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<sst xmlns="http://schemas.openxmlformats.org/spreadsheetml/2006/main" count="22435" uniqueCount="10673">
  <si>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</si>
  <si>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</si>
  <si>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</si>
  <si>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</si>
  <si>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</si>
  <si>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</si>
  <si>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</si>
  <si>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</si>
  <si>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</si>
  <si>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</si>
  <si>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</si>
  <si>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PNGAY</t>
  </si>
  <si>
    <t>PRGO</t>
  </si>
  <si>
    <t>EFSI</t>
  </si>
  <si>
    <t>TMO</t>
  </si>
  <si>
    <t>WBA</t>
  </si>
  <si>
    <t>LHX</t>
  </si>
  <si>
    <t>UNM</t>
  </si>
  <si>
    <t>EBTC</t>
  </si>
  <si>
    <t>PII</t>
  </si>
  <si>
    <t>NFG</t>
  </si>
  <si>
    <t>FDX</t>
  </si>
  <si>
    <t>LOW</t>
  </si>
  <si>
    <t>UGI</t>
  </si>
  <si>
    <t>GD</t>
  </si>
  <si>
    <t>ATO</t>
  </si>
  <si>
    <t>FMCB</t>
  </si>
  <si>
    <t>KR</t>
  </si>
  <si>
    <t>BKH</t>
  </si>
  <si>
    <t>BDX</t>
  </si>
  <si>
    <t>ORCL</t>
  </si>
  <si>
    <t>MCK</t>
  </si>
  <si>
    <t>CTBI</t>
  </si>
  <si>
    <t>DG</t>
  </si>
  <si>
    <t>ABM</t>
  </si>
  <si>
    <t>MATW</t>
  </si>
  <si>
    <t>SLGN</t>
  </si>
  <si>
    <t>PSBQ</t>
  </si>
  <si>
    <t>BEN</t>
  </si>
  <si>
    <t>ABBV</t>
  </si>
  <si>
    <t>CAH</t>
  </si>
  <si>
    <t>AIZ</t>
  </si>
  <si>
    <t>KMB</t>
  </si>
  <si>
    <t>ADM</t>
  </si>
  <si>
    <t>ABC</t>
  </si>
  <si>
    <t>AFL</t>
  </si>
  <si>
    <t>FMS</t>
  </si>
  <si>
    <t>SPGI</t>
  </si>
  <si>
    <t>AMP</t>
  </si>
  <si>
    <t>BBY</t>
  </si>
  <si>
    <t>TNC</t>
  </si>
  <si>
    <t>DCI</t>
  </si>
  <si>
    <t>MMM</t>
  </si>
  <si>
    <t>CSL</t>
  </si>
  <si>
    <t>AROW</t>
  </si>
  <si>
    <t>MCO</t>
  </si>
  <si>
    <t>SEIC</t>
  </si>
  <si>
    <t>NIDB</t>
  </si>
  <si>
    <t>RNR</t>
  </si>
  <si>
    <t>GPC</t>
  </si>
  <si>
    <t>HRL</t>
  </si>
  <si>
    <t>SYK</t>
  </si>
  <si>
    <t>GRC</t>
  </si>
  <si>
    <t>AMAT</t>
  </si>
  <si>
    <t>SON</t>
  </si>
  <si>
    <t>FUL</t>
  </si>
  <si>
    <t>CPKF</t>
  </si>
  <si>
    <t>AAP</t>
  </si>
  <si>
    <t>COST</t>
  </si>
  <si>
    <t>CLX</t>
  </si>
  <si>
    <t>CB</t>
  </si>
  <si>
    <t>MGRC</t>
  </si>
  <si>
    <t>JNJ</t>
  </si>
  <si>
    <t>TGT</t>
  </si>
  <si>
    <t>ROP</t>
  </si>
  <si>
    <t>BRC</t>
  </si>
  <si>
    <t>PNR</t>
  </si>
  <si>
    <t>TROW</t>
  </si>
  <si>
    <t>CHD</t>
  </si>
  <si>
    <t>CL</t>
  </si>
  <si>
    <t>CSX</t>
  </si>
  <si>
    <t>SWK</t>
  </si>
  <si>
    <t>NUE</t>
  </si>
  <si>
    <t>TSCO</t>
  </si>
  <si>
    <t>PH</t>
  </si>
  <si>
    <t>EMR</t>
  </si>
  <si>
    <t>WMT</t>
  </si>
  <si>
    <t>DOV</t>
  </si>
  <si>
    <t>V</t>
  </si>
  <si>
    <t>EXPD</t>
  </si>
  <si>
    <t>MSFT</t>
  </si>
  <si>
    <t>BRO</t>
  </si>
  <si>
    <t>SCL</t>
  </si>
  <si>
    <t>THFF</t>
  </si>
  <si>
    <t>PPG</t>
  </si>
  <si>
    <t>TR</t>
  </si>
  <si>
    <t>SHW</t>
  </si>
  <si>
    <t>MDT</t>
  </si>
  <si>
    <t>JKHY</t>
  </si>
  <si>
    <t>MKC</t>
  </si>
  <si>
    <t>SJW</t>
  </si>
  <si>
    <t>PG</t>
  </si>
  <si>
    <t>ABT</t>
  </si>
  <si>
    <t>CSVI</t>
  </si>
  <si>
    <t>TMP</t>
  </si>
  <si>
    <t>UBSI</t>
  </si>
  <si>
    <t>GWW</t>
  </si>
  <si>
    <t>CNI</t>
  </si>
  <si>
    <t>RPM</t>
  </si>
  <si>
    <t>FELE</t>
  </si>
  <si>
    <t>LANC</t>
  </si>
  <si>
    <t>CTAS</t>
  </si>
  <si>
    <t>AWR</t>
  </si>
  <si>
    <t>MSA</t>
  </si>
  <si>
    <t>OTIS</t>
  </si>
  <si>
    <t>MGEE</t>
  </si>
  <si>
    <t>EV</t>
  </si>
  <si>
    <t>NDSN</t>
  </si>
  <si>
    <t>ECL</t>
  </si>
  <si>
    <t>CWT</t>
  </si>
  <si>
    <t>TXT</t>
  </si>
  <si>
    <t>BAM</t>
  </si>
  <si>
    <t>CARR</t>
  </si>
  <si>
    <t>BF.B</t>
  </si>
  <si>
    <t>AAPL</t>
  </si>
  <si>
    <t>MSEX</t>
  </si>
  <si>
    <t>ATR</t>
  </si>
  <si>
    <t>WST</t>
  </si>
  <si>
    <t>RLI</t>
  </si>
  <si>
    <t>ALB</t>
  </si>
  <si>
    <t>LMT</t>
  </si>
  <si>
    <t>HII</t>
  </si>
  <si>
    <t>BMY</t>
  </si>
  <si>
    <t>TDS</t>
  </si>
  <si>
    <t>T</t>
  </si>
  <si>
    <t>MO</t>
  </si>
  <si>
    <t>GILD</t>
  </si>
  <si>
    <t>SRE</t>
  </si>
  <si>
    <t>FLIC</t>
  </si>
  <si>
    <t>BAYRY</t>
  </si>
  <si>
    <t>INTC</t>
  </si>
  <si>
    <t>FRT</t>
  </si>
  <si>
    <t>EPD</t>
  </si>
  <si>
    <t>HRB</t>
  </si>
  <si>
    <t>CONE</t>
  </si>
  <si>
    <t>PBCT</t>
  </si>
  <si>
    <t>CVS</t>
  </si>
  <si>
    <t>SLF</t>
  </si>
  <si>
    <t>HD</t>
  </si>
  <si>
    <t>CSCO</t>
  </si>
  <si>
    <t>FLO</t>
  </si>
  <si>
    <t>HBI</t>
  </si>
  <si>
    <t>MRK</t>
  </si>
  <si>
    <t>TSN</t>
  </si>
  <si>
    <t>AMGN</t>
  </si>
  <si>
    <t>RSG</t>
  </si>
  <si>
    <t>VZ</t>
  </si>
  <si>
    <t>RBA</t>
  </si>
  <si>
    <t>UNH</t>
  </si>
  <si>
    <t>DTE</t>
  </si>
  <si>
    <t>PB</t>
  </si>
  <si>
    <t>LNT</t>
  </si>
  <si>
    <t>EIX</t>
  </si>
  <si>
    <t>RY</t>
  </si>
  <si>
    <t>TD</t>
  </si>
  <si>
    <t>MTB</t>
  </si>
  <si>
    <t>NWN</t>
  </si>
  <si>
    <t>IBM</t>
  </si>
  <si>
    <t>RDEIY</t>
  </si>
  <si>
    <t>AMX</t>
  </si>
  <si>
    <t>RTX</t>
  </si>
  <si>
    <t>AXP</t>
  </si>
  <si>
    <t>WHR</t>
  </si>
  <si>
    <t>MDU</t>
  </si>
  <si>
    <t>SAP</t>
  </si>
  <si>
    <t>CMCSA</t>
  </si>
  <si>
    <t>KDP</t>
  </si>
  <si>
    <t>FTS</t>
  </si>
  <si>
    <t>MDLZ</t>
  </si>
  <si>
    <t>NVS</t>
  </si>
  <si>
    <t>ICE</t>
  </si>
  <si>
    <t>CMI</t>
  </si>
  <si>
    <t>MET</t>
  </si>
  <si>
    <t>DPZ</t>
  </si>
  <si>
    <t>ED</t>
  </si>
  <si>
    <t>INTU</t>
  </si>
  <si>
    <t>KO</t>
  </si>
  <si>
    <t>BLK</t>
  </si>
  <si>
    <t>SJM</t>
  </si>
  <si>
    <t>LEG</t>
  </si>
  <si>
    <t>TRV</t>
  </si>
  <si>
    <t>WSM</t>
  </si>
  <si>
    <t>IFF</t>
  </si>
  <si>
    <t>NTIOF</t>
  </si>
  <si>
    <t>SNA</t>
  </si>
  <si>
    <t>ETR</t>
  </si>
  <si>
    <t>AMT</t>
  </si>
  <si>
    <t>K</t>
  </si>
  <si>
    <t>ARTNA</t>
  </si>
  <si>
    <t>BAH</t>
  </si>
  <si>
    <t>JW.A</t>
  </si>
  <si>
    <t>OZK</t>
  </si>
  <si>
    <t>UPS</t>
  </si>
  <si>
    <t>ADP</t>
  </si>
  <si>
    <t>RE</t>
  </si>
  <si>
    <t>FOXA</t>
  </si>
  <si>
    <t>TTC</t>
  </si>
  <si>
    <t>HSY</t>
  </si>
  <si>
    <t>WU</t>
  </si>
  <si>
    <t>CTSH</t>
  </si>
  <si>
    <t>AOS</t>
  </si>
  <si>
    <t>QCOM</t>
  </si>
  <si>
    <t>AJG</t>
  </si>
  <si>
    <t>PEP</t>
  </si>
  <si>
    <t>EMN</t>
  </si>
  <si>
    <t>SBSI</t>
  </si>
  <si>
    <t>NEP</t>
  </si>
  <si>
    <t>LECO</t>
  </si>
  <si>
    <t>SYY</t>
  </si>
  <si>
    <t>WABC</t>
  </si>
  <si>
    <t>MCD</t>
  </si>
  <si>
    <t>RMD</t>
  </si>
  <si>
    <t>CP</t>
  </si>
  <si>
    <t>CFR</t>
  </si>
  <si>
    <t>EBAY</t>
  </si>
  <si>
    <t>XEL</t>
  </si>
  <si>
    <t>NSC</t>
  </si>
  <si>
    <t>ITW</t>
  </si>
  <si>
    <t>CHRW</t>
  </si>
  <si>
    <t>WM</t>
  </si>
  <si>
    <t>SWKS</t>
  </si>
  <si>
    <t>XYL</t>
  </si>
  <si>
    <t>UNP</t>
  </si>
  <si>
    <t>CBSH</t>
  </si>
  <si>
    <t>WTRG</t>
  </si>
  <si>
    <t>LIN</t>
  </si>
  <si>
    <t>ROK</t>
  </si>
  <si>
    <t>NEE</t>
  </si>
  <si>
    <t>HON</t>
  </si>
  <si>
    <t>LLY</t>
  </si>
  <si>
    <t>BANF</t>
  </si>
  <si>
    <t>APD</t>
  </si>
  <si>
    <t>DE</t>
  </si>
  <si>
    <t>NKE</t>
  </si>
  <si>
    <t>CINF</t>
  </si>
  <si>
    <t>INFY</t>
  </si>
  <si>
    <t>MORN</t>
  </si>
  <si>
    <t>CBU</t>
  </si>
  <si>
    <t>ERIE</t>
  </si>
  <si>
    <t>BMI</t>
  </si>
  <si>
    <t>ET</t>
  </si>
  <si>
    <t>MMP</t>
  </si>
  <si>
    <t>MPLX</t>
  </si>
  <si>
    <t>SUN</t>
  </si>
  <si>
    <t>SAXPY</t>
  </si>
  <si>
    <t>ENB</t>
  </si>
  <si>
    <t>OKE</t>
  </si>
  <si>
    <t>ORI</t>
  </si>
  <si>
    <t>NJR</t>
  </si>
  <si>
    <t>MS</t>
  </si>
  <si>
    <t>MCY</t>
  </si>
  <si>
    <t>BTI</t>
  </si>
  <si>
    <t>NAVI</t>
  </si>
  <si>
    <t>BIP</t>
  </si>
  <si>
    <t>HPE</t>
  </si>
  <si>
    <t>SNY</t>
  </si>
  <si>
    <t>NC</t>
  </si>
  <si>
    <t>GWLIF</t>
  </si>
  <si>
    <t>FRFHF</t>
  </si>
  <si>
    <t>BNS</t>
  </si>
  <si>
    <t>OMC</t>
  </si>
  <si>
    <t>O</t>
  </si>
  <si>
    <t>HPQ</t>
  </si>
  <si>
    <t>AON</t>
  </si>
  <si>
    <t>OTTR</t>
  </si>
  <si>
    <t>VIAC</t>
  </si>
  <si>
    <t>JACK</t>
  </si>
  <si>
    <t>TYCB</t>
  </si>
  <si>
    <t>LRCX</t>
  </si>
  <si>
    <t>ALL</t>
  </si>
  <si>
    <t>BK</t>
  </si>
  <si>
    <t>YUM</t>
  </si>
  <si>
    <t>CPB</t>
  </si>
  <si>
    <t>IMBBY</t>
  </si>
  <si>
    <t>PM</t>
  </si>
  <si>
    <t>AVB</t>
  </si>
  <si>
    <t>GIS</t>
  </si>
  <si>
    <t>CLCT</t>
  </si>
  <si>
    <t>PSA</t>
  </si>
  <si>
    <t>SVC</t>
  </si>
  <si>
    <t>ITUB</t>
  </si>
  <si>
    <t>WPC</t>
  </si>
  <si>
    <t>CCI</t>
  </si>
  <si>
    <t>CHRRF</t>
  </si>
  <si>
    <t>NNN</t>
  </si>
  <si>
    <t>CM</t>
  </si>
  <si>
    <t>WEYS</t>
  </si>
  <si>
    <t>TRGP</t>
  </si>
  <si>
    <t>LAZ</t>
  </si>
  <si>
    <t>PPL</t>
  </si>
  <si>
    <t>BMO</t>
  </si>
  <si>
    <t>DUK</t>
  </si>
  <si>
    <t>GOLD</t>
  </si>
  <si>
    <t>MSM</t>
  </si>
  <si>
    <t>SO</t>
  </si>
  <si>
    <t>AEP</t>
  </si>
  <si>
    <t>SKM</t>
  </si>
  <si>
    <t>ERF</t>
  </si>
  <si>
    <t>SYF</t>
  </si>
  <si>
    <t>BEP</t>
  </si>
  <si>
    <t>GEF</t>
  </si>
  <si>
    <t>MAC</t>
  </si>
  <si>
    <t>UHT</t>
  </si>
  <si>
    <t>UL</t>
  </si>
  <si>
    <t>RELX</t>
  </si>
  <si>
    <t>NVO</t>
  </si>
  <si>
    <t>RCI</t>
  </si>
  <si>
    <t>WRK</t>
  </si>
  <si>
    <t>FL</t>
  </si>
  <si>
    <t>ERIC</t>
  </si>
  <si>
    <t>PEG</t>
  </si>
  <si>
    <t>DLR</t>
  </si>
  <si>
    <t>ASML</t>
  </si>
  <si>
    <t>AEG</t>
  </si>
  <si>
    <t>GS</t>
  </si>
  <si>
    <t>OSK</t>
  </si>
  <si>
    <t>SIEGY</t>
  </si>
  <si>
    <t>LOGI</t>
  </si>
  <si>
    <t>SKT</t>
  </si>
  <si>
    <t>KLAC</t>
  </si>
  <si>
    <t>NLSN</t>
  </si>
  <si>
    <t>DEO</t>
  </si>
  <si>
    <t>VALE</t>
  </si>
  <si>
    <t>WEC</t>
  </si>
  <si>
    <t>NSRGY</t>
  </si>
  <si>
    <t>GM</t>
  </si>
  <si>
    <t>BUD</t>
  </si>
  <si>
    <t>CAT</t>
  </si>
  <si>
    <t>PDCO</t>
  </si>
  <si>
    <t>TXN</t>
  </si>
  <si>
    <t>PAYX</t>
  </si>
  <si>
    <t>SRCE</t>
  </si>
  <si>
    <t>SBUX</t>
  </si>
  <si>
    <t>PCAR</t>
  </si>
  <si>
    <t>STZ</t>
  </si>
  <si>
    <t>UVV</t>
  </si>
  <si>
    <t>DDAIF</t>
  </si>
  <si>
    <t>KSU</t>
  </si>
  <si>
    <t>UMBF</t>
  </si>
  <si>
    <t>GPS</t>
  </si>
  <si>
    <t>FAST</t>
  </si>
  <si>
    <t>HNI</t>
  </si>
  <si>
    <t>MA</t>
  </si>
  <si>
    <t>DRI</t>
  </si>
  <si>
    <t>DHC</t>
  </si>
  <si>
    <t>NVDA</t>
  </si>
  <si>
    <t>OMI</t>
  </si>
  <si>
    <t>ABEV</t>
  </si>
  <si>
    <t>TIF</t>
  </si>
  <si>
    <t>HOG</t>
  </si>
  <si>
    <t>MRVL</t>
  </si>
  <si>
    <t>MAR</t>
  </si>
  <si>
    <t>TRSWF</t>
  </si>
  <si>
    <t>HMC</t>
  </si>
  <si>
    <t>TT</t>
  </si>
  <si>
    <t>TPR</t>
  </si>
  <si>
    <t>SNE</t>
  </si>
  <si>
    <t>TRI</t>
  </si>
  <si>
    <t>AUY</t>
  </si>
  <si>
    <t>KLIC</t>
  </si>
  <si>
    <t>SFL</t>
  </si>
  <si>
    <t>APTS</t>
  </si>
  <si>
    <t>SLG</t>
  </si>
  <si>
    <t>HEP</t>
  </si>
  <si>
    <t>SPH</t>
  </si>
  <si>
    <t>PFE</t>
  </si>
  <si>
    <t>OPI</t>
  </si>
  <si>
    <t>IPPLF</t>
  </si>
  <si>
    <t>KMI</t>
  </si>
  <si>
    <t>GEL</t>
  </si>
  <si>
    <t>LUMN</t>
  </si>
  <si>
    <t>CHL</t>
  </si>
  <si>
    <t>FE</t>
  </si>
  <si>
    <t>TEF</t>
  </si>
  <si>
    <t>PFG</t>
  </si>
  <si>
    <t>TRP</t>
  </si>
  <si>
    <t>GEO</t>
  </si>
  <si>
    <t>DHT</t>
  </si>
  <si>
    <t>IRM</t>
  </si>
  <si>
    <t>GSK</t>
  </si>
  <si>
    <t>WMB</t>
  </si>
  <si>
    <t>TCP</t>
  </si>
  <si>
    <t>BXP</t>
  </si>
  <si>
    <t>CDUAF</t>
  </si>
  <si>
    <t>TFC</t>
  </si>
  <si>
    <t>OHI</t>
  </si>
  <si>
    <t>PLD</t>
  </si>
  <si>
    <t>HTA</t>
  </si>
  <si>
    <t>PRU</t>
  </si>
  <si>
    <t>HAS</t>
  </si>
  <si>
    <t>NRZ</t>
  </si>
  <si>
    <t>KHC</t>
  </si>
  <si>
    <t>STAG</t>
  </si>
  <si>
    <t>BRX</t>
  </si>
  <si>
    <t>SPG</t>
  </si>
  <si>
    <t>AMCR</t>
  </si>
  <si>
    <t>IPG</t>
  </si>
  <si>
    <t>AVGO</t>
  </si>
  <si>
    <t>CNP</t>
  </si>
  <si>
    <t>STOR</t>
  </si>
  <si>
    <t>DTEGY</t>
  </si>
  <si>
    <t>KEY</t>
  </si>
  <si>
    <t>IDEXY</t>
  </si>
  <si>
    <t>SBRA</t>
  </si>
  <si>
    <t>SUUIF</t>
  </si>
  <si>
    <t>MPW</t>
  </si>
  <si>
    <t>CPT</t>
  </si>
  <si>
    <t>BAC</t>
  </si>
  <si>
    <t>ESS</t>
  </si>
  <si>
    <t>C</t>
  </si>
  <si>
    <t>AGNC</t>
  </si>
  <si>
    <t>BMWYY</t>
  </si>
  <si>
    <t>CNA</t>
  </si>
  <si>
    <t>LAND</t>
  </si>
  <si>
    <t>WSR</t>
  </si>
  <si>
    <t>NTAP</t>
  </si>
  <si>
    <t>CAG</t>
  </si>
  <si>
    <t>COR</t>
  </si>
  <si>
    <t>EQR</t>
  </si>
  <si>
    <t>HBAN</t>
  </si>
  <si>
    <t>EXC</t>
  </si>
  <si>
    <t>DEA</t>
  </si>
  <si>
    <t>ALLY</t>
  </si>
  <si>
    <t>DOC</t>
  </si>
  <si>
    <t>DRETF</t>
  </si>
  <si>
    <t>OGZPY</t>
  </si>
  <si>
    <t>DFS</t>
  </si>
  <si>
    <t>TU</t>
  </si>
  <si>
    <t>NEM</t>
  </si>
  <si>
    <t>JCI</t>
  </si>
  <si>
    <t>FFG</t>
  </si>
  <si>
    <t>LWSCF</t>
  </si>
  <si>
    <t>MURGF</t>
  </si>
  <si>
    <t>STX</t>
  </si>
  <si>
    <t>PHG</t>
  </si>
  <si>
    <t>ARE</t>
  </si>
  <si>
    <t>IVZ</t>
  </si>
  <si>
    <t>DD</t>
  </si>
  <si>
    <t>JPM</t>
  </si>
  <si>
    <t>GLPI</t>
  </si>
  <si>
    <t>WY</t>
  </si>
  <si>
    <t>USB</t>
  </si>
  <si>
    <t>UBS</t>
  </si>
  <si>
    <t>GRMN</t>
  </si>
  <si>
    <t>TJX</t>
  </si>
  <si>
    <t>PACW</t>
  </si>
  <si>
    <t>LAMR</t>
  </si>
  <si>
    <t>UBA</t>
  </si>
  <si>
    <t>VTR</t>
  </si>
  <si>
    <t>MGA</t>
  </si>
  <si>
    <t>XRX</t>
  </si>
  <si>
    <t>KTB</t>
  </si>
  <si>
    <t>CME</t>
  </si>
  <si>
    <t>CF</t>
  </si>
  <si>
    <t>WPP</t>
  </si>
  <si>
    <t>DREUF</t>
  </si>
  <si>
    <t>IP</t>
  </si>
  <si>
    <t>INN</t>
  </si>
  <si>
    <t>HASI</t>
  </si>
  <si>
    <t>KIM</t>
  </si>
  <si>
    <t>NWL</t>
  </si>
  <si>
    <t>GLW</t>
  </si>
  <si>
    <t>BHP</t>
  </si>
  <si>
    <t>RIO</t>
  </si>
  <si>
    <t>ABB</t>
  </si>
  <si>
    <t>ACN</t>
  </si>
  <si>
    <t>HAL</t>
  </si>
  <si>
    <t>VFC</t>
  </si>
  <si>
    <t>WPM</t>
  </si>
  <si>
    <t>CC</t>
  </si>
  <si>
    <t>WEN</t>
  </si>
  <si>
    <t>AZN</t>
  </si>
  <si>
    <t>VET</t>
  </si>
  <si>
    <t>DNKN</t>
  </si>
  <si>
    <t>HSBC</t>
  </si>
  <si>
    <t>TSM</t>
  </si>
  <si>
    <t>ETN</t>
  </si>
  <si>
    <t>GROW</t>
  </si>
  <si>
    <t>RACE</t>
  </si>
  <si>
    <t>VER</t>
  </si>
  <si>
    <t>GECC</t>
  </si>
  <si>
    <t>IIPR</t>
  </si>
  <si>
    <t>CEO</t>
  </si>
  <si>
    <t>SNP</t>
  </si>
  <si>
    <t>USAC</t>
  </si>
  <si>
    <t>HFC</t>
  </si>
  <si>
    <t>XOM</t>
  </si>
  <si>
    <t>SU</t>
  </si>
  <si>
    <t>CLDT</t>
  </si>
  <si>
    <t>PTR</t>
  </si>
  <si>
    <t>NEWT</t>
  </si>
  <si>
    <t>CIM</t>
  </si>
  <si>
    <t>IEP</t>
  </si>
  <si>
    <t>TOT</t>
  </si>
  <si>
    <t>KNOP</t>
  </si>
  <si>
    <t>LTC</t>
  </si>
  <si>
    <t>BP</t>
  </si>
  <si>
    <t>PSX</t>
  </si>
  <si>
    <t>RDS.B</t>
  </si>
  <si>
    <t>TSLX</t>
  </si>
  <si>
    <t>VLO</t>
  </si>
  <si>
    <t>ALARF</t>
  </si>
  <si>
    <t>BGS</t>
  </si>
  <si>
    <t>ARCC</t>
  </si>
  <si>
    <t>PFLT</t>
  </si>
  <si>
    <t>AXS</t>
  </si>
  <si>
    <t>CVX</t>
  </si>
  <si>
    <t>TPVG</t>
  </si>
  <si>
    <t>HMLP</t>
  </si>
  <si>
    <t>TWO</t>
  </si>
  <si>
    <t>MGP</t>
  </si>
  <si>
    <t>EIFZF</t>
  </si>
  <si>
    <t>SBR</t>
  </si>
  <si>
    <t>LMRK</t>
  </si>
  <si>
    <t>NYCB</t>
  </si>
  <si>
    <t>SJR</t>
  </si>
  <si>
    <t>CWCO</t>
  </si>
  <si>
    <t>MPC</t>
  </si>
  <si>
    <t>PBT</t>
  </si>
  <si>
    <t>STWD</t>
  </si>
  <si>
    <t>D</t>
  </si>
  <si>
    <t>GAIN</t>
  </si>
  <si>
    <t>BXMT</t>
  </si>
  <si>
    <t>PSEC</t>
  </si>
  <si>
    <t>EFC</t>
  </si>
  <si>
    <t>NLY</t>
  </si>
  <si>
    <t>SRC</t>
  </si>
  <si>
    <t>NYMT</t>
  </si>
  <si>
    <t>ORC</t>
  </si>
  <si>
    <t>BPY</t>
  </si>
  <si>
    <t>GNL</t>
  </si>
  <si>
    <t>CMA</t>
  </si>
  <si>
    <t>COP</t>
  </si>
  <si>
    <t>BCE</t>
  </si>
  <si>
    <t>GOOD</t>
  </si>
  <si>
    <t>HRZN</t>
  </si>
  <si>
    <t>GLAD</t>
  </si>
  <si>
    <t>VGR</t>
  </si>
  <si>
    <t>ARR</t>
  </si>
  <si>
    <t>SSREY</t>
  </si>
  <si>
    <t>QSR</t>
  </si>
  <si>
    <t>SUNS</t>
  </si>
  <si>
    <t>BRMK</t>
  </si>
  <si>
    <t>SPKE</t>
  </si>
  <si>
    <t>MAIN</t>
  </si>
  <si>
    <t>HTGC</t>
  </si>
  <si>
    <t>CRT</t>
  </si>
  <si>
    <t>ARI</t>
  </si>
  <si>
    <t>IMO</t>
  </si>
  <si>
    <t>NMFC</t>
  </si>
  <si>
    <t>AQN</t>
  </si>
  <si>
    <t>SCM</t>
  </si>
  <si>
    <t>CODI</t>
  </si>
  <si>
    <t>E</t>
  </si>
  <si>
    <t>DX</t>
  </si>
  <si>
    <t>APO</t>
  </si>
  <si>
    <t>PBA</t>
  </si>
  <si>
    <t>PEAK</t>
  </si>
  <si>
    <t>APAM</t>
  </si>
  <si>
    <t>BKR</t>
  </si>
  <si>
    <t>SLB</t>
  </si>
  <si>
    <t>GWRS</t>
  </si>
  <si>
    <t>AB</t>
  </si>
  <si>
    <t>GORO</t>
  </si>
  <si>
    <t>PSO</t>
  </si>
  <si>
    <t>PPRQF</t>
  </si>
  <si>
    <t>CNQ</t>
  </si>
  <si>
    <t>SCHL</t>
  </si>
  <si>
    <t>CAKE</t>
  </si>
  <si>
    <t>TS</t>
  </si>
  <si>
    <t>LADR</t>
  </si>
  <si>
    <t>EQNR</t>
  </si>
  <si>
    <t>DOW</t>
  </si>
  <si>
    <t>ABR</t>
  </si>
  <si>
    <t>OXY</t>
  </si>
  <si>
    <t>CVA</t>
  </si>
  <si>
    <t>FUN</t>
  </si>
  <si>
    <t>VOD</t>
  </si>
  <si>
    <t>AM</t>
  </si>
  <si>
    <t>CAJ</t>
  </si>
  <si>
    <t>LYB</t>
  </si>
  <si>
    <t>CMP</t>
  </si>
  <si>
    <t>WELL</t>
  </si>
  <si>
    <t>BX</t>
  </si>
  <si>
    <t>NTR</t>
  </si>
  <si>
    <t>OXSQ</t>
  </si>
  <si>
    <t>HP</t>
  </si>
  <si>
    <t>WFC</t>
  </si>
  <si>
    <t>OLN</t>
  </si>
  <si>
    <t>HCAP</t>
  </si>
  <si>
    <t>R</t>
  </si>
  <si>
    <t>GE</t>
  </si>
  <si>
    <t>PRT</t>
  </si>
  <si>
    <t>DDS</t>
  </si>
  <si>
    <t>APA</t>
  </si>
  <si>
    <t>PTEN</t>
  </si>
  <si>
    <t>WDR</t>
  </si>
  <si>
    <t>CORR</t>
  </si>
  <si>
    <t>MGM</t>
  </si>
  <si>
    <t>WYNN</t>
  </si>
  <si>
    <t>ARLP</t>
  </si>
  <si>
    <t>MFGP</t>
  </si>
  <si>
    <t>EPR</t>
  </si>
  <si>
    <t>NOK</t>
  </si>
  <si>
    <t>TAP</t>
  </si>
  <si>
    <t>MDP</t>
  </si>
  <si>
    <t>HST</t>
  </si>
  <si>
    <t>DIN</t>
  </si>
  <si>
    <t>APLE</t>
  </si>
  <si>
    <t>OUT</t>
  </si>
  <si>
    <t>BA</t>
  </si>
  <si>
    <t>LVS</t>
  </si>
  <si>
    <t>CPTA</t>
  </si>
  <si>
    <t>PBR</t>
  </si>
  <si>
    <t>ALV</t>
  </si>
  <si>
    <t>F</t>
  </si>
  <si>
    <t>NSANY</t>
  </si>
  <si>
    <t>FCAU</t>
  </si>
  <si>
    <t>ROST</t>
  </si>
  <si>
    <t>NOV</t>
  </si>
  <si>
    <t>UFS</t>
  </si>
  <si>
    <t>FTI</t>
  </si>
  <si>
    <t>ING</t>
  </si>
  <si>
    <t>SAN</t>
  </si>
  <si>
    <t>CBRL</t>
  </si>
  <si>
    <t>RCL</t>
  </si>
  <si>
    <t>LUV</t>
  </si>
  <si>
    <t>KSS</t>
  </si>
  <si>
    <t>ANF</t>
  </si>
  <si>
    <t>EADSY</t>
  </si>
  <si>
    <t>M</t>
  </si>
  <si>
    <t>SIX</t>
  </si>
  <si>
    <t>BBBY</t>
  </si>
  <si>
    <t>TM</t>
  </si>
  <si>
    <t>AAL</t>
  </si>
  <si>
    <t>CAE</t>
  </si>
  <si>
    <t>ALK</t>
  </si>
  <si>
    <t>DAL</t>
  </si>
  <si>
    <t>WDC</t>
  </si>
  <si>
    <t>RRD</t>
  </si>
  <si>
    <t>TCO</t>
  </si>
  <si>
    <t>FLR</t>
  </si>
  <si>
    <t>APTV</t>
  </si>
  <si>
    <t>HA</t>
  </si>
  <si>
    <t>MT</t>
  </si>
  <si>
    <t>CCL</t>
  </si>
  <si>
    <t>LB</t>
  </si>
  <si>
    <t>MIC</t>
  </si>
  <si>
    <t>JWN</t>
  </si>
  <si>
    <t>DIS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</si>
  <si>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</si>
  <si>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</si>
  <si>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</si>
  <si>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</si>
  <si>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</si>
  <si>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</si>
  <si>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</si>
  <si>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</si>
  <si>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</si>
  <si>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</si>
  <si>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</si>
  <si>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</si>
  <si>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</si>
  <si>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</si>
  <si>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</si>
  <si>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</si>
  <si>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</si>
  <si>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</si>
  <si>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</si>
  <si>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</si>
  <si>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</si>
  <si>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</si>
  <si>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</si>
  <si>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</si>
  <si>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</si>
  <si>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</si>
  <si>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</si>
  <si>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</si>
  <si>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</si>
  <si>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</si>
  <si>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</si>
  <si>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</si>
  <si>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</si>
  <si>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</si>
  <si>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</si>
  <si>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Eli Inkrot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</si>
  <si>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</si>
  <si>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</si>
  <si>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</si>
  <si>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</si>
  <si>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</si>
  <si>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</si>
  <si>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</si>
  <si>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</si>
  <si>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</si>
  <si>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</si>
  <si>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</si>
  <si>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</si>
  <si>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</si>
  <si>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</si>
  <si>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</si>
  <si>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</si>
  <si>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</si>
  <si>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</si>
  <si>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</si>
  <si>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</si>
  <si>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</si>
  <si>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</si>
  <si>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</si>
  <si>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</si>
  <si>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Mingzhe Ma</t>
  </si>
  <si>
    <t>Murray Kessler</t>
  </si>
  <si>
    <t>Marc Casper</t>
  </si>
  <si>
    <t>Stefano Pessina</t>
  </si>
  <si>
    <t>William Brown</t>
  </si>
  <si>
    <t>Richard McKenney</t>
  </si>
  <si>
    <t>Scott Wine</t>
  </si>
  <si>
    <t>David Bauer</t>
  </si>
  <si>
    <t>Frederick Smith</t>
  </si>
  <si>
    <t>Marvin Ellison</t>
  </si>
  <si>
    <t>John Walsh</t>
  </si>
  <si>
    <t>Phebe Novakovic</t>
  </si>
  <si>
    <t>John Akers</t>
  </si>
  <si>
    <t>W. Rodney McMullen</t>
  </si>
  <si>
    <t>Linden Evans</t>
  </si>
  <si>
    <t>Thomas Polen</t>
  </si>
  <si>
    <t>Safra Catz</t>
  </si>
  <si>
    <t>Brian Tyler</t>
  </si>
  <si>
    <t>Todd Vasos</t>
  </si>
  <si>
    <t>Scott Salmirs</t>
  </si>
  <si>
    <t>Joseph Bartolacci</t>
  </si>
  <si>
    <t>Anthony Allott</t>
  </si>
  <si>
    <t>Richard Gonzalez</t>
  </si>
  <si>
    <t>Alan Colberg</t>
  </si>
  <si>
    <t>Juan Luciano</t>
  </si>
  <si>
    <t>Steven Collis</t>
  </si>
  <si>
    <t>Daniel Amos</t>
  </si>
  <si>
    <t>Rice Powell</t>
  </si>
  <si>
    <t>Douglas Peterson</t>
  </si>
  <si>
    <t>James Cracchiolo</t>
  </si>
  <si>
    <t>Corie Barry</t>
  </si>
  <si>
    <t>H. Chris Killingstad</t>
  </si>
  <si>
    <t>Tod Carpenter</t>
  </si>
  <si>
    <t>Michael Roman</t>
  </si>
  <si>
    <t>Dale Koch</t>
  </si>
  <si>
    <t>Thomas Murphy</t>
  </si>
  <si>
    <t>Raymond McDaniel</t>
  </si>
  <si>
    <t>Alfred West</t>
  </si>
  <si>
    <t>Kevin O'Donnell</t>
  </si>
  <si>
    <t>Paul Donahue</t>
  </si>
  <si>
    <t>Jeffrey Ettinger</t>
  </si>
  <si>
    <t>Kevin Lobo</t>
  </si>
  <si>
    <t>Gary Dickerson</t>
  </si>
  <si>
    <t>Robert Coker</t>
  </si>
  <si>
    <t>James Owens</t>
  </si>
  <si>
    <t>Thomas Greco</t>
  </si>
  <si>
    <t>W. Craig Jelinek</t>
  </si>
  <si>
    <t>Benno Dorer</t>
  </si>
  <si>
    <t>Evan Greenberg</t>
  </si>
  <si>
    <t>Alex Gorsky</t>
  </si>
  <si>
    <t>Gregg Steinhafel</t>
  </si>
  <si>
    <t>L. Neil Hunn</t>
  </si>
  <si>
    <t>J. Michael Nauman</t>
  </si>
  <si>
    <t>John Stauch</t>
  </si>
  <si>
    <t>William Stromberg</t>
  </si>
  <si>
    <t>Matthew Farrell</t>
  </si>
  <si>
    <t>Noel Wallace</t>
  </si>
  <si>
    <t>James Foote</t>
  </si>
  <si>
    <t>James Loree</t>
  </si>
  <si>
    <t>Leon Topalian</t>
  </si>
  <si>
    <t>Harry Lawton</t>
  </si>
  <si>
    <t>Thomas Williams</t>
  </si>
  <si>
    <t>David Farr</t>
  </si>
  <si>
    <t>C. Douglas McMillon</t>
  </si>
  <si>
    <t>Richard Tobin</t>
  </si>
  <si>
    <t>Alfred Kelly</t>
  </si>
  <si>
    <t>Jeffrey Musser</t>
  </si>
  <si>
    <t>Satya Nadella</t>
  </si>
  <si>
    <t>J. Powell Brown</t>
  </si>
  <si>
    <t>Frank Stepan</t>
  </si>
  <si>
    <t>Michael McGarry</t>
  </si>
  <si>
    <t>Ellen Gordon</t>
  </si>
  <si>
    <t>John Morikis</t>
  </si>
  <si>
    <t>Geoffrey Martha</t>
  </si>
  <si>
    <t>David Foss</t>
  </si>
  <si>
    <t>Lawrence Kurzius</t>
  </si>
  <si>
    <t>David Taylor</t>
  </si>
  <si>
    <t>Robert Ford</t>
  </si>
  <si>
    <t>Richard Adams</t>
  </si>
  <si>
    <t>Donald Macpherson</t>
  </si>
  <si>
    <t>Jean-Jacques Ruest</t>
  </si>
  <si>
    <t>Frank Sullivan</t>
  </si>
  <si>
    <t>Gregg Sengstack</t>
  </si>
  <si>
    <t>David Ciesinski</t>
  </si>
  <si>
    <t>Robert Sprowls</t>
  </si>
  <si>
    <t>Nishan Vartanian</t>
  </si>
  <si>
    <t>Thomas Faust</t>
  </si>
  <si>
    <t>Sundaram Nagarajan</t>
  </si>
  <si>
    <t>Douglas Baker</t>
  </si>
  <si>
    <t>Martin Kropelnicki</t>
  </si>
  <si>
    <t>Scott Donnelly</t>
  </si>
  <si>
    <t>J. Bruce Flatt</t>
  </si>
  <si>
    <t>Lawson Whiting</t>
  </si>
  <si>
    <t>Timothy Cook</t>
  </si>
  <si>
    <t>Stephan Tanda</t>
  </si>
  <si>
    <t>Eric Green</t>
  </si>
  <si>
    <t>Jerry Masters</t>
  </si>
  <si>
    <t>James Taiclet</t>
  </si>
  <si>
    <t>C. Michael Petters</t>
  </si>
  <si>
    <t>Giovanni Caforio</t>
  </si>
  <si>
    <t>John Stankey</t>
  </si>
  <si>
    <t>William Gifford</t>
  </si>
  <si>
    <t>Daniel O'Day</t>
  </si>
  <si>
    <t>Jeffrey Martin</t>
  </si>
  <si>
    <t>Werner Baumann</t>
  </si>
  <si>
    <t>Robert Swan</t>
  </si>
  <si>
    <t>Donald Wood</t>
  </si>
  <si>
    <t>A. James Teague</t>
  </si>
  <si>
    <t>Jeffrey Jones</t>
  </si>
  <si>
    <t>Venkatesh Durvasula</t>
  </si>
  <si>
    <t>John Barnes</t>
  </si>
  <si>
    <t>Larry Merlo</t>
  </si>
  <si>
    <t>Dean Connor</t>
  </si>
  <si>
    <t>Francis Blake</t>
  </si>
  <si>
    <t>Charles Robbins</t>
  </si>
  <si>
    <t>Allen Shiver</t>
  </si>
  <si>
    <t>Kenneth Frazier</t>
  </si>
  <si>
    <t>Noel White</t>
  </si>
  <si>
    <t>Robert Bradway</t>
  </si>
  <si>
    <t>Donald Slager</t>
  </si>
  <si>
    <t>Hans Vestberg</t>
  </si>
  <si>
    <t>Ann Fandozzi</t>
  </si>
  <si>
    <t>David Wichmann</t>
  </si>
  <si>
    <t>John Larsen</t>
  </si>
  <si>
    <t>Pedro Pizarro</t>
  </si>
  <si>
    <t>David McKay</t>
  </si>
  <si>
    <t>Bharat Masrani</t>
  </si>
  <si>
    <t>Rene Jones</t>
  </si>
  <si>
    <t>Virginia Rometty</t>
  </si>
  <si>
    <t>Juan Francisco Lasala Bernard</t>
  </si>
  <si>
    <t>Daniel Hajj Aboumrad</t>
  </si>
  <si>
    <t>Gregory Hayes</t>
  </si>
  <si>
    <t>Stephen Squeri</t>
  </si>
  <si>
    <t>Marc Bitzer</t>
  </si>
  <si>
    <t>Brian Roberts</t>
  </si>
  <si>
    <t>Robert Gamgort</t>
  </si>
  <si>
    <t>H. Stanley Marshall</t>
  </si>
  <si>
    <t>Joseph Jimenez</t>
  </si>
  <si>
    <t>Jeffrey Sprecher</t>
  </si>
  <si>
    <t>Norman Linebarger</t>
  </si>
  <si>
    <t>Michel Khalaf</t>
  </si>
  <si>
    <t>Richard Allison</t>
  </si>
  <si>
    <t>John McAvoy</t>
  </si>
  <si>
    <t>Sasan Goodarzi</t>
  </si>
  <si>
    <t>Muhtar Kent</t>
  </si>
  <si>
    <t>Laurence Fink</t>
  </si>
  <si>
    <t>Mark Smucker</t>
  </si>
  <si>
    <t>Karl Glassman</t>
  </si>
  <si>
    <t>Jay Fishman</t>
  </si>
  <si>
    <t>Laura Alber</t>
  </si>
  <si>
    <t>Andreas Fibig</t>
  </si>
  <si>
    <t>Louis Vachon</t>
  </si>
  <si>
    <t>Nicholas Pinchuk</t>
  </si>
  <si>
    <t>Leo Denault</t>
  </si>
  <si>
    <t>Thomas Bartlett</t>
  </si>
  <si>
    <t>Steven Cahillane</t>
  </si>
  <si>
    <t>Horacio Rozanski</t>
  </si>
  <si>
    <t>Brian Napack</t>
  </si>
  <si>
    <t>George Gleason</t>
  </si>
  <si>
    <t>Carol Tome</t>
  </si>
  <si>
    <t>Carlos Rodriguez</t>
  </si>
  <si>
    <t>Juan Andrade</t>
  </si>
  <si>
    <t>Lachlan Murdoch</t>
  </si>
  <si>
    <t>Richard Olson</t>
  </si>
  <si>
    <t>Hikmet Ersek</t>
  </si>
  <si>
    <t>Brian Humphries</t>
  </si>
  <si>
    <t>Kevin Wheeler</t>
  </si>
  <si>
    <t>Steven Mollenkopf</t>
  </si>
  <si>
    <t>J. Patrick Gallagher</t>
  </si>
  <si>
    <t>Ramon Laguarta</t>
  </si>
  <si>
    <t>Mark Costa</t>
  </si>
  <si>
    <t>Lee Gibson</t>
  </si>
  <si>
    <t>James Robo</t>
  </si>
  <si>
    <t>Christopher Mapes</t>
  </si>
  <si>
    <t>Thomas Bene</t>
  </si>
  <si>
    <t>Christopher Kempczinski</t>
  </si>
  <si>
    <t>Michael Farrell</t>
  </si>
  <si>
    <t>Phillip Green</t>
  </si>
  <si>
    <t>John Donahoe</t>
  </si>
  <si>
    <t>Benjamin Fowke</t>
  </si>
  <si>
    <t>James Squires</t>
  </si>
  <si>
    <t>Ernest Santi</t>
  </si>
  <si>
    <t>Robert Biesterfeld</t>
  </si>
  <si>
    <t>James Fish</t>
  </si>
  <si>
    <t>Liam Griffin</t>
  </si>
  <si>
    <t>Patrick Decker</t>
  </si>
  <si>
    <t>Lance Fritz</t>
  </si>
  <si>
    <t>Christopher Franklin</t>
  </si>
  <si>
    <t>Stephen Angel</t>
  </si>
  <si>
    <t>Blake Moret</t>
  </si>
  <si>
    <t>Darius Adamczyk</t>
  </si>
  <si>
    <t>David Ricks</t>
  </si>
  <si>
    <t>Seifollah Ghasemi</t>
  </si>
  <si>
    <t>John May</t>
  </si>
  <si>
    <t>Steven Johnston</t>
  </si>
  <si>
    <t>Salil Parekh</t>
  </si>
  <si>
    <t>Kunal Kapoor</t>
  </si>
  <si>
    <t>Mark Tryniski</t>
  </si>
  <si>
    <t>Terrence Cavanaugh</t>
  </si>
  <si>
    <t>Kenneth Bockhorst</t>
  </si>
  <si>
    <t>Michael Mears</t>
  </si>
  <si>
    <t>Michael Hennigan</t>
  </si>
  <si>
    <t>Joseph Kim</t>
  </si>
  <si>
    <t>Kari Stadigh</t>
  </si>
  <si>
    <t>Albert Monaco</t>
  </si>
  <si>
    <t>Terry Spencer</t>
  </si>
  <si>
    <t>Laurence Downes</t>
  </si>
  <si>
    <t>James Gorman</t>
  </si>
  <si>
    <t>Gabriel Tirador</t>
  </si>
  <si>
    <t>Jack Bowles</t>
  </si>
  <si>
    <t>John Remondi</t>
  </si>
  <si>
    <t>Samuel Pollock</t>
  </si>
  <si>
    <t>Antonio Neri</t>
  </si>
  <si>
    <t>Paul Hudson</t>
  </si>
  <si>
    <t>Paul Anthony Mahon</t>
  </si>
  <si>
    <t>Vivian Prem Watsa</t>
  </si>
  <si>
    <t>Brian Porter</t>
  </si>
  <si>
    <t>John Wren</t>
  </si>
  <si>
    <t>Sumit Roy</t>
  </si>
  <si>
    <t>Margaret Whitman</t>
  </si>
  <si>
    <t>Robert Bakish</t>
  </si>
  <si>
    <t>Darin Harris</t>
  </si>
  <si>
    <t>Timothy Archer</t>
  </si>
  <si>
    <t>Thomas Wilson</t>
  </si>
  <si>
    <t>Thomas Gibbons</t>
  </si>
  <si>
    <t>David Gibbs</t>
  </si>
  <si>
    <t>Mark Clouse</t>
  </si>
  <si>
    <t>Alison Cooper</t>
  </si>
  <si>
    <t>Andre Calantzopoulos</t>
  </si>
  <si>
    <t>Jeffrey Harmening</t>
  </si>
  <si>
    <t>Joseph Russell</t>
  </si>
  <si>
    <t>John Murray</t>
  </si>
  <si>
    <t>Candido Botelho Bracher</t>
  </si>
  <si>
    <t>Jason Fox</t>
  </si>
  <si>
    <t>Jay Brown</t>
  </si>
  <si>
    <t>Joseph D. Randell</t>
  </si>
  <si>
    <t>Julian Whitehurst</t>
  </si>
  <si>
    <t>Victor Dodig</t>
  </si>
  <si>
    <t>Thomas Florsheim</t>
  </si>
  <si>
    <t>Matthew Meloy</t>
  </si>
  <si>
    <t>Kenneth Jacobs</t>
  </si>
  <si>
    <t>William Downe</t>
  </si>
  <si>
    <t>Lynn Good</t>
  </si>
  <si>
    <t>Erik Gershwind</t>
  </si>
  <si>
    <t>Thomas Fanning</t>
  </si>
  <si>
    <t>Jeong Ho Park</t>
  </si>
  <si>
    <t>Ian Dundas</t>
  </si>
  <si>
    <t>Alberto Casellas</t>
  </si>
  <si>
    <t>Sachin Shah</t>
  </si>
  <si>
    <t>Peter Watson</t>
  </si>
  <si>
    <t>Thomas O'Hern</t>
  </si>
  <si>
    <t>Alan Miller</t>
  </si>
  <si>
    <t>Alan Jope</t>
  </si>
  <si>
    <t>Lars Fruergaard Joergensen</t>
  </si>
  <si>
    <t>Joseph Natale</t>
  </si>
  <si>
    <t>Steven Voorhees</t>
  </si>
  <si>
    <t>Richard Johnson</t>
  </si>
  <si>
    <t>E. Borje Ekholm</t>
  </si>
  <si>
    <t>Ralph Izzo</t>
  </si>
  <si>
    <t>A. William Stein</t>
  </si>
  <si>
    <t>Peter Wennink</t>
  </si>
  <si>
    <t>Lard Friese</t>
  </si>
  <si>
    <t>David Solomon</t>
  </si>
  <si>
    <t>Wilson Jones</t>
  </si>
  <si>
    <t>Roland Busch</t>
  </si>
  <si>
    <t>Bracken P. Darrell</t>
  </si>
  <si>
    <t>Stephen Yalof</t>
  </si>
  <si>
    <t>Richard Wallace</t>
  </si>
  <si>
    <t>David Kenny</t>
  </si>
  <si>
    <t>Ivan Menezes</t>
  </si>
  <si>
    <t>Murilo Pinto De Oliveira Ferreira</t>
  </si>
  <si>
    <t>J. Kevin Fletcher</t>
  </si>
  <si>
    <t>Ulf Schneider</t>
  </si>
  <si>
    <t>Mary Barra</t>
  </si>
  <si>
    <t>Carlos de Brito</t>
  </si>
  <si>
    <t>donald Umpleby</t>
  </si>
  <si>
    <t>Mark Walchirk</t>
  </si>
  <si>
    <t>Richard Templeton</t>
  </si>
  <si>
    <t>Martin Mucci</t>
  </si>
  <si>
    <t>Kevin Johnson</t>
  </si>
  <si>
    <t>Mark Pigott</t>
  </si>
  <si>
    <t>William Newlands</t>
  </si>
  <si>
    <t>George Freeman</t>
  </si>
  <si>
    <t>Ola Källenius</t>
  </si>
  <si>
    <t>Patrick Ottensmeyer</t>
  </si>
  <si>
    <t>J. Mariner Kemper</t>
  </si>
  <si>
    <t>Sonia Syngal</t>
  </si>
  <si>
    <t>Willard Oberton</t>
  </si>
  <si>
    <t>Stanley Askren</t>
  </si>
  <si>
    <t>Ajaypal Banga</t>
  </si>
  <si>
    <t>Eugene Lee</t>
  </si>
  <si>
    <t>Jen-Hsun Huang</t>
  </si>
  <si>
    <t>Edward Pesicka</t>
  </si>
  <si>
    <t>Alessandro Bogliolo</t>
  </si>
  <si>
    <t>Keith Wandell</t>
  </si>
  <si>
    <t>Richard Hill</t>
  </si>
  <si>
    <t>Arne Sorenson</t>
  </si>
  <si>
    <t>Takahiro Hachigo</t>
  </si>
  <si>
    <t>Michael Lamach</t>
  </si>
  <si>
    <t>Jide Zeitlin</t>
  </si>
  <si>
    <t>Kazuo Hirai</t>
  </si>
  <si>
    <t>Steve Hasker</t>
  </si>
  <si>
    <t>Fusen Chen</t>
  </si>
  <si>
    <t>John Williams</t>
  </si>
  <si>
    <t>Marc Holliday</t>
  </si>
  <si>
    <t>George Damiris</t>
  </si>
  <si>
    <t>Michael Stivala</t>
  </si>
  <si>
    <t>Albert Bourla</t>
  </si>
  <si>
    <t>Christian P. Bayle</t>
  </si>
  <si>
    <t>Steven Kean</t>
  </si>
  <si>
    <t>Grant Sims</t>
  </si>
  <si>
    <t>Jeffrey Storey</t>
  </si>
  <si>
    <t>Charles Jones</t>
  </si>
  <si>
    <t>Jose Maria Alvarez-Pallete Lopez</t>
  </si>
  <si>
    <t>Larry Zimpleman</t>
  </si>
  <si>
    <t>Russell Girling</t>
  </si>
  <si>
    <t>George Zoley</t>
  </si>
  <si>
    <t>Emma Walmsley</t>
  </si>
  <si>
    <t>Alan Armstrong</t>
  </si>
  <si>
    <t>Owen Thomas</t>
  </si>
  <si>
    <t>Siegfried Willi Kiefer</t>
  </si>
  <si>
    <t>C. Taylor Pickett</t>
  </si>
  <si>
    <t>Hamid Moghadam</t>
  </si>
  <si>
    <t>Scott Peters</t>
  </si>
  <si>
    <t>Charles Lowrey</t>
  </si>
  <si>
    <t>Brian Goldner</t>
  </si>
  <si>
    <t>Michael Nierenberg</t>
  </si>
  <si>
    <t>Benjamin Butcher</t>
  </si>
  <si>
    <t>James Taylor</t>
  </si>
  <si>
    <t>David Simon</t>
  </si>
  <si>
    <t>Ronald Delia</t>
  </si>
  <si>
    <t>Michael Roth</t>
  </si>
  <si>
    <t>Hock Tan</t>
  </si>
  <si>
    <t>John Somerhalder</t>
  </si>
  <si>
    <t>Christopher Volk</t>
  </si>
  <si>
    <t>Timotheus Hottges</t>
  </si>
  <si>
    <t>Beth Mooney</t>
  </si>
  <si>
    <t>Pablo Isla Alvarez de Tejera</t>
  </si>
  <si>
    <t>Richard Matros</t>
  </si>
  <si>
    <t>Luc Desjardins</t>
  </si>
  <si>
    <t>Edward Aldag</t>
  </si>
  <si>
    <t>Richard Campo</t>
  </si>
  <si>
    <t>Brian Moynihan</t>
  </si>
  <si>
    <t>Michael Schall</t>
  </si>
  <si>
    <t>Michael Corbat</t>
  </si>
  <si>
    <t>Gary Kain</t>
  </si>
  <si>
    <t>Dino Robusto</t>
  </si>
  <si>
    <t>David Gladstone</t>
  </si>
  <si>
    <t>George Kurian</t>
  </si>
  <si>
    <t>Sean Connolly</t>
  </si>
  <si>
    <t>Paul Szurek</t>
  </si>
  <si>
    <t>Mark Parrell</t>
  </si>
  <si>
    <t>Stephen Steinour</t>
  </si>
  <si>
    <t>Christopher Crane</t>
  </si>
  <si>
    <t>William Trimble</t>
  </si>
  <si>
    <t>Jeffrey Brown</t>
  </si>
  <si>
    <t>John Thomas</t>
  </si>
  <si>
    <t>Michael J. Cooper / P. Jane Gavan</t>
  </si>
  <si>
    <t>Roger Hochschild</t>
  </si>
  <si>
    <t>Darren Entwistle</t>
  </si>
  <si>
    <t>Thomas Palmer</t>
  </si>
  <si>
    <t>George Oliver</t>
  </si>
  <si>
    <t>Nitin Jain</t>
  </si>
  <si>
    <t>Joachim Wenning</t>
  </si>
  <si>
    <t>Stephen Luczo</t>
  </si>
  <si>
    <t>Frans Van Houten</t>
  </si>
  <si>
    <t>Martin Flanagan</t>
  </si>
  <si>
    <t>Edward Breen</t>
  </si>
  <si>
    <t>James Dimon</t>
  </si>
  <si>
    <t>Devin Stockfish</t>
  </si>
  <si>
    <t>Richard Davis</t>
  </si>
  <si>
    <t>Ralph A. J. G. Hamers</t>
  </si>
  <si>
    <t>Clifton Pemble</t>
  </si>
  <si>
    <t>Ernie Herrman</t>
  </si>
  <si>
    <t>Matthew Wagner</t>
  </si>
  <si>
    <t>Sean Reilly</t>
  </si>
  <si>
    <t>Willing Biddle</t>
  </si>
  <si>
    <t>Debra Cafaro</t>
  </si>
  <si>
    <t>Donald Walker</t>
  </si>
  <si>
    <t>Giovanni Visentin</t>
  </si>
  <si>
    <t>Scott Baxter</t>
  </si>
  <si>
    <t>Terrence Duffy</t>
  </si>
  <si>
    <t>W. Anthony Will</t>
  </si>
  <si>
    <t>Brian Pauls</t>
  </si>
  <si>
    <t>Mark Sutton</t>
  </si>
  <si>
    <t>Conor Flynn</t>
  </si>
  <si>
    <t>Ravichandra Saligram</t>
  </si>
  <si>
    <t>Wendell Weeks</t>
  </si>
  <si>
    <t>Mike Henry</t>
  </si>
  <si>
    <t>Jean-Sebastien Jacques</t>
  </si>
  <si>
    <t>Bjorn Rosengren</t>
  </si>
  <si>
    <t>Jeffrey Miller</t>
  </si>
  <si>
    <t>Steven Rendle</t>
  </si>
  <si>
    <t>Randy Smallwood</t>
  </si>
  <si>
    <t>Mark Vergnano</t>
  </si>
  <si>
    <t>Todd Penegor</t>
  </si>
  <si>
    <t>Pascal Soriot</t>
  </si>
  <si>
    <t>David Hoffmann</t>
  </si>
  <si>
    <t>Stuart Gulliver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</si>
  <si>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</si>
  <si>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</si>
  <si>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</si>
  <si>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</si>
  <si>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</si>
  <si>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</si>
  <si>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</si>
  <si>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Darren Woods</t>
  </si>
  <si>
    <t>Mark Little</t>
  </si>
  <si>
    <t>Barry Sloane</t>
  </si>
  <si>
    <t>Matthew Lambiase</t>
  </si>
  <si>
    <t>Keith Cozza</t>
  </si>
  <si>
    <t>Patrick Pouyanne</t>
  </si>
  <si>
    <t>Gary Chapman</t>
  </si>
  <si>
    <t>Wendy Simpson</t>
  </si>
  <si>
    <t>Robert Dudley</t>
  </si>
  <si>
    <t>Gregory Garland</t>
  </si>
  <si>
    <t>Ben van Beurden</t>
  </si>
  <si>
    <t>Joshua Easterly</t>
  </si>
  <si>
    <t>Joseph Gorder</t>
  </si>
  <si>
    <t>Stephen Walter King</t>
  </si>
  <si>
    <t>Kenneth Romanzi</t>
  </si>
  <si>
    <t>Robert deVeer</t>
  </si>
  <si>
    <t>James Labe</t>
  </si>
  <si>
    <t>Steffen Foreid</t>
  </si>
  <si>
    <t>Thomas Siering</t>
  </si>
  <si>
    <t>James Stewart</t>
  </si>
  <si>
    <t>Michael C. Pyle</t>
  </si>
  <si>
    <t>Arthur Brazy</t>
  </si>
  <si>
    <t>Joseph Ficalora</t>
  </si>
  <si>
    <t>Bradley Shaw</t>
  </si>
  <si>
    <t>Frederick McTaggart</t>
  </si>
  <si>
    <t>Barry Sternlicht</t>
  </si>
  <si>
    <t>Thomas Farrell</t>
  </si>
  <si>
    <t>Stephen Plavin</t>
  </si>
  <si>
    <t>John Barry</t>
  </si>
  <si>
    <t>Laurence Penn</t>
  </si>
  <si>
    <t>Kevin Keyes</t>
  </si>
  <si>
    <t>Jackson Hsieh</t>
  </si>
  <si>
    <t>Steven Mumma</t>
  </si>
  <si>
    <t>Robert Cauley</t>
  </si>
  <si>
    <t>Brian Kingston</t>
  </si>
  <si>
    <t>James Nelson</t>
  </si>
  <si>
    <t>Ralph Babb</t>
  </si>
  <si>
    <t>Mirko Bibic</t>
  </si>
  <si>
    <t>Howard Lorber</t>
  </si>
  <si>
    <t>Christian Mumenthaler</t>
  </si>
  <si>
    <t>Jose Cil</t>
  </si>
  <si>
    <t>Michael Gross</t>
  </si>
  <si>
    <t>W. Keith Maxwell</t>
  </si>
  <si>
    <t>Dwayne Hyzak</t>
  </si>
  <si>
    <t>Scott Bluestein</t>
  </si>
  <si>
    <t>Stuart Rothstein</t>
  </si>
  <si>
    <t>Robert Hamwee</t>
  </si>
  <si>
    <t>Ian Robertson</t>
  </si>
  <si>
    <t>Robert Ladd</t>
  </si>
  <si>
    <t>Alan Offenberg</t>
  </si>
  <si>
    <t>Claudio Descalzi</t>
  </si>
  <si>
    <t>Thomas Akin</t>
  </si>
  <si>
    <t>Leon Black</t>
  </si>
  <si>
    <t>Michael Dilger</t>
  </si>
  <si>
    <t>Thomas Herzog</t>
  </si>
  <si>
    <t>Eric Colson</t>
  </si>
  <si>
    <t>Martin Craighead</t>
  </si>
  <si>
    <t>Paal Kibsgaard</t>
  </si>
  <si>
    <t>Jason Reid</t>
  </si>
  <si>
    <t>John Fallon</t>
  </si>
  <si>
    <t>Rael L. Diamond</t>
  </si>
  <si>
    <t>David Overton</t>
  </si>
  <si>
    <t>Paolo Rocca</t>
  </si>
  <si>
    <t>Brian Harris</t>
  </si>
  <si>
    <t>James Fitterling</t>
  </si>
  <si>
    <t>Vicki Hollub</t>
  </si>
  <si>
    <t>Stephen Jones</t>
  </si>
  <si>
    <t>Richard Zimmerman</t>
  </si>
  <si>
    <t>Nicholas Read</t>
  </si>
  <si>
    <t>Fujio Mitarai</t>
  </si>
  <si>
    <t>James Gallogly</t>
  </si>
  <si>
    <t>Kevin Crutchfield</t>
  </si>
  <si>
    <t>Thomas Derosa</t>
  </si>
  <si>
    <t>Charles Magro</t>
  </si>
  <si>
    <t>Jonathan Cohen</t>
  </si>
  <si>
    <t>John Lindsay</t>
  </si>
  <si>
    <t>Charles Scharf</t>
  </si>
  <si>
    <t>John Fischer</t>
  </si>
  <si>
    <t>Robert Sanchez</t>
  </si>
  <si>
    <t>H. Lawrence Culp</t>
  </si>
  <si>
    <t>William Dillard</t>
  </si>
  <si>
    <t>G. Steven Farris</t>
  </si>
  <si>
    <t>Philip Sanders</t>
  </si>
  <si>
    <t>David Schulte</t>
  </si>
  <si>
    <t>James Murren</t>
  </si>
  <si>
    <t>Stephen Murdoch</t>
  </si>
  <si>
    <t>Gregory Silvers</t>
  </si>
  <si>
    <t>Pekka Lundmark</t>
  </si>
  <si>
    <t>Gavin Hattersley</t>
  </si>
  <si>
    <t>Stephen Lacy</t>
  </si>
  <si>
    <t>James Risoleo</t>
  </si>
  <si>
    <t>Stephen Joyce</t>
  </si>
  <si>
    <t>Justin Knight</t>
  </si>
  <si>
    <t>Jeremy Male</t>
  </si>
  <si>
    <t>David Calhoun</t>
  </si>
  <si>
    <t>Sheldon Adelson</t>
  </si>
  <si>
    <t>Joseph Alala</t>
  </si>
  <si>
    <t>Maria Das Gracas Silva Foster</t>
  </si>
  <si>
    <t>Mikael Bratt</t>
  </si>
  <si>
    <t>James Hackett</t>
  </si>
  <si>
    <t>Carlos Ghosn</t>
  </si>
  <si>
    <t>Michael Manley</t>
  </si>
  <si>
    <t>Barbara Rentler</t>
  </si>
  <si>
    <t>Clay Williams</t>
  </si>
  <si>
    <t>Douglas J. Pferdehirt</t>
  </si>
  <si>
    <t>Steven van Rijswijk</t>
  </si>
  <si>
    <t>Sandra Cochran</t>
  </si>
  <si>
    <t>Richard Fain</t>
  </si>
  <si>
    <t>Gary Kelly</t>
  </si>
  <si>
    <t>Michelle Gass</t>
  </si>
  <si>
    <t>Fran Horowitz</t>
  </si>
  <si>
    <t>Guillaume Faury</t>
  </si>
  <si>
    <t>Jeffrey Gennette</t>
  </si>
  <si>
    <t>Michael Spanos</t>
  </si>
  <si>
    <t>Mark Tritton</t>
  </si>
  <si>
    <t>Thomas Horton</t>
  </si>
  <si>
    <t>Marc Parent</t>
  </si>
  <si>
    <t>Bradley Tilden</t>
  </si>
  <si>
    <t>David Goeckeler</t>
  </si>
  <si>
    <t>Daniel Knotts</t>
  </si>
  <si>
    <t>Carlos Hernandez</t>
  </si>
  <si>
    <t>Peter Ingram</t>
  </si>
  <si>
    <t>Lakshmi Mittal</t>
  </si>
  <si>
    <t>Arnold Donald</t>
  </si>
  <si>
    <t>Andrew Meslow</t>
  </si>
  <si>
    <t>Christopher Frost</t>
  </si>
  <si>
    <t>Erik Nordstrom</t>
  </si>
  <si>
    <t>Jeong Wu Choi</t>
  </si>
  <si>
    <t>Communication Services</t>
  </si>
  <si>
    <t>Industrials</t>
  </si>
  <si>
    <t>Financial Services</t>
  </si>
  <si>
    <t>Healthcare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</si>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</sst>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-0.01522297754871393</v>
      </c>
      <c r="F2">
        <v>0.22</v>
      </c>
      <c r="G2">
        <v>0.2033138615514143</v>
      </c>
      <c r="H2" t="s">
        <v>667</v>
      </c>
      <c r="I2" t="s">
        <v>530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0.018993940835287</v>
      </c>
      <c r="E3">
        <v>0.02683288128836714</v>
      </c>
      <c r="F3">
        <v>0.1</v>
      </c>
      <c r="G3">
        <v>0.1440869275763781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663</v>
      </c>
      <c r="D4">
        <v>0</v>
      </c>
      <c r="E4">
        <v>0.04304488151063257</v>
      </c>
      <c r="F4">
        <v>0.07000000000000001</v>
      </c>
      <c r="G4">
        <v>0.1340806824363787</v>
      </c>
      <c r="H4" t="s">
        <v>667</v>
      </c>
      <c r="I4" t="s">
        <v>530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663</v>
      </c>
      <c r="D5">
        <v>0.020195216568819</v>
      </c>
      <c r="E5">
        <v>0.06573218410561532</v>
      </c>
      <c r="F5">
        <v>0.05</v>
      </c>
      <c r="G5">
        <v>0.1336527365802314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663</v>
      </c>
      <c r="D6">
        <v>0</v>
      </c>
      <c r="E6">
        <v>0.04304488151063257</v>
      </c>
      <c r="F6">
        <v>0.055</v>
      </c>
      <c r="G6">
        <v>0.1269632469764259</v>
      </c>
      <c r="H6" t="s">
        <v>667</v>
      </c>
      <c r="I6" t="s">
        <v>530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0.001840667764971</v>
      </c>
      <c r="E7">
        <v>0.01982918985669757</v>
      </c>
      <c r="F7">
        <v>0.1</v>
      </c>
      <c r="G7">
        <v>0.1236100633638049</v>
      </c>
      <c r="H7" t="s">
        <v>667</v>
      </c>
      <c r="I7" t="s">
        <v>419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663</v>
      </c>
      <c r="D8">
        <v>0.044181502552027</v>
      </c>
      <c r="E8">
        <v>0.03597958257097278</v>
      </c>
      <c r="F8">
        <v>0.05</v>
      </c>
      <c r="G8">
        <v>0.1225940898290039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HYPERLINK("https://www.suredividend.com/sure-analysis-LHX/","L3Harris Technologies Inc")</f>
        <v>0</v>
      </c>
      <c r="C9" t="s">
        <v>663</v>
      </c>
      <c r="D9">
        <v>0.018521824948396</v>
      </c>
      <c r="E9">
        <v>0.004536774896158446</v>
      </c>
      <c r="F9">
        <v>0.1</v>
      </c>
      <c r="G9">
        <v>0.12143815055527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0.049897559533039</v>
      </c>
      <c r="E10">
        <v>0.0614027476146235</v>
      </c>
      <c r="F10">
        <v>0.02</v>
      </c>
      <c r="G10">
        <v>0.1196017498039965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0.020285439577969</v>
      </c>
      <c r="E11">
        <v>0.0262182052889246</v>
      </c>
      <c r="F11">
        <v>0.07000000000000001</v>
      </c>
      <c r="G11">
        <v>0.1195282787009611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663</v>
      </c>
      <c r="D12">
        <v>0.024999947088289</v>
      </c>
      <c r="E12">
        <v>0.02939477990616912</v>
      </c>
      <c r="F12">
        <v>0.06</v>
      </c>
      <c r="G12">
        <v>0.1113771561055157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0.041284605405008</v>
      </c>
      <c r="E13">
        <v>0.0583834215594774</v>
      </c>
      <c r="F13">
        <v>0.02</v>
      </c>
      <c r="G13">
        <v>0.1106177779136077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663</v>
      </c>
      <c r="D14">
        <v>0.010225354034205</v>
      </c>
      <c r="E14">
        <v>0.03967751539666975</v>
      </c>
      <c r="F14">
        <v>0.06</v>
      </c>
      <c r="G14">
        <v>0.1102971265103785</v>
      </c>
      <c r="H14" t="s">
        <v>667</v>
      </c>
      <c r="I14" t="s">
        <v>419</v>
      </c>
    </row>
    <row r="15" spans="1:9">
      <c r="A15" s="1" t="s">
        <v>22</v>
      </c>
      <c r="B15">
        <f>HYPERLINK("https://www.suredividend.com/sure-analysis-LOW/","Lowe`s Cos., Inc.")</f>
        <v>0</v>
      </c>
      <c r="C15" t="s">
        <v>663</v>
      </c>
      <c r="D15">
        <v>0.013901355834794</v>
      </c>
      <c r="E15">
        <v>0.01649516280064356</v>
      </c>
      <c r="F15">
        <v>0.07000000000000001</v>
      </c>
      <c r="G15">
        <v>0.1015778050022078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0.03715499413927</v>
      </c>
      <c r="E16">
        <v>0.04309768856241769</v>
      </c>
      <c r="F16">
        <v>0.028</v>
      </c>
      <c r="G16">
        <v>0.1010627794690371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HYPERLINK("https://www.suredividend.com/sure-analysis-GD/","General Dynamics Corp.")</f>
        <v>0</v>
      </c>
      <c r="C17" t="s">
        <v>663</v>
      </c>
      <c r="D17">
        <v>0.029257192513488</v>
      </c>
      <c r="E17">
        <v>0.01224363113634497</v>
      </c>
      <c r="F17">
        <v>0.06</v>
      </c>
      <c r="G17">
        <v>0.1003965011218637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0.025152275442802</v>
      </c>
      <c r="E18">
        <v>0.005108959335605512</v>
      </c>
      <c r="F18">
        <v>0.07000000000000001</v>
      </c>
      <c r="G18">
        <v>0.09988769034299549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663</v>
      </c>
      <c r="D19">
        <v>0</v>
      </c>
      <c r="E19">
        <v>0.02876279142030858</v>
      </c>
      <c r="F19">
        <v>0.05</v>
      </c>
      <c r="G19">
        <v>0.09602604437542173</v>
      </c>
      <c r="H19" t="s">
        <v>667</v>
      </c>
      <c r="I19" t="s">
        <v>419</v>
      </c>
    </row>
    <row r="20" spans="1:9">
      <c r="A20" s="1" t="s">
        <v>27</v>
      </c>
      <c r="B20">
        <f>HYPERLINK("https://www.suredividend.com/sure-analysis-KR/","Kroger Co.")</f>
        <v>0</v>
      </c>
      <c r="C20" t="s">
        <v>663</v>
      </c>
      <c r="D20">
        <v>0.021153547670444</v>
      </c>
      <c r="E20">
        <v>0.04414289391169768</v>
      </c>
      <c r="F20">
        <v>0.03</v>
      </c>
      <c r="G20">
        <v>0.0958652748480131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663</v>
      </c>
      <c r="D21">
        <v>0.03595287768800901</v>
      </c>
      <c r="E21">
        <v>0.02078066177705273</v>
      </c>
      <c r="F21">
        <v>0.04</v>
      </c>
      <c r="G21">
        <v>0.09418843732820004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0.012704625099152</v>
      </c>
      <c r="E22">
        <v>-0.01734641711361473</v>
      </c>
      <c r="F22">
        <v>0.1</v>
      </c>
      <c r="G22">
        <v>0.09303091082451864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663</v>
      </c>
      <c r="D23">
        <v>0.015151813166325</v>
      </c>
      <c r="E23">
        <v>-0.0007081704137658074</v>
      </c>
      <c r="F23">
        <v>0.08</v>
      </c>
      <c r="G23">
        <v>0.09290399070131983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663</v>
      </c>
      <c r="D24">
        <v>0.009418038534087</v>
      </c>
      <c r="E24">
        <v>0.02237048260324803</v>
      </c>
      <c r="F24">
        <v>0.06</v>
      </c>
      <c r="G24">
        <v>0.0920895516031337</v>
      </c>
      <c r="H24" t="s">
        <v>667</v>
      </c>
      <c r="I24" t="s">
        <v>419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0.040481573179554</v>
      </c>
      <c r="E25">
        <v>0.01483831885161369</v>
      </c>
      <c r="F25">
        <v>0.04</v>
      </c>
      <c r="G25">
        <v>0.08941550124979281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HYPERLINK("https://www.suredividend.com/sure-analysis-DG/","Dollar General Corp.")</f>
        <v>0</v>
      </c>
      <c r="C26" t="s">
        <v>663</v>
      </c>
      <c r="D26">
        <v>0.006950747207395001</v>
      </c>
      <c r="E26">
        <v>-0.01570342816441495</v>
      </c>
      <c r="F26">
        <v>0.1</v>
      </c>
      <c r="G26">
        <v>0.08926777793886442</v>
      </c>
      <c r="H26" t="s">
        <v>667</v>
      </c>
      <c r="I26" t="s">
        <v>419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663</v>
      </c>
      <c r="D27">
        <v>0.014459478193871</v>
      </c>
      <c r="E27">
        <v>0.02021836907521157</v>
      </c>
      <c r="F27">
        <v>0.05</v>
      </c>
      <c r="G27">
        <v>0.08733631328376346</v>
      </c>
      <c r="H27" t="s">
        <v>667</v>
      </c>
      <c r="I27" t="s">
        <v>668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663</v>
      </c>
      <c r="D28">
        <v>0.028517053485782</v>
      </c>
      <c r="E28">
        <v>0.03076115264822565</v>
      </c>
      <c r="F28">
        <v>0.03</v>
      </c>
      <c r="G28">
        <v>0.08663108251278184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HYPERLINK("https://www.suredividend.com/sure-analysis-SLGN/","Silgan Holdings Inc.")</f>
        <v>0</v>
      </c>
      <c r="C29" t="s">
        <v>663</v>
      </c>
      <c r="D29">
        <v>0.012931443846194</v>
      </c>
      <c r="E29">
        <v>0.003068037645641342</v>
      </c>
      <c r="F29">
        <v>0.07000000000000001</v>
      </c>
      <c r="G29">
        <v>0.08516386680499677</v>
      </c>
      <c r="H29" t="s">
        <v>667</v>
      </c>
      <c r="I29" t="s">
        <v>668</v>
      </c>
    </row>
    <row r="30" spans="1:9">
      <c r="A30" s="1" t="s">
        <v>37</v>
      </c>
      <c r="B30">
        <f>HYPERLINK("https://www.suredividend.com/sure-analysis-PSBQ/","PSB Holdings Inc (WI)")</f>
        <v>0</v>
      </c>
      <c r="C30" t="s">
        <v>663</v>
      </c>
      <c r="D30">
        <v>0</v>
      </c>
      <c r="E30">
        <v>0.02706608708935176</v>
      </c>
      <c r="F30">
        <v>0.04</v>
      </c>
      <c r="G30">
        <v>0.08494798556484806</v>
      </c>
      <c r="H30" t="s">
        <v>667</v>
      </c>
      <c r="I30" t="s">
        <v>419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0.044085782817003</v>
      </c>
      <c r="E31">
        <v>0.005861684567580072</v>
      </c>
      <c r="F31">
        <v>0.04</v>
      </c>
      <c r="G31">
        <v>0.08487983487785078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HYPERLINK("https://www.suredividend.com/sure-analysis-ABBV/","Abbvie Inc")</f>
        <v>0</v>
      </c>
      <c r="C32" t="s">
        <v>663</v>
      </c>
      <c r="D32">
        <v>0.043450372654292</v>
      </c>
      <c r="E32">
        <v>0.006488032817223655</v>
      </c>
      <c r="F32">
        <v>0.03</v>
      </c>
      <c r="G32">
        <v>0.08167336416565463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0.035980068830916</v>
      </c>
      <c r="E33">
        <v>0.01773330158166142</v>
      </c>
      <c r="F33">
        <v>0.03</v>
      </c>
      <c r="G33">
        <v>0.07984135002285875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HYPERLINK("https://www.suredividend.com/sure-analysis-AIZ/","Assurant Inc")</f>
        <v>0</v>
      </c>
      <c r="C34" t="s">
        <v>663</v>
      </c>
      <c r="D34">
        <v>0.019148876326376</v>
      </c>
      <c r="E34">
        <v>-0.0002271178976099852</v>
      </c>
      <c r="F34">
        <v>0.06</v>
      </c>
      <c r="G34">
        <v>0.07737745630119242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HYPERLINK("https://www.suredividend.com/sure-analysis-KMB/","Kimberly-Clark Corp.")</f>
        <v>0</v>
      </c>
      <c r="C35" t="s">
        <v>663</v>
      </c>
      <c r="D35">
        <v>0.031696043980278</v>
      </c>
      <c r="E35">
        <v>0.007075269918243476</v>
      </c>
      <c r="F35">
        <v>0.04</v>
      </c>
      <c r="G35">
        <v>0.07578960973829951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HYPERLINK("https://www.suredividend.com/sure-analysis-ADM/","Archer Daniels Midland Co.")</f>
        <v>0</v>
      </c>
      <c r="C36" t="s">
        <v>663</v>
      </c>
      <c r="D36">
        <v>0.027987544583653</v>
      </c>
      <c r="E36">
        <v>-0.0114306549958052</v>
      </c>
      <c r="F36">
        <v>0.06</v>
      </c>
      <c r="G36">
        <v>0.07342532080890196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663</v>
      </c>
      <c r="D37">
        <v>0.017279792241393</v>
      </c>
      <c r="E37">
        <v>0.00454121833353649</v>
      </c>
      <c r="F37">
        <v>0.05</v>
      </c>
      <c r="G37">
        <v>0.0722242172854668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663</v>
      </c>
      <c r="D38">
        <v>0.025616628333552</v>
      </c>
      <c r="E38">
        <v>0.01887620295652082</v>
      </c>
      <c r="F38">
        <v>0.03</v>
      </c>
      <c r="G38">
        <v>0.07182921306150547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HYPERLINK("https://www.suredividend.com/sure-analysis-FMS/","Fresenius Medical Care AG &amp; Co. KGaA")</f>
        <v>0</v>
      </c>
      <c r="C39" t="s">
        <v>663</v>
      </c>
      <c r="D39">
        <v>0.016617524883622</v>
      </c>
      <c r="E39">
        <v>-0.005341885648384781</v>
      </c>
      <c r="F39">
        <v>0.06</v>
      </c>
      <c r="G39">
        <v>0.0699710482320286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663</v>
      </c>
      <c r="D40">
        <v>0.008135431798424001</v>
      </c>
      <c r="E40">
        <v>-0.01789413042395616</v>
      </c>
      <c r="F40">
        <v>0.08</v>
      </c>
      <c r="G40">
        <v>0.0697223166991543</v>
      </c>
      <c r="H40" t="s">
        <v>667</v>
      </c>
      <c r="I40" t="s">
        <v>419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663</v>
      </c>
      <c r="D41">
        <v>0.021657533174366</v>
      </c>
      <c r="E41">
        <v>-0.03071602990056321</v>
      </c>
      <c r="F41">
        <v>0.08</v>
      </c>
      <c r="G41">
        <v>0.06930740904254562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HYPERLINK("https://www.suredividend.com/sure-analysis-BBY/","Best Buy Co. Inc.")</f>
        <v>0</v>
      </c>
      <c r="C42" t="s">
        <v>663</v>
      </c>
      <c r="D42">
        <v>0.021600940996708</v>
      </c>
      <c r="E42">
        <v>-0.01426246048126556</v>
      </c>
      <c r="F42">
        <v>0.06</v>
      </c>
      <c r="G42">
        <v>0.0670647926728003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663</v>
      </c>
      <c r="D43">
        <v>0.012674169601174</v>
      </c>
      <c r="E43">
        <v>-0.02509029526913187</v>
      </c>
      <c r="F43">
        <v>0.08</v>
      </c>
      <c r="G43">
        <v>0.0644404331471149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HYPERLINK("https://www.suredividend.com/sure-analysis-DCI/","Donaldson Co. Inc.")</f>
        <v>0</v>
      </c>
      <c r="C44" t="s">
        <v>663</v>
      </c>
      <c r="D44">
        <v>0.014927698565404</v>
      </c>
      <c r="E44">
        <v>-0.03833767405687172</v>
      </c>
      <c r="F44">
        <v>0.09</v>
      </c>
      <c r="G44">
        <v>0.06349030966126046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663</v>
      </c>
      <c r="D45">
        <v>0.033813392582025</v>
      </c>
      <c r="E45">
        <v>-0.01716723752987559</v>
      </c>
      <c r="F45">
        <v>0.05</v>
      </c>
      <c r="G45">
        <v>0.06192379557652461</v>
      </c>
      <c r="H45" t="s">
        <v>667</v>
      </c>
      <c r="I45" t="s">
        <v>667</v>
      </c>
    </row>
    <row r="46" spans="1:9">
      <c r="A46" s="1" t="s">
        <v>53</v>
      </c>
      <c r="B46">
        <f>HYPERLINK("https://www.suredividend.com/sure-analysis-CSL/","Carlisle Companies Inc.")</f>
        <v>0</v>
      </c>
      <c r="C46" t="s">
        <v>663</v>
      </c>
      <c r="D46">
        <v>0.013463867650881</v>
      </c>
      <c r="E46">
        <v>-0.02116092800319869</v>
      </c>
      <c r="F46">
        <v>0.07000000000000001</v>
      </c>
      <c r="G46">
        <v>0.06159043949920684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0.033452093014828</v>
      </c>
      <c r="E47">
        <v>0.006512423214441787</v>
      </c>
      <c r="F47">
        <v>0.02</v>
      </c>
      <c r="G47">
        <v>0.05872486326820825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HYPERLINK("https://www.suredividend.com/sure-analysis-MCO/","Moody`s Corp.")</f>
        <v>0</v>
      </c>
      <c r="C48" t="s">
        <v>663</v>
      </c>
      <c r="D48">
        <v>0.007852778396607</v>
      </c>
      <c r="E48">
        <v>-0.02973806177333727</v>
      </c>
      <c r="F48">
        <v>0.08</v>
      </c>
      <c r="G48">
        <v>0.05684786265161934</v>
      </c>
      <c r="H48" t="s">
        <v>667</v>
      </c>
      <c r="I48" t="s">
        <v>419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663</v>
      </c>
      <c r="D49">
        <v>0.012549745258597</v>
      </c>
      <c r="E49">
        <v>-0.0334766247004491</v>
      </c>
      <c r="F49">
        <v>0.08</v>
      </c>
      <c r="G49">
        <v>0.0561656610029686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663</v>
      </c>
      <c r="D50">
        <v>0</v>
      </c>
      <c r="E50">
        <v>0</v>
      </c>
      <c r="F50">
        <v>0.03</v>
      </c>
      <c r="G50">
        <v>0.05517232801149574</v>
      </c>
      <c r="H50" t="s">
        <v>667</v>
      </c>
      <c r="I50" t="s">
        <v>530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663</v>
      </c>
      <c r="D51">
        <v>0.008814677696112001</v>
      </c>
      <c r="E51">
        <v>-0.002973293480330264</v>
      </c>
      <c r="F51">
        <v>0.05</v>
      </c>
      <c r="G51">
        <v>0.05474007512708456</v>
      </c>
      <c r="H51" t="s">
        <v>667</v>
      </c>
      <c r="I51" t="s">
        <v>419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0.031417578076056</v>
      </c>
      <c r="E52">
        <v>-0.02561260059827319</v>
      </c>
      <c r="F52">
        <v>0.05</v>
      </c>
      <c r="G52">
        <v>0.05363563414382289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HYPERLINK("https://www.suredividend.com/sure-analysis-HRL/","Hormel Foods Corp.")</f>
        <v>0</v>
      </c>
      <c r="C53" t="s">
        <v>663</v>
      </c>
      <c r="D53">
        <v>0.020165266880856</v>
      </c>
      <c r="E53">
        <v>-0.02607874982570413</v>
      </c>
      <c r="F53">
        <v>0.06</v>
      </c>
      <c r="G53">
        <v>0.05340388870638368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0.009786417981351001</v>
      </c>
      <c r="E54">
        <v>-0.0718513147781239</v>
      </c>
      <c r="F54">
        <v>0.12</v>
      </c>
      <c r="G54">
        <v>0.05096619305443739</v>
      </c>
      <c r="H54" t="s">
        <v>667</v>
      </c>
      <c r="I54" t="s">
        <v>419</v>
      </c>
    </row>
    <row r="55" spans="1:9">
      <c r="A55" s="1" t="s">
        <v>62</v>
      </c>
      <c r="B55">
        <f>HYPERLINK("https://www.suredividend.com/sure-analysis-GRC/","Gorman-Rupp Co.")</f>
        <v>0</v>
      </c>
      <c r="C55" t="s">
        <v>663</v>
      </c>
      <c r="D55">
        <v>0.018298676143231</v>
      </c>
      <c r="E55">
        <v>-0.008059474654416032</v>
      </c>
      <c r="F55">
        <v>0.04</v>
      </c>
      <c r="G55">
        <v>0.05056727858690957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HYPERLINK("https://www.suredividend.com/sure-analysis-AMAT/","Applied Materials Inc.")</f>
        <v>0</v>
      </c>
      <c r="C56" t="s">
        <v>663</v>
      </c>
      <c r="D56">
        <v>0.009663275683911001</v>
      </c>
      <c r="E56">
        <v>-0.03753545066220443</v>
      </c>
      <c r="F56">
        <v>0.08</v>
      </c>
      <c r="G56">
        <v>0.05053660201611243</v>
      </c>
      <c r="H56" t="s">
        <v>667</v>
      </c>
      <c r="I56" t="s">
        <v>419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663</v>
      </c>
      <c r="D57">
        <v>0.028840238171665</v>
      </c>
      <c r="E57">
        <v>-0.02979400951697775</v>
      </c>
      <c r="F57">
        <v>0.05</v>
      </c>
      <c r="G57">
        <v>0.04769729437901038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HYPERLINK("https://www.suredividend.com/sure-analysis-FUL/","H.B. Fuller Company")</f>
        <v>0</v>
      </c>
      <c r="C58" t="s">
        <v>663</v>
      </c>
      <c r="D58">
        <v>0.008955018353238</v>
      </c>
      <c r="E58">
        <v>-0.06703604031288557</v>
      </c>
      <c r="F58">
        <v>0.11</v>
      </c>
      <c r="G58">
        <v>0.04751443128221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HYPERLINK("https://www.suredividend.com/sure-analysis-CPKF/","Chesapeake Financial Shares Inc")</f>
        <v>0</v>
      </c>
      <c r="C59" t="s">
        <v>663</v>
      </c>
      <c r="D59">
        <v>0</v>
      </c>
      <c r="E59">
        <v>0.004608490223040329</v>
      </c>
      <c r="F59">
        <v>0.02</v>
      </c>
      <c r="G59">
        <v>0.04746983510310243</v>
      </c>
      <c r="H59" t="s">
        <v>667</v>
      </c>
      <c r="I59" t="s">
        <v>419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663</v>
      </c>
      <c r="D60">
        <v>0.006347184174759</v>
      </c>
      <c r="E60">
        <v>-0.01871925546451048</v>
      </c>
      <c r="F60">
        <v>0.06</v>
      </c>
      <c r="G60">
        <v>0.04732806927552158</v>
      </c>
      <c r="H60" t="s">
        <v>667</v>
      </c>
      <c r="I60" t="s">
        <v>530</v>
      </c>
    </row>
    <row r="61" spans="1:9">
      <c r="A61" s="1" t="s">
        <v>68</v>
      </c>
      <c r="B61">
        <f>HYPERLINK("https://www.suredividend.com/sure-analysis-COST/","Costco Wholesale Corp")</f>
        <v>0</v>
      </c>
      <c r="C61" t="s">
        <v>663</v>
      </c>
      <c r="D61">
        <v>0.007110549649168</v>
      </c>
      <c r="E61">
        <v>-0.04787935997120452</v>
      </c>
      <c r="F61">
        <v>0.09</v>
      </c>
      <c r="G61">
        <v>0.04630022899831032</v>
      </c>
      <c r="H61" t="s">
        <v>667</v>
      </c>
      <c r="I61" t="s">
        <v>419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663</v>
      </c>
      <c r="D62">
        <v>0.021535968318301</v>
      </c>
      <c r="E62">
        <v>-0.01977590668172324</v>
      </c>
      <c r="F62">
        <v>0.045</v>
      </c>
      <c r="G62">
        <v>0.04610030444428403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663</v>
      </c>
      <c r="D63">
        <v>0.020446058455361</v>
      </c>
      <c r="E63">
        <v>-0.02357480137327961</v>
      </c>
      <c r="F63">
        <v>0.05</v>
      </c>
      <c r="G63">
        <v>0.04604113906437735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HYPERLINK("https://www.suredividend.com/sure-analysis-MGRC/","McGrath Rentcorp")</f>
        <v>0</v>
      </c>
      <c r="C64" t="s">
        <v>663</v>
      </c>
      <c r="D64">
        <v>0.024009059560249</v>
      </c>
      <c r="E64">
        <v>-0.007379240157293743</v>
      </c>
      <c r="F64">
        <v>0.03</v>
      </c>
      <c r="G64">
        <v>0.04586784597797489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HYPERLINK("https://www.suredividend.com/sure-analysis-JNJ/","Johnson &amp; Johnson")</f>
        <v>0</v>
      </c>
      <c r="C65" t="s">
        <v>663</v>
      </c>
      <c r="D65">
        <v>0.024884318242252</v>
      </c>
      <c r="E65">
        <v>-0.04385381731266369</v>
      </c>
      <c r="F65">
        <v>0.06</v>
      </c>
      <c r="G65">
        <v>0.04101398087959618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HYPERLINK("https://www.suredividend.com/sure-analysis-TGT/","Target Corp")</f>
        <v>0</v>
      </c>
      <c r="C66" t="s">
        <v>663</v>
      </c>
      <c r="D66">
        <v>0.014757735362865</v>
      </c>
      <c r="E66">
        <v>-0.0241631944157541</v>
      </c>
      <c r="F66">
        <v>0.05</v>
      </c>
      <c r="G66">
        <v>0.04025371251323873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663</v>
      </c>
      <c r="D67">
        <v>0.004880568036719</v>
      </c>
      <c r="E67">
        <v>-0.04868457359473366</v>
      </c>
      <c r="F67">
        <v>0.08500000000000001</v>
      </c>
      <c r="G67">
        <v>0.03771027910718816</v>
      </c>
      <c r="H67" t="s">
        <v>667</v>
      </c>
      <c r="I67" t="s">
        <v>419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663</v>
      </c>
      <c r="D68">
        <v>0.016434723833661</v>
      </c>
      <c r="E68">
        <v>-0.02679142555798397</v>
      </c>
      <c r="F68">
        <v>0.05</v>
      </c>
      <c r="G68">
        <v>0.03723518666520076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0.014604507826682</v>
      </c>
      <c r="E69">
        <v>-0.04160613604368968</v>
      </c>
      <c r="F69">
        <v>0.065</v>
      </c>
      <c r="G69">
        <v>0.0359879110821244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663</v>
      </c>
      <c r="D70">
        <v>0.023907984648979</v>
      </c>
      <c r="E70">
        <v>-0.03950331946502528</v>
      </c>
      <c r="F70">
        <v>0.05</v>
      </c>
      <c r="G70">
        <v>0.03411873073113636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663</v>
      </c>
      <c r="D71">
        <v>0.011139986525693</v>
      </c>
      <c r="E71">
        <v>-0.04548209251585855</v>
      </c>
      <c r="F71">
        <v>0.07000000000000001</v>
      </c>
      <c r="G71">
        <v>0.03370350653552245</v>
      </c>
      <c r="H71" t="s">
        <v>667</v>
      </c>
      <c r="I71" t="s">
        <v>419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663</v>
      </c>
      <c r="D72">
        <v>0.020529663847322</v>
      </c>
      <c r="E72">
        <v>-0.03699684420115656</v>
      </c>
      <c r="F72">
        <v>0.05</v>
      </c>
      <c r="G72">
        <v>0.03330014946419402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663</v>
      </c>
      <c r="D73">
        <v>0.011568160521737</v>
      </c>
      <c r="E73">
        <v>-0.08306108712001858</v>
      </c>
      <c r="F73">
        <v>0.11</v>
      </c>
      <c r="G73">
        <v>0.03234146940939375</v>
      </c>
      <c r="H73" t="s">
        <v>667</v>
      </c>
      <c r="I73" t="s">
        <v>419</v>
      </c>
    </row>
    <row r="74" spans="1:9">
      <c r="A74" s="1" t="s">
        <v>81</v>
      </c>
      <c r="B74">
        <f>HYPERLINK("https://www.suredividend.com/sure-analysis-SWK/","Stanley Black &amp; Decker Inc")</f>
        <v>0</v>
      </c>
      <c r="C74" t="s">
        <v>663</v>
      </c>
      <c r="D74">
        <v>0.016238547369478</v>
      </c>
      <c r="E74">
        <v>-0.06168320914179359</v>
      </c>
      <c r="F74">
        <v>0.08</v>
      </c>
      <c r="G74">
        <v>0.03208791087764329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HYPERLINK("https://www.suredividend.com/sure-analysis-NUE/","Nucor Corp.")</f>
        <v>0</v>
      </c>
      <c r="C75" t="s">
        <v>663</v>
      </c>
      <c r="D75">
        <v>0.02944768805125</v>
      </c>
      <c r="E75">
        <v>-0.0217811339194286</v>
      </c>
      <c r="F75">
        <v>0.025</v>
      </c>
      <c r="G75">
        <v>0.03149584436609976</v>
      </c>
      <c r="H75" t="s">
        <v>667</v>
      </c>
      <c r="I75" t="s">
        <v>667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663</v>
      </c>
      <c r="D76">
        <v>0.010616939827131</v>
      </c>
      <c r="E76">
        <v>-0.02220448398563013</v>
      </c>
      <c r="F76">
        <v>0.042</v>
      </c>
      <c r="G76">
        <v>0.03056145473682581</v>
      </c>
      <c r="H76" t="s">
        <v>667</v>
      </c>
      <c r="I76" t="s">
        <v>419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663</v>
      </c>
      <c r="D77">
        <v>0.01285559506072</v>
      </c>
      <c r="E77">
        <v>-0.07655215342569188</v>
      </c>
      <c r="F77">
        <v>0.1</v>
      </c>
      <c r="G77">
        <v>0.02980164874366209</v>
      </c>
      <c r="H77" t="s">
        <v>667</v>
      </c>
      <c r="I77" t="s">
        <v>668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0.024990138923764</v>
      </c>
      <c r="E78">
        <v>-0.04512224059480385</v>
      </c>
      <c r="F78">
        <v>0.05</v>
      </c>
      <c r="G78">
        <v>0.02866291693682665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663</v>
      </c>
      <c r="D79">
        <v>0.014733087501513</v>
      </c>
      <c r="E79">
        <v>-0.03679237292999815</v>
      </c>
      <c r="F79">
        <v>0.05</v>
      </c>
      <c r="G79">
        <v>0.02715908846179627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0.015777344501723</v>
      </c>
      <c r="E80">
        <v>-0.06637993018840604</v>
      </c>
      <c r="F80">
        <v>0.08</v>
      </c>
      <c r="G80">
        <v>0.02551053496084488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0.005674521736592</v>
      </c>
      <c r="E81">
        <v>-0.08388947209527553</v>
      </c>
      <c r="F81">
        <v>0.11</v>
      </c>
      <c r="G81">
        <v>0.02521537297074827</v>
      </c>
      <c r="H81" t="s">
        <v>667</v>
      </c>
      <c r="I81" t="s">
        <v>419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0.011263963109158</v>
      </c>
      <c r="E82">
        <v>-0.04796633638383763</v>
      </c>
      <c r="F82">
        <v>0.06</v>
      </c>
      <c r="G82">
        <v>0.02150497801763906</v>
      </c>
      <c r="H82" t="s">
        <v>667</v>
      </c>
      <c r="I82" t="s">
        <v>419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663</v>
      </c>
      <c r="D83">
        <v>0.009555494489913</v>
      </c>
      <c r="E83">
        <v>-0.06932965336652697</v>
      </c>
      <c r="F83">
        <v>0.08</v>
      </c>
      <c r="G83">
        <v>0.01824777282174939</v>
      </c>
      <c r="H83" t="s">
        <v>667</v>
      </c>
      <c r="I83" t="s">
        <v>419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0.005482714951844001</v>
      </c>
      <c r="E84">
        <v>-0.04916143045844645</v>
      </c>
      <c r="F84">
        <v>0.06</v>
      </c>
      <c r="G84">
        <v>0.01779913724175963</v>
      </c>
      <c r="H84" t="s">
        <v>667</v>
      </c>
      <c r="I84" t="s">
        <v>419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663</v>
      </c>
      <c r="D85">
        <v>0.006805532740195</v>
      </c>
      <c r="E85">
        <v>-0.04747435582335335</v>
      </c>
      <c r="F85">
        <v>0.05</v>
      </c>
      <c r="G85">
        <v>0.01245377834947581</v>
      </c>
      <c r="H85" t="s">
        <v>667</v>
      </c>
      <c r="I85" t="s">
        <v>419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663</v>
      </c>
      <c r="D86">
        <v>0.026610827604277</v>
      </c>
      <c r="E86">
        <v>-0.01927743599905785</v>
      </c>
      <c r="F86">
        <v>0</v>
      </c>
      <c r="G86">
        <v>0.009619863293381492</v>
      </c>
      <c r="H86" t="s">
        <v>667</v>
      </c>
      <c r="I86" t="s">
        <v>667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663</v>
      </c>
      <c r="D87">
        <v>0.014453046366332</v>
      </c>
      <c r="E87">
        <v>-0.0826335139047788</v>
      </c>
      <c r="F87">
        <v>0.08</v>
      </c>
      <c r="G87">
        <v>0.009262267498897803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0.008764749325096001</v>
      </c>
      <c r="E88">
        <v>-0.0330647266807812</v>
      </c>
      <c r="F88">
        <v>0.03</v>
      </c>
      <c r="G88">
        <v>0.007564315774944763</v>
      </c>
      <c r="H88" t="s">
        <v>667</v>
      </c>
      <c r="I88" t="s">
        <v>419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663</v>
      </c>
      <c r="D89">
        <v>0.007423718447785</v>
      </c>
      <c r="E89">
        <v>-0.0678288302370077</v>
      </c>
      <c r="F89">
        <v>0.07000000000000001</v>
      </c>
      <c r="G89">
        <v>0.0073252540308546</v>
      </c>
      <c r="H89" t="s">
        <v>667</v>
      </c>
      <c r="I89" t="s">
        <v>419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0.019339806264503</v>
      </c>
      <c r="E90">
        <v>-0.09284608968467278</v>
      </c>
      <c r="F90">
        <v>0.08</v>
      </c>
      <c r="G90">
        <v>0.005559225154656122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0.010782097641228</v>
      </c>
      <c r="E91">
        <v>-0.09636112226294147</v>
      </c>
      <c r="F91">
        <v>0.095</v>
      </c>
      <c r="G91">
        <v>0.00391719256642209</v>
      </c>
      <c r="H91" t="s">
        <v>667</v>
      </c>
      <c r="I91" t="s">
        <v>419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663</v>
      </c>
      <c r="D92">
        <v>0.013738363456102</v>
      </c>
      <c r="E92">
        <v>-0.08688905689576099</v>
      </c>
      <c r="F92">
        <v>0.08</v>
      </c>
      <c r="G92">
        <v>0.003740368512489267</v>
      </c>
      <c r="H92" t="s">
        <v>667</v>
      </c>
      <c r="I92" t="s">
        <v>419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0.018473524273181</v>
      </c>
      <c r="E93">
        <v>-0.08637118280640943</v>
      </c>
      <c r="F93">
        <v>0.076</v>
      </c>
      <c r="G93">
        <v>0.003406667305804634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0.022283294929115</v>
      </c>
      <c r="E94">
        <v>-0.04480127452123661</v>
      </c>
      <c r="F94">
        <v>0.02</v>
      </c>
      <c r="G94">
        <v>0.0007047731810432278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0.01296521985123</v>
      </c>
      <c r="E95">
        <v>-0.08203633439083546</v>
      </c>
      <c r="F95">
        <v>0.07000000000000001</v>
      </c>
      <c r="G95">
        <v>-0.001115361126175385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-0.09925175032876099</v>
      </c>
      <c r="F96">
        <v>0.08</v>
      </c>
      <c r="G96">
        <v>-0.00541058367481706</v>
      </c>
      <c r="H96" t="s">
        <v>667</v>
      </c>
      <c r="I96" t="s">
        <v>419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0.029121937672364</v>
      </c>
      <c r="E97">
        <v>-0.03356898967495725</v>
      </c>
      <c r="F97">
        <v>-0.01</v>
      </c>
      <c r="G97">
        <v>-0.005505230437193864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HYPERLINK("https://www.suredividend.com/sure-analysis-UBSI/","United Bankshares, Inc.")</f>
        <v>0</v>
      </c>
      <c r="C98" t="s">
        <v>663</v>
      </c>
      <c r="D98">
        <v>0.04184587796465</v>
      </c>
      <c r="E98">
        <v>-0.03486269779404028</v>
      </c>
      <c r="F98">
        <v>-0.02</v>
      </c>
      <c r="G98">
        <v>-0.005680117859383937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HYPERLINK("https://www.suredividend.com/sure-analysis-GWW/","W.W. Grainger Inc.")</f>
        <v>0</v>
      </c>
      <c r="C99" t="s">
        <v>663</v>
      </c>
      <c r="D99">
        <v>0.014947610738478</v>
      </c>
      <c r="E99">
        <v>-0.09280261182498994</v>
      </c>
      <c r="F99">
        <v>0.076</v>
      </c>
      <c r="G99">
        <v>-0.006169867360733217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663</v>
      </c>
      <c r="D100">
        <v>0.011696431125493</v>
      </c>
      <c r="E100">
        <v>-0.09078601834662714</v>
      </c>
      <c r="F100">
        <v>0.07000000000000001</v>
      </c>
      <c r="G100">
        <v>-0.007649765434330713</v>
      </c>
      <c r="H100" t="s">
        <v>667</v>
      </c>
      <c r="I100" t="s">
        <v>419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663</v>
      </c>
      <c r="D101">
        <v>0.016278575370964</v>
      </c>
      <c r="E101">
        <v>-0.07461991691627079</v>
      </c>
      <c r="F101">
        <v>0.05</v>
      </c>
      <c r="G101">
        <v>-0.008003790897862628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663</v>
      </c>
      <c r="D102">
        <v>0.008910827509992001</v>
      </c>
      <c r="E102">
        <v>-0.1032722617330926</v>
      </c>
      <c r="F102">
        <v>0.09</v>
      </c>
      <c r="G102">
        <v>-0.01077432364765896</v>
      </c>
      <c r="H102" t="s">
        <v>667</v>
      </c>
      <c r="I102" t="s">
        <v>419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663</v>
      </c>
      <c r="D103">
        <v>0.015941405300652</v>
      </c>
      <c r="E103">
        <v>-0.06958729126363217</v>
      </c>
      <c r="F103">
        <v>0.04</v>
      </c>
      <c r="G103">
        <v>-0.01116744268960668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0.008054114313335001</v>
      </c>
      <c r="E104">
        <v>-0.07995755622966016</v>
      </c>
      <c r="F104">
        <v>0.06</v>
      </c>
      <c r="G104">
        <v>-0.01307221264127367</v>
      </c>
      <c r="H104" t="s">
        <v>667</v>
      </c>
      <c r="I104" t="s">
        <v>419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0.016207064904083</v>
      </c>
      <c r="E105">
        <v>-0.06197998482211653</v>
      </c>
      <c r="F105">
        <v>0.028</v>
      </c>
      <c r="G105">
        <v>-0.01481995888912768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0.011436685363514</v>
      </c>
      <c r="E106">
        <v>-0.0950833928263709</v>
      </c>
      <c r="F106">
        <v>0.07000000000000001</v>
      </c>
      <c r="G106">
        <v>-0.01599112317456575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HYPERLINK("https://www.suredividend.com/sure-analysis-OTIS/","Otis Worldwide Corp")</f>
        <v>0</v>
      </c>
      <c r="C107" t="s">
        <v>663</v>
      </c>
      <c r="D107">
        <v>0.009188409142121001</v>
      </c>
      <c r="E107">
        <v>-0.09739710177178429</v>
      </c>
      <c r="F107">
        <v>0.07000000000000001</v>
      </c>
      <c r="G107">
        <v>-0.01744437564042078</v>
      </c>
      <c r="H107" t="s">
        <v>667</v>
      </c>
      <c r="I107" t="s">
        <v>419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663</v>
      </c>
      <c r="D108">
        <v>0.0212137277344</v>
      </c>
      <c r="E108">
        <v>-0.07230747801686066</v>
      </c>
      <c r="F108">
        <v>0.029</v>
      </c>
      <c r="G108">
        <v>-0.02001747303845114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663</v>
      </c>
      <c r="D109">
        <v>0.02029850128595</v>
      </c>
      <c r="E109">
        <v>-0.1047587527903514</v>
      </c>
      <c r="F109">
        <v>0.06</v>
      </c>
      <c r="G109">
        <v>-0.02040027372245701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663</v>
      </c>
      <c r="D110">
        <v>0.007703868042392001</v>
      </c>
      <c r="E110">
        <v>-0.08734372364794363</v>
      </c>
      <c r="F110">
        <v>0.06</v>
      </c>
      <c r="G110">
        <v>-0.02167529439368743</v>
      </c>
      <c r="H110" t="s">
        <v>667</v>
      </c>
      <c r="I110" t="s">
        <v>419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663</v>
      </c>
      <c r="D111">
        <v>0.008698274020723</v>
      </c>
      <c r="E111">
        <v>-0.1610562299765517</v>
      </c>
      <c r="F111">
        <v>0.15</v>
      </c>
      <c r="G111">
        <v>-0.02246264314433699</v>
      </c>
      <c r="H111" t="s">
        <v>667</v>
      </c>
      <c r="I111" t="s">
        <v>419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0.015716808666889</v>
      </c>
      <c r="E112">
        <v>-0.09282357100102445</v>
      </c>
      <c r="F112">
        <v>0.05</v>
      </c>
      <c r="G112">
        <v>-0.02549645131662448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0.001699829182458</v>
      </c>
      <c r="E113">
        <v>-0.0831549378618972</v>
      </c>
      <c r="F113">
        <v>0.06</v>
      </c>
      <c r="G113">
        <v>-0.02627728617366532</v>
      </c>
      <c r="H113" t="s">
        <v>667</v>
      </c>
      <c r="I113" t="s">
        <v>419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663</v>
      </c>
      <c r="D114">
        <v>0.013513366781538</v>
      </c>
      <c r="E114">
        <v>-0.1003199005088076</v>
      </c>
      <c r="F114">
        <v>0.06</v>
      </c>
      <c r="G114">
        <v>-0.02923118248235523</v>
      </c>
      <c r="H114" t="s">
        <v>667</v>
      </c>
      <c r="I114" t="s">
        <v>419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663</v>
      </c>
      <c r="D115">
        <v>0.007361886331787</v>
      </c>
      <c r="E115">
        <v>-0.09922351909686211</v>
      </c>
      <c r="F115">
        <v>0.06</v>
      </c>
      <c r="G115">
        <v>-0.03184682004016692</v>
      </c>
      <c r="H115" t="s">
        <v>667</v>
      </c>
      <c r="I115" t="s">
        <v>419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663</v>
      </c>
      <c r="D116">
        <v>0.008985923937114001</v>
      </c>
      <c r="E116">
        <v>-0.1120547270381644</v>
      </c>
      <c r="F116">
        <v>0.07000000000000001</v>
      </c>
      <c r="G116">
        <v>-0.03674361131952897</v>
      </c>
      <c r="H116" t="s">
        <v>667</v>
      </c>
      <c r="I116" t="s">
        <v>419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0.006146326622856001</v>
      </c>
      <c r="E117">
        <v>-0.128137702128295</v>
      </c>
      <c r="F117">
        <v>0.09</v>
      </c>
      <c r="G117">
        <v>-0.03873802175834018</v>
      </c>
      <c r="H117" t="s">
        <v>667</v>
      </c>
      <c r="I117" t="s">
        <v>530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0.014572932557033</v>
      </c>
      <c r="E118">
        <v>-0.07939234216463165</v>
      </c>
      <c r="F118">
        <v>0.008999999999999999</v>
      </c>
      <c r="G118">
        <v>-0.05036285098975413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0.010720940225483</v>
      </c>
      <c r="E119">
        <v>-0.1164315135464483</v>
      </c>
      <c r="F119">
        <v>0.04</v>
      </c>
      <c r="G119">
        <v>-0.06512833044956801</v>
      </c>
      <c r="H119" t="s">
        <v>667</v>
      </c>
      <c r="I119" t="s">
        <v>419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0.002231401249979</v>
      </c>
      <c r="E120">
        <v>-0.1907058071579141</v>
      </c>
      <c r="F120">
        <v>0.09</v>
      </c>
      <c r="G120">
        <v>-0.1132690601106355</v>
      </c>
      <c r="H120" t="s">
        <v>667</v>
      </c>
      <c r="I120" t="s">
        <v>419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663</v>
      </c>
      <c r="D121">
        <v>0.009304563587348</v>
      </c>
      <c r="E121">
        <v>-0.1583620154645968</v>
      </c>
      <c r="F121">
        <v>0.03</v>
      </c>
      <c r="G121">
        <v>-0.114915450835806</v>
      </c>
      <c r="H121" t="s">
        <v>667</v>
      </c>
      <c r="I121" t="s">
        <v>419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0.009403437106991</v>
      </c>
      <c r="E122">
        <v>-0.2168444392267596</v>
      </c>
      <c r="F122">
        <v>0.09</v>
      </c>
      <c r="G122">
        <v>-0.1252719440157457</v>
      </c>
      <c r="H122" t="s">
        <v>667</v>
      </c>
      <c r="I122" t="s">
        <v>419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0.027829939235174</v>
      </c>
      <c r="E123">
        <v>0.02598577521348555</v>
      </c>
      <c r="F123">
        <v>0.1</v>
      </c>
      <c r="G123">
        <v>0.1495942031803694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HYPERLINK("https://www.suredividend.com/sure-analysis-HII/","Huntington Ingalls Industries Inc")</f>
        <v>0</v>
      </c>
      <c r="C124" t="s">
        <v>663</v>
      </c>
      <c r="D124">
        <v>0.025311700216874</v>
      </c>
      <c r="E124">
        <v>0.05724989721505302</v>
      </c>
      <c r="F124">
        <v>0.05</v>
      </c>
      <c r="G124">
        <v>0.1332459010378162</v>
      </c>
      <c r="H124" t="s">
        <v>668</v>
      </c>
      <c r="I124" t="s">
        <v>668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663</v>
      </c>
      <c r="D125">
        <v>0.029558034988639</v>
      </c>
      <c r="E125">
        <v>0.06668987719588504</v>
      </c>
      <c r="F125">
        <v>0.04</v>
      </c>
      <c r="G125">
        <v>0.1309244686795612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HYPERLINK("https://www.suredividend.com/sure-analysis-TDS/","Telephone And Data Systems, Inc.")</f>
        <v>0</v>
      </c>
      <c r="C126" t="s">
        <v>663</v>
      </c>
      <c r="D126">
        <v>0.03559318317278001</v>
      </c>
      <c r="E126">
        <v>0.08838693361354388</v>
      </c>
      <c r="F126">
        <v>0.015</v>
      </c>
      <c r="G126">
        <v>0.1290889584603372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663</v>
      </c>
      <c r="D127">
        <v>0.069231800620096</v>
      </c>
      <c r="E127">
        <v>0.04105323735824018</v>
      </c>
      <c r="F127">
        <v>0.03</v>
      </c>
      <c r="G127">
        <v>0.123616907902649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0.08094489245328401</v>
      </c>
      <c r="E128">
        <v>0.02774172319558055</v>
      </c>
      <c r="F128">
        <v>0.03</v>
      </c>
      <c r="G128">
        <v>0.1227152890197192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663</v>
      </c>
      <c r="D129">
        <v>0.04462257698739201</v>
      </c>
      <c r="E129">
        <v>0.03341480029439392</v>
      </c>
      <c r="F129">
        <v>0.05</v>
      </c>
      <c r="G129">
        <v>0.1224701444010303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663</v>
      </c>
      <c r="D130">
        <v>0.033439478655041</v>
      </c>
      <c r="E130">
        <v>0.03152529717925523</v>
      </c>
      <c r="F130">
        <v>0.06</v>
      </c>
      <c r="G130">
        <v>0.1203853302908968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0.040406026846065</v>
      </c>
      <c r="E131">
        <v>0.03448013509614634</v>
      </c>
      <c r="F131">
        <v>0.05</v>
      </c>
      <c r="G131">
        <v>0.119701687922726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663</v>
      </c>
      <c r="D132">
        <v>0</v>
      </c>
      <c r="E132">
        <v>0.04440567528737716</v>
      </c>
      <c r="F132">
        <v>0.035</v>
      </c>
      <c r="G132">
        <v>0.1190642023888422</v>
      </c>
      <c r="H132" t="s">
        <v>668</v>
      </c>
      <c r="I132" t="s">
        <v>530</v>
      </c>
    </row>
    <row r="133" spans="1:9">
      <c r="A133" s="1" t="s">
        <v>140</v>
      </c>
      <c r="B133">
        <f>HYPERLINK("https://www.suredividend.com/sure-analysis-INTC/","Intel Corp.")</f>
        <v>0</v>
      </c>
      <c r="C133" t="s">
        <v>663</v>
      </c>
      <c r="D133">
        <v>0.025817095538024</v>
      </c>
      <c r="E133">
        <v>0.04557732325365516</v>
      </c>
      <c r="F133">
        <v>0.05</v>
      </c>
      <c r="G133">
        <v>0.1179823562367663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664</v>
      </c>
      <c r="D134">
        <v>0.050138088793729</v>
      </c>
      <c r="E134">
        <v>0.01564131377896527</v>
      </c>
      <c r="F134">
        <v>0.059</v>
      </c>
      <c r="G134">
        <v>0.1157698253192974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HYPERLINK("https://www.suredividend.com/sure-analysis-EPD/","Enterprise Products Partners L P")</f>
        <v>0</v>
      </c>
      <c r="C135" t="s">
        <v>665</v>
      </c>
      <c r="D135">
        <v>0.08574415173917301</v>
      </c>
      <c r="E135">
        <v>-0.01000814069424871</v>
      </c>
      <c r="F135">
        <v>0.055</v>
      </c>
      <c r="G135">
        <v>0.1146720179228542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HYPERLINK("https://www.suredividend.com/sure-analysis-HRB/","H&amp;R Block Inc.")</f>
        <v>0</v>
      </c>
      <c r="C136" t="s">
        <v>663</v>
      </c>
      <c r="D136">
        <v>0.06416427622342201</v>
      </c>
      <c r="E136">
        <v>0.01886308906634837</v>
      </c>
      <c r="F136">
        <v>0.046</v>
      </c>
      <c r="G136">
        <v>0.1137882935424102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HYPERLINK("https://www.suredividend.com/sure-analysis-CONE/","CyrusOne Inc")</f>
        <v>0</v>
      </c>
      <c r="C137" t="s">
        <v>664</v>
      </c>
      <c r="D137">
        <v>0.028664315597948</v>
      </c>
      <c r="E137">
        <v>-0.01397873164302021</v>
      </c>
      <c r="F137">
        <v>0.1</v>
      </c>
      <c r="G137">
        <v>0.107995381922966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HYPERLINK("https://www.suredividend.com/sure-analysis-PBCT/","People`s United Financial Inc")</f>
        <v>0</v>
      </c>
      <c r="C138" t="s">
        <v>663</v>
      </c>
      <c r="D138">
        <v>0.040414345242765</v>
      </c>
      <c r="E138">
        <v>0.03258265436862118</v>
      </c>
      <c r="F138">
        <v>0.03</v>
      </c>
      <c r="G138">
        <v>0.1034439585013005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663</v>
      </c>
      <c r="D139">
        <v>0.028038787991812</v>
      </c>
      <c r="E139">
        <v>0.02827310321032916</v>
      </c>
      <c r="F139">
        <v>0.05</v>
      </c>
      <c r="G139">
        <v>0.1028906829616723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663</v>
      </c>
      <c r="D140">
        <v>0.048453620674496</v>
      </c>
      <c r="E140">
        <v>-0.001350070214863885</v>
      </c>
      <c r="F140">
        <v>0.07000000000000001</v>
      </c>
      <c r="G140">
        <v>0.102166590327005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0.022368486888283</v>
      </c>
      <c r="E141">
        <v>-0.008100929569713533</v>
      </c>
      <c r="F141">
        <v>0.09</v>
      </c>
      <c r="G141">
        <v>0.1021639648854924</v>
      </c>
      <c r="H141" t="s">
        <v>668</v>
      </c>
      <c r="I141" t="s">
        <v>419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0.03233331516362</v>
      </c>
      <c r="E142">
        <v>0.01337112789235628</v>
      </c>
      <c r="F142">
        <v>0.06</v>
      </c>
      <c r="G142">
        <v>0.1021011111465508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HYPERLINK("https://www.suredividend.com/sure-analysis-FLO/","Flowers Foods, Inc.")</f>
        <v>0</v>
      </c>
      <c r="C143" t="s">
        <v>663</v>
      </c>
      <c r="D143">
        <v>0.034362459560063</v>
      </c>
      <c r="E143">
        <v>0.01832596969982125</v>
      </c>
      <c r="F143">
        <v>0.05</v>
      </c>
      <c r="G143">
        <v>0.09866687594159695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0.04091705804963201</v>
      </c>
      <c r="E144">
        <v>0.005145140363753242</v>
      </c>
      <c r="F144">
        <v>0.06</v>
      </c>
      <c r="G144">
        <v>0.09695708603549646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663</v>
      </c>
      <c r="D145">
        <v>0.030236538732625</v>
      </c>
      <c r="E145">
        <v>0.01929298249860301</v>
      </c>
      <c r="F145">
        <v>0.05</v>
      </c>
      <c r="G145">
        <v>0.09567664544743382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663</v>
      </c>
      <c r="D146">
        <v>0.026605429324482</v>
      </c>
      <c r="E146">
        <v>0.01056187735819902</v>
      </c>
      <c r="F146">
        <v>0.06</v>
      </c>
      <c r="G146">
        <v>0.09512899490068194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0.0278181068857</v>
      </c>
      <c r="E147">
        <v>-0.01988292957611326</v>
      </c>
      <c r="F147">
        <v>0.09</v>
      </c>
      <c r="G147">
        <v>0.0951006459342485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663</v>
      </c>
      <c r="D148">
        <v>0.017608523870114</v>
      </c>
      <c r="E148">
        <v>-0.003527576545621747</v>
      </c>
      <c r="F148">
        <v>0.08</v>
      </c>
      <c r="G148">
        <v>0.09145712033469811</v>
      </c>
      <c r="H148" t="s">
        <v>668</v>
      </c>
      <c r="I148" t="s">
        <v>419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663</v>
      </c>
      <c r="D149">
        <v>0.08307134393769701</v>
      </c>
      <c r="E149">
        <v>0.01467193997224148</v>
      </c>
      <c r="F149">
        <v>0.04</v>
      </c>
      <c r="G149">
        <v>0.08962236083149588</v>
      </c>
      <c r="H149" t="s">
        <v>668</v>
      </c>
      <c r="I149" t="s">
        <v>667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663</v>
      </c>
      <c r="D150">
        <v>0.015418357635943</v>
      </c>
      <c r="E150">
        <v>-0.03851074905625629</v>
      </c>
      <c r="F150">
        <v>0.12</v>
      </c>
      <c r="G150">
        <v>0.08889066319214334</v>
      </c>
      <c r="H150" t="s">
        <v>668</v>
      </c>
      <c r="I150" t="s">
        <v>419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0.013929937230562</v>
      </c>
      <c r="E151">
        <v>-0.02482066201133371</v>
      </c>
      <c r="F151">
        <v>0.1</v>
      </c>
      <c r="G151">
        <v>0.08882767981761064</v>
      </c>
      <c r="H151" t="s">
        <v>668</v>
      </c>
      <c r="I151" t="s">
        <v>419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663</v>
      </c>
      <c r="D152">
        <v>0.034026092159938</v>
      </c>
      <c r="E152">
        <v>-0.004352832573970344</v>
      </c>
      <c r="F152">
        <v>0.06</v>
      </c>
      <c r="G152">
        <v>0.08616293846894996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HYPERLINK("https://www.suredividend.com/sure-analysis-PB/","Prosperity Bancshares Inc.")</f>
        <v>0</v>
      </c>
      <c r="C153" t="s">
        <v>663</v>
      </c>
      <c r="D153">
        <v>0.026907878436657</v>
      </c>
      <c r="E153">
        <v>0.02080800369774782</v>
      </c>
      <c r="F153">
        <v>0.04</v>
      </c>
      <c r="G153">
        <v>0.08509955803594904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HYPERLINK("https://www.suredividend.com/sure-analysis-LNT/","Alliant Energy Corp.")</f>
        <v>0</v>
      </c>
      <c r="C154" t="s">
        <v>663</v>
      </c>
      <c r="D154">
        <v>0.029934837885952</v>
      </c>
      <c r="E154">
        <v>-0.005005578406604649</v>
      </c>
      <c r="F154">
        <v>0.06</v>
      </c>
      <c r="G154">
        <v>0.08238196214845206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HYPERLINK("https://www.suredividend.com/sure-analysis-EIX/","Edison International")</f>
        <v>0</v>
      </c>
      <c r="C155" t="s">
        <v>663</v>
      </c>
      <c r="D155">
        <v>0.041637039156779</v>
      </c>
      <c r="E155">
        <v>-0.01285722674824985</v>
      </c>
      <c r="F155">
        <v>0.057</v>
      </c>
      <c r="G155">
        <v>0.08051383319597361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HYPERLINK("https://www.suredividend.com/sure-analysis-RY/","Royal Bank Of Canada")</f>
        <v>0</v>
      </c>
      <c r="C156" t="s">
        <v>663</v>
      </c>
      <c r="D156">
        <v>0.050748535367634</v>
      </c>
      <c r="E156">
        <v>-0.005894320376609419</v>
      </c>
      <c r="F156">
        <v>0.05</v>
      </c>
      <c r="G156">
        <v>0.07974788108525521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663</v>
      </c>
      <c r="D157">
        <v>0.053511498993498</v>
      </c>
      <c r="E157">
        <v>0.0007257152473236772</v>
      </c>
      <c r="F157">
        <v>0.04</v>
      </c>
      <c r="G157">
        <v>0.07760037167956679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HYPERLINK("https://www.suredividend.com/sure-analysis-MTB/","M &amp; T Bank Corp")</f>
        <v>0</v>
      </c>
      <c r="C158" t="s">
        <v>663</v>
      </c>
      <c r="D158">
        <v>0.0337503170674</v>
      </c>
      <c r="E158">
        <v>-0.007842809655053573</v>
      </c>
      <c r="F158">
        <v>0.057</v>
      </c>
      <c r="G158">
        <v>0.07676446815020288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HYPERLINK("https://www.suredividend.com/sure-analysis-NWN/","Northwest Natural Holding Co")</f>
        <v>0</v>
      </c>
      <c r="C159" t="s">
        <v>663</v>
      </c>
      <c r="D159">
        <v>0.042891267713406</v>
      </c>
      <c r="E159">
        <v>0.003202342748349407</v>
      </c>
      <c r="F159">
        <v>0.036</v>
      </c>
      <c r="G159">
        <v>0.07596522736757949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663</v>
      </c>
      <c r="D160">
        <v>0.05056275553003101</v>
      </c>
      <c r="E160">
        <v>-0.01203621570068603</v>
      </c>
      <c r="F160">
        <v>0.04</v>
      </c>
      <c r="G160">
        <v>0.07463515444005675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HYPERLINK("https://www.suredividend.com/sure-analysis-RDEIY/","Red Electrica Corporacion S.A.")</f>
        <v>0</v>
      </c>
      <c r="C161" t="s">
        <v>663</v>
      </c>
      <c r="D161">
        <v>0</v>
      </c>
      <c r="E161">
        <v>-0.03035973390442093</v>
      </c>
      <c r="F161">
        <v>0.05</v>
      </c>
      <c r="G161">
        <v>0.07456265908213666</v>
      </c>
      <c r="H161" t="s">
        <v>668</v>
      </c>
      <c r="I161" t="s">
        <v>530</v>
      </c>
    </row>
    <row r="162" spans="1:9">
      <c r="A162" s="1" t="s">
        <v>169</v>
      </c>
      <c r="B162">
        <f>HYPERLINK("https://www.suredividend.com/sure-analysis-AMX/","America Movil S.A.B.DE C.V.")</f>
        <v>0</v>
      </c>
      <c r="C162" t="s">
        <v>663</v>
      </c>
      <c r="D162">
        <v>0</v>
      </c>
      <c r="E162">
        <v>-0.07640959225695032</v>
      </c>
      <c r="F162">
        <v>0.14</v>
      </c>
      <c r="G162">
        <v>0.07408927878992166</v>
      </c>
      <c r="H162" t="s">
        <v>668</v>
      </c>
      <c r="I162" t="s">
        <v>530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663</v>
      </c>
      <c r="D163">
        <v>0.030966047231965</v>
      </c>
      <c r="E163">
        <v>-0.0210962413074185</v>
      </c>
      <c r="F163">
        <v>0.07000000000000001</v>
      </c>
      <c r="G163">
        <v>0.0739966058702104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0.010824038306196</v>
      </c>
      <c r="E164">
        <v>-0.01150286240017417</v>
      </c>
      <c r="F164">
        <v>0.07000000000000001</v>
      </c>
      <c r="G164">
        <v>0.0719858647470013</v>
      </c>
      <c r="H164" t="s">
        <v>668</v>
      </c>
      <c r="I164" t="s">
        <v>530</v>
      </c>
    </row>
    <row r="165" spans="1:9">
      <c r="A165" s="1" t="s">
        <v>172</v>
      </c>
      <c r="B165">
        <f>HYPERLINK("https://www.suredividend.com/sure-analysis-WHR/","Whirlpool Corp.")</f>
        <v>0</v>
      </c>
      <c r="C165" t="s">
        <v>663</v>
      </c>
      <c r="D165">
        <v>0.026840625488897</v>
      </c>
      <c r="E165">
        <v>0.01638593619065243</v>
      </c>
      <c r="F165">
        <v>0.03</v>
      </c>
      <c r="G165">
        <v>0.07174538713458301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HYPERLINK("https://www.suredividend.com/sure-analysis-MDU/","MDU Resources Group Inc")</f>
        <v>0</v>
      </c>
      <c r="C166" t="s">
        <v>663</v>
      </c>
      <c r="D166">
        <v>0.031885786611311</v>
      </c>
      <c r="E166">
        <v>0.02381066155273825</v>
      </c>
      <c r="F166">
        <v>0.02</v>
      </c>
      <c r="G166">
        <v>0.0716597460056605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663</v>
      </c>
      <c r="D167">
        <v>0.013338220836676</v>
      </c>
      <c r="E167">
        <v>-0.02070131980588719</v>
      </c>
      <c r="F167">
        <v>0.08</v>
      </c>
      <c r="G167">
        <v>0.07094334574990646</v>
      </c>
      <c r="H167" t="s">
        <v>668</v>
      </c>
      <c r="I167" t="s">
        <v>419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0.022381735438168</v>
      </c>
      <c r="E168">
        <v>-0.01645934582389352</v>
      </c>
      <c r="F168">
        <v>0.07000000000000001</v>
      </c>
      <c r="G168">
        <v>0.07023775459281745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663</v>
      </c>
      <c r="D169">
        <v>0.028218871497287</v>
      </c>
      <c r="E169">
        <v>-0.04142870403803833</v>
      </c>
      <c r="F169">
        <v>0.1</v>
      </c>
      <c r="G169">
        <v>0.06969321898807146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0.04156165974149501</v>
      </c>
      <c r="E170">
        <v>-0.0173800570842394</v>
      </c>
      <c r="F170">
        <v>0.05</v>
      </c>
      <c r="G170">
        <v>0.06729178700874328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0.020532833858411</v>
      </c>
      <c r="E171">
        <v>-0.02477252253007112</v>
      </c>
      <c r="F171">
        <v>0.07000000000000001</v>
      </c>
      <c r="G171">
        <v>0.06521337607333888</v>
      </c>
      <c r="H171" t="s">
        <v>668</v>
      </c>
      <c r="I171" t="s">
        <v>419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663</v>
      </c>
      <c r="D172">
        <v>0.032632548238772</v>
      </c>
      <c r="E172">
        <v>-0.005766998792016698</v>
      </c>
      <c r="F172">
        <v>0.04</v>
      </c>
      <c r="G172">
        <v>0.06464597690951424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0.010522698428474</v>
      </c>
      <c r="E173">
        <v>-0.03613198475388613</v>
      </c>
      <c r="F173">
        <v>0.09</v>
      </c>
      <c r="G173">
        <v>0.06272035423752986</v>
      </c>
      <c r="H173" t="s">
        <v>668</v>
      </c>
      <c r="I173" t="s">
        <v>419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663</v>
      </c>
      <c r="D174">
        <v>0.023614041343895</v>
      </c>
      <c r="E174">
        <v>-0.03758028990811424</v>
      </c>
      <c r="F174">
        <v>0.08</v>
      </c>
      <c r="G174">
        <v>0.06257572078194507</v>
      </c>
      <c r="H174" t="s">
        <v>668</v>
      </c>
      <c r="I174" t="s">
        <v>419</v>
      </c>
    </row>
    <row r="175" spans="1:9">
      <c r="A175" s="1" t="s">
        <v>182</v>
      </c>
      <c r="B175">
        <f>HYPERLINK("https://www.suredividend.com/sure-analysis-MET/","Metlife Inc")</f>
        <v>0</v>
      </c>
      <c r="C175" t="s">
        <v>663</v>
      </c>
      <c r="D175">
        <v>0.03829960171093</v>
      </c>
      <c r="E175">
        <v>-0.01344058740792065</v>
      </c>
      <c r="F175">
        <v>0.04</v>
      </c>
      <c r="G175">
        <v>0.06223560989972099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663</v>
      </c>
      <c r="D176">
        <v>0.008156970460228001</v>
      </c>
      <c r="E176">
        <v>-0.03446610731857558</v>
      </c>
      <c r="F176">
        <v>0.09</v>
      </c>
      <c r="G176">
        <v>0.06203501697922253</v>
      </c>
      <c r="H176" t="s">
        <v>668</v>
      </c>
      <c r="I176" t="s">
        <v>530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0.043155715121638</v>
      </c>
      <c r="E177">
        <v>-0.01434592291302406</v>
      </c>
      <c r="F177">
        <v>0.035</v>
      </c>
      <c r="G177">
        <v>0.06151221371345206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HYPERLINK("https://www.suredividend.com/sure-analysis-INTU/","Intuit Inc")</f>
        <v>0</v>
      </c>
      <c r="C178" t="s">
        <v>663</v>
      </c>
      <c r="D178">
        <v>0.005894365401848001</v>
      </c>
      <c r="E178">
        <v>-0.03231457392210624</v>
      </c>
      <c r="F178">
        <v>0.09</v>
      </c>
      <c r="G178">
        <v>0.06146799806023528</v>
      </c>
      <c r="H178" t="s">
        <v>668</v>
      </c>
      <c r="I178" t="s">
        <v>530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663</v>
      </c>
      <c r="D179">
        <v>0.031051438720682</v>
      </c>
      <c r="E179">
        <v>-0.04044597151638385</v>
      </c>
      <c r="F179">
        <v>0.075</v>
      </c>
      <c r="G179">
        <v>0.06139331270400761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HYPERLINK("https://www.suredividend.com/sure-analysis-BLK/","Blackrock Inc.")</f>
        <v>0</v>
      </c>
      <c r="C180" t="s">
        <v>663</v>
      </c>
      <c r="D180">
        <v>0.020148970417604</v>
      </c>
      <c r="E180">
        <v>-0.04622562643503392</v>
      </c>
      <c r="F180">
        <v>0.09</v>
      </c>
      <c r="G180">
        <v>0.06137785847058241</v>
      </c>
      <c r="H180" t="s">
        <v>668</v>
      </c>
      <c r="I180" t="s">
        <v>419</v>
      </c>
    </row>
    <row r="181" spans="1:9">
      <c r="A181" s="1" t="s">
        <v>188</v>
      </c>
      <c r="B181">
        <f>HYPERLINK("https://www.suredividend.com/sure-analysis-SJM/","J.M. Smucker Co.")</f>
        <v>0</v>
      </c>
      <c r="C181" t="s">
        <v>663</v>
      </c>
      <c r="D181">
        <v>0.030051131947993</v>
      </c>
      <c r="E181">
        <v>-0.00717621462257545</v>
      </c>
      <c r="F181">
        <v>0.04</v>
      </c>
      <c r="G181">
        <v>0.06110464918470937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HYPERLINK("https://www.suredividend.com/sure-analysis-LEG/","Leggett &amp; Platt, Inc.")</f>
        <v>0</v>
      </c>
      <c r="C182" t="s">
        <v>663</v>
      </c>
      <c r="D182">
        <v>0.036714078219922</v>
      </c>
      <c r="E182">
        <v>-0.02698573501921342</v>
      </c>
      <c r="F182">
        <v>0.05</v>
      </c>
      <c r="G182">
        <v>0.05712856350107876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663</v>
      </c>
      <c r="D183">
        <v>0.024800349806245</v>
      </c>
      <c r="E183">
        <v>-0.05180622594531914</v>
      </c>
      <c r="F183">
        <v>0.08</v>
      </c>
      <c r="G183">
        <v>0.0514333820583297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HYPERLINK("https://www.suredividend.com/sure-analysis-WSM/","Williams-Sonoma, Inc.")</f>
        <v>0</v>
      </c>
      <c r="C184" t="s">
        <v>663</v>
      </c>
      <c r="D184">
        <v>0.018746856089125</v>
      </c>
      <c r="E184">
        <v>-0.008159164053834322</v>
      </c>
      <c r="F184">
        <v>0.04</v>
      </c>
      <c r="G184">
        <v>0.05007035911144375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663</v>
      </c>
      <c r="D185">
        <v>0.027874577581698</v>
      </c>
      <c r="E185">
        <v>-0.01744459865921699</v>
      </c>
      <c r="F185">
        <v>0.04</v>
      </c>
      <c r="G185">
        <v>0.04922027875743318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663</v>
      </c>
      <c r="D186">
        <v>0</v>
      </c>
      <c r="E186">
        <v>-0.02250120091153296</v>
      </c>
      <c r="F186">
        <v>0.03</v>
      </c>
      <c r="G186">
        <v>0.04704690064018435</v>
      </c>
      <c r="H186" t="s">
        <v>668</v>
      </c>
      <c r="I186" t="s">
        <v>530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663</v>
      </c>
      <c r="D187">
        <v>0.02652836828824</v>
      </c>
      <c r="E187">
        <v>-0.02580828727773365</v>
      </c>
      <c r="F187">
        <v>0.04</v>
      </c>
      <c r="G187">
        <v>0.04562552782826557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663</v>
      </c>
      <c r="D188">
        <v>0.038160740422689</v>
      </c>
      <c r="E188">
        <v>-0.02720680447452173</v>
      </c>
      <c r="F188">
        <v>0.035</v>
      </c>
      <c r="G188">
        <v>0.04472250617607387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664</v>
      </c>
      <c r="D189">
        <v>0.020373360153723</v>
      </c>
      <c r="E189">
        <v>-0.03489183194957335</v>
      </c>
      <c r="F189">
        <v>0.06</v>
      </c>
      <c r="G189">
        <v>0.0446390703900772</v>
      </c>
      <c r="H189" t="s">
        <v>668</v>
      </c>
      <c r="I189" t="s">
        <v>419</v>
      </c>
    </row>
    <row r="190" spans="1:9">
      <c r="A190" s="1" t="s">
        <v>197</v>
      </c>
      <c r="B190">
        <f>HYPERLINK("https://www.suredividend.com/sure-analysis-K/","Kellogg Co")</f>
        <v>0</v>
      </c>
      <c r="C190" t="s">
        <v>663</v>
      </c>
      <c r="D190">
        <v>0.036418033659592</v>
      </c>
      <c r="E190">
        <v>-0.004131624561570568</v>
      </c>
      <c r="F190">
        <v>0.01</v>
      </c>
      <c r="G190">
        <v>0.04378591322056535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0.026995983317031</v>
      </c>
      <c r="E191">
        <v>-0.004764468497241547</v>
      </c>
      <c r="F191">
        <v>0.022</v>
      </c>
      <c r="G191">
        <v>0.04374704141822461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663</v>
      </c>
      <c r="D192">
        <v>0.014230290475151</v>
      </c>
      <c r="E192">
        <v>-0.05301074749978818</v>
      </c>
      <c r="F192">
        <v>0.08</v>
      </c>
      <c r="G192">
        <v>0.040739872310533</v>
      </c>
      <c r="H192" t="s">
        <v>668</v>
      </c>
      <c r="I192" t="s">
        <v>419</v>
      </c>
    </row>
    <row r="193" spans="1:9">
      <c r="A193" s="1" t="s">
        <v>200</v>
      </c>
      <c r="B193">
        <f>HYPERLINK("https://www.suredividend.com/sure-analysis-JW.A/","John Wiley &amp; Sons Inc.")</f>
        <v>0</v>
      </c>
      <c r="C193" t="s">
        <v>663</v>
      </c>
      <c r="D193">
        <v>0.028497885341621</v>
      </c>
      <c r="E193">
        <v>-0.02667704429211959</v>
      </c>
      <c r="F193">
        <v>0.04</v>
      </c>
      <c r="G193">
        <v>0.04035409057269157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HYPERLINK("https://www.suredividend.com/sure-analysis-OZK/","Bank OZK")</f>
        <v>0</v>
      </c>
      <c r="C194" t="s">
        <v>663</v>
      </c>
      <c r="D194">
        <v>0.024469360283059</v>
      </c>
      <c r="E194">
        <v>-0.02179865750051002</v>
      </c>
      <c r="F194">
        <v>0.03</v>
      </c>
      <c r="G194">
        <v>0.04028325433817215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HYPERLINK("https://www.suredividend.com/sure-analysis-UPS/","United Parcel Service, Inc.")</f>
        <v>0</v>
      </c>
      <c r="C195" t="s">
        <v>663</v>
      </c>
      <c r="D195">
        <v>0.024755888717407</v>
      </c>
      <c r="E195">
        <v>-0.05206403442009089</v>
      </c>
      <c r="F195">
        <v>0.07000000000000001</v>
      </c>
      <c r="G195">
        <v>0.04025835908645647</v>
      </c>
      <c r="H195" t="s">
        <v>668</v>
      </c>
      <c r="I195" t="s">
        <v>419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663</v>
      </c>
      <c r="D196">
        <v>0.021533324965432</v>
      </c>
      <c r="E196">
        <v>-0.06099869415216941</v>
      </c>
      <c r="F196">
        <v>0.08</v>
      </c>
      <c r="G196">
        <v>0.03930332228640587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HYPERLINK("https://www.suredividend.com/sure-analysis-RE/","Everest Re Group Ltd")</f>
        <v>0</v>
      </c>
      <c r="C197" t="s">
        <v>663</v>
      </c>
      <c r="D197">
        <v>0.02716974071755</v>
      </c>
      <c r="E197">
        <v>-0.03939348565077117</v>
      </c>
      <c r="F197">
        <v>0.05</v>
      </c>
      <c r="G197">
        <v>0.03788022651673462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HYPERLINK("https://www.suredividend.com/sure-analysis-FOXA/","Fox Corporation")</f>
        <v>0</v>
      </c>
      <c r="C198" t="s">
        <v>663</v>
      </c>
      <c r="D198">
        <v>0.015557871452826</v>
      </c>
      <c r="E198">
        <v>0.01258665720079666</v>
      </c>
      <c r="F198">
        <v>0.01</v>
      </c>
      <c r="G198">
        <v>0.03633283947666488</v>
      </c>
      <c r="H198" t="s">
        <v>668</v>
      </c>
      <c r="I198" t="s">
        <v>419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663</v>
      </c>
      <c r="D199">
        <v>0.010729935080271</v>
      </c>
      <c r="E199">
        <v>-0.07989877629025577</v>
      </c>
      <c r="F199">
        <v>0.11</v>
      </c>
      <c r="G199">
        <v>0.03391645709553903</v>
      </c>
      <c r="H199" t="s">
        <v>668</v>
      </c>
      <c r="I199" t="s">
        <v>530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0.020756223758981</v>
      </c>
      <c r="E200">
        <v>-0.04819823592158556</v>
      </c>
      <c r="F200">
        <v>0.06</v>
      </c>
      <c r="G200">
        <v>0.03234888587526652</v>
      </c>
      <c r="H200" t="s">
        <v>668</v>
      </c>
      <c r="I200" t="s">
        <v>419</v>
      </c>
    </row>
    <row r="201" spans="1:9">
      <c r="A201" s="1" t="s">
        <v>208</v>
      </c>
      <c r="B201">
        <f>HYPERLINK("https://www.suredividend.com/sure-analysis-WU/","Western Union Company")</f>
        <v>0</v>
      </c>
      <c r="C201" t="s">
        <v>663</v>
      </c>
      <c r="D201">
        <v>0.04012549098675301</v>
      </c>
      <c r="E201">
        <v>-0.02358490088676279</v>
      </c>
      <c r="F201">
        <v>0.01</v>
      </c>
      <c r="G201">
        <v>0.0309560860405742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663</v>
      </c>
      <c r="D202">
        <v>0.010995181584016</v>
      </c>
      <c r="E202">
        <v>-0.06146938770141319</v>
      </c>
      <c r="F202">
        <v>0.08</v>
      </c>
      <c r="G202">
        <v>0.02621433626110448</v>
      </c>
      <c r="H202" t="s">
        <v>668</v>
      </c>
      <c r="I202" t="s">
        <v>530</v>
      </c>
    </row>
    <row r="203" spans="1:9">
      <c r="A203" s="1" t="s">
        <v>210</v>
      </c>
      <c r="B203">
        <f>HYPERLINK("https://www.suredividend.com/sure-analysis-AOS/","A.O. Smith Corp.")</f>
        <v>0</v>
      </c>
      <c r="C203" t="s">
        <v>663</v>
      </c>
      <c r="D203">
        <v>0.017926961737083</v>
      </c>
      <c r="E203">
        <v>-0.05453641370957762</v>
      </c>
      <c r="F203">
        <v>0.06</v>
      </c>
      <c r="G203">
        <v>0.02520109160382256</v>
      </c>
      <c r="H203" t="s">
        <v>668</v>
      </c>
      <c r="I203" t="s">
        <v>419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663</v>
      </c>
      <c r="D204">
        <v>0.01673093344746</v>
      </c>
      <c r="E204">
        <v>-0.06068416026437295</v>
      </c>
      <c r="F204">
        <v>0.07000000000000001</v>
      </c>
      <c r="G204">
        <v>0.02510930226506813</v>
      </c>
      <c r="H204" t="s">
        <v>668</v>
      </c>
      <c r="I204" t="s">
        <v>419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663</v>
      </c>
      <c r="D205">
        <v>0.014978007365109</v>
      </c>
      <c r="E205">
        <v>-0.04076638873299798</v>
      </c>
      <c r="F205">
        <v>0.05</v>
      </c>
      <c r="G205">
        <v>0.02365383699080192</v>
      </c>
      <c r="H205" t="s">
        <v>668</v>
      </c>
      <c r="I205" t="s">
        <v>419</v>
      </c>
    </row>
    <row r="206" spans="1:9">
      <c r="A206" s="1" t="s">
        <v>213</v>
      </c>
      <c r="B206">
        <f>HYPERLINK("https://www.suredividend.com/sure-analysis-PEP/","Pepsico Inc.")</f>
        <v>0</v>
      </c>
      <c r="C206" t="s">
        <v>663</v>
      </c>
      <c r="D206">
        <v>0.027505389884613</v>
      </c>
      <c r="E206">
        <v>-0.06135015083005591</v>
      </c>
      <c r="F206">
        <v>0.055</v>
      </c>
      <c r="G206">
        <v>0.02313059679644214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663</v>
      </c>
      <c r="D207">
        <v>0.026021931552897</v>
      </c>
      <c r="E207">
        <v>-0.05362151179555319</v>
      </c>
      <c r="F207">
        <v>0.05</v>
      </c>
      <c r="G207">
        <v>0.02290810809153743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HYPERLINK("https://www.suredividend.com/sure-analysis-SBSI/","Southside Bancshares Inc")</f>
        <v>0</v>
      </c>
      <c r="C208" t="s">
        <v>663</v>
      </c>
      <c r="D208">
        <v>0.039016066479719</v>
      </c>
      <c r="E208">
        <v>-0.0477434410420704</v>
      </c>
      <c r="F208">
        <v>0.03</v>
      </c>
      <c r="G208">
        <v>0.02259381064384458</v>
      </c>
      <c r="H208" t="s">
        <v>668</v>
      </c>
      <c r="I208" t="s">
        <v>667</v>
      </c>
    </row>
    <row r="209" spans="1:9">
      <c r="A209" s="1" t="s">
        <v>216</v>
      </c>
      <c r="B209">
        <f>HYPERLINK("https://www.suredividend.com/sure-analysis-NEP/","NextEra Energy Partners LP")</f>
        <v>0</v>
      </c>
      <c r="C209" t="s">
        <v>665</v>
      </c>
      <c r="D209">
        <v>0.031803408902919</v>
      </c>
      <c r="E209">
        <v>-0.07964937049356835</v>
      </c>
      <c r="F209">
        <v>0.061</v>
      </c>
      <c r="G209">
        <v>0.01334414274828499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0.01264992797053</v>
      </c>
      <c r="E210">
        <v>-0.07344171744138595</v>
      </c>
      <c r="F210">
        <v>0.07000000000000001</v>
      </c>
      <c r="G210">
        <v>0.0130260236846742</v>
      </c>
      <c r="H210" t="s">
        <v>668</v>
      </c>
      <c r="I210" t="s">
        <v>530</v>
      </c>
    </row>
    <row r="211" spans="1:9">
      <c r="A211" s="1" t="s">
        <v>218</v>
      </c>
      <c r="B211">
        <f>HYPERLINK("https://www.suredividend.com/sure-analysis-SYY/","Sysco Corp.")</f>
        <v>0</v>
      </c>
      <c r="C211" t="s">
        <v>663</v>
      </c>
      <c r="D211">
        <v>0.018411607333371</v>
      </c>
      <c r="E211">
        <v>-0.06410689200573316</v>
      </c>
      <c r="F211">
        <v>0.052</v>
      </c>
      <c r="G211">
        <v>0.01263981111429313</v>
      </c>
      <c r="H211" t="s">
        <v>668</v>
      </c>
      <c r="I211" t="s">
        <v>419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663</v>
      </c>
      <c r="D212">
        <v>0.028461608410653</v>
      </c>
      <c r="E212">
        <v>-0.03628887042811479</v>
      </c>
      <c r="F212">
        <v>0.02</v>
      </c>
      <c r="G212">
        <v>0.0121922653801847</v>
      </c>
      <c r="H212" t="s">
        <v>668</v>
      </c>
      <c r="I212" t="s">
        <v>668</v>
      </c>
    </row>
    <row r="213" spans="1:9">
      <c r="A213" s="1" t="s">
        <v>220</v>
      </c>
      <c r="B213">
        <f>HYPERLINK("https://www.suredividend.com/sure-analysis-MCD/","McDonald`s Corp")</f>
        <v>0</v>
      </c>
      <c r="C213" t="s">
        <v>663</v>
      </c>
      <c r="D213">
        <v>0.023620228082716</v>
      </c>
      <c r="E213">
        <v>-0.07377949511213322</v>
      </c>
      <c r="F213">
        <v>0.06</v>
      </c>
      <c r="G213">
        <v>0.01066141898545414</v>
      </c>
      <c r="H213" t="s">
        <v>668</v>
      </c>
      <c r="I213" t="s">
        <v>419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663</v>
      </c>
      <c r="D214">
        <v>0.007247406968898001</v>
      </c>
      <c r="E214">
        <v>-0.1078496132133431</v>
      </c>
      <c r="F214">
        <v>0.12</v>
      </c>
      <c r="G214">
        <v>0.008911871507985225</v>
      </c>
      <c r="H214" t="s">
        <v>668</v>
      </c>
      <c r="I214" t="s">
        <v>530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0.010054178392582</v>
      </c>
      <c r="E215">
        <v>-0.07733364286891664</v>
      </c>
      <c r="F215">
        <v>0.08</v>
      </c>
      <c r="G215">
        <v>0.008145665902170807</v>
      </c>
      <c r="H215" t="s">
        <v>668</v>
      </c>
      <c r="I215" t="s">
        <v>419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0.031767171273691</v>
      </c>
      <c r="E216">
        <v>-0.06756444563179709</v>
      </c>
      <c r="F216">
        <v>0.04</v>
      </c>
      <c r="G216">
        <v>0.008005482450706536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HYPERLINK("https://www.suredividend.com/sure-analysis-EBAY/","EBay Inc.")</f>
        <v>0</v>
      </c>
      <c r="C217" t="s">
        <v>663</v>
      </c>
      <c r="D217">
        <v>0.012242711983361</v>
      </c>
      <c r="E217">
        <v>-0.04653225424069674</v>
      </c>
      <c r="F217">
        <v>0.042</v>
      </c>
      <c r="G217">
        <v>0.007782713722117807</v>
      </c>
      <c r="H217" t="s">
        <v>668</v>
      </c>
      <c r="I217" t="s">
        <v>419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663</v>
      </c>
      <c r="D218">
        <v>0.0261977362499</v>
      </c>
      <c r="E218">
        <v>-0.06192852156543305</v>
      </c>
      <c r="F218">
        <v>0.04</v>
      </c>
      <c r="G218">
        <v>0.006434336558260201</v>
      </c>
      <c r="H218" t="s">
        <v>668</v>
      </c>
      <c r="I218" t="s">
        <v>419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0.015840116266766</v>
      </c>
      <c r="E219">
        <v>-0.07629316840253297</v>
      </c>
      <c r="F219">
        <v>0.065</v>
      </c>
      <c r="G219">
        <v>0.004245930348013793</v>
      </c>
      <c r="H219" t="s">
        <v>668</v>
      </c>
      <c r="I219" t="s">
        <v>419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663</v>
      </c>
      <c r="D220">
        <v>0.021500353799234</v>
      </c>
      <c r="E220">
        <v>-0.08776848122798053</v>
      </c>
      <c r="F220">
        <v>0.07000000000000001</v>
      </c>
      <c r="G220">
        <v>0.001619736898873736</v>
      </c>
      <c r="H220" t="s">
        <v>668</v>
      </c>
      <c r="I220" t="s">
        <v>668</v>
      </c>
    </row>
    <row r="221" spans="1:9">
      <c r="A221" s="1" t="s">
        <v>228</v>
      </c>
      <c r="B221">
        <f>HYPERLINK("https://www.suredividend.com/sure-analysis-CHRW/","C.H. Robinson Worldwide, Inc.")</f>
        <v>0</v>
      </c>
      <c r="C221" t="s">
        <v>663</v>
      </c>
      <c r="D221">
        <v>0.022112818181462</v>
      </c>
      <c r="E221">
        <v>-0.06610413493648137</v>
      </c>
      <c r="F221">
        <v>0.04</v>
      </c>
      <c r="G221">
        <v>-0.002045317810959291</v>
      </c>
      <c r="H221" t="s">
        <v>668</v>
      </c>
      <c r="I221" t="s">
        <v>419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663</v>
      </c>
      <c r="D222">
        <v>0.018787801809924</v>
      </c>
      <c r="E222">
        <v>-0.07173067234944341</v>
      </c>
      <c r="F222">
        <v>0.05</v>
      </c>
      <c r="G222">
        <v>-0.00298612774254936</v>
      </c>
      <c r="H222" t="s">
        <v>668</v>
      </c>
      <c r="I222" t="s">
        <v>419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663</v>
      </c>
      <c r="D223">
        <v>0.015154048157743</v>
      </c>
      <c r="E223">
        <v>-0.1100335469428647</v>
      </c>
      <c r="F223">
        <v>0.1</v>
      </c>
      <c r="G223">
        <v>-0.003439558692630906</v>
      </c>
      <c r="H223" t="s">
        <v>668</v>
      </c>
      <c r="I223" t="s">
        <v>419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0.010395609369918</v>
      </c>
      <c r="E224">
        <v>-0.1004766054874394</v>
      </c>
      <c r="F224">
        <v>0.09</v>
      </c>
      <c r="G224">
        <v>-0.005300265694828554</v>
      </c>
      <c r="H224" t="s">
        <v>668</v>
      </c>
      <c r="I224" t="s">
        <v>530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0.018807478189266</v>
      </c>
      <c r="E225">
        <v>-0.0932161917344565</v>
      </c>
      <c r="F225">
        <v>0.07000000000000001</v>
      </c>
      <c r="G225">
        <v>-0.006375801745512999</v>
      </c>
      <c r="H225" t="s">
        <v>668</v>
      </c>
      <c r="I225" t="s">
        <v>419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663</v>
      </c>
      <c r="D226">
        <v>0.015555080590266</v>
      </c>
      <c r="E226">
        <v>-0.08358922601362317</v>
      </c>
      <c r="F226">
        <v>0.06</v>
      </c>
      <c r="G226">
        <v>-0.007178326813533586</v>
      </c>
      <c r="H226" t="s">
        <v>668</v>
      </c>
      <c r="I226" t="s">
        <v>419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0.02055486214037</v>
      </c>
      <c r="E227">
        <v>-0.0976731553145852</v>
      </c>
      <c r="F227">
        <v>0.07000000000000001</v>
      </c>
      <c r="G227">
        <v>-0.007534813299708953</v>
      </c>
      <c r="H227" t="s">
        <v>668</v>
      </c>
      <c r="I227" t="s">
        <v>419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0.014568330651362</v>
      </c>
      <c r="E228">
        <v>-0.08424783372459121</v>
      </c>
      <c r="F228">
        <v>0.06</v>
      </c>
      <c r="G228">
        <v>-0.009768461848312482</v>
      </c>
      <c r="H228" t="s">
        <v>668</v>
      </c>
      <c r="I228" t="s">
        <v>419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0.016601859396082</v>
      </c>
      <c r="E229">
        <v>-0.09325754713978462</v>
      </c>
      <c r="F229">
        <v>0.065</v>
      </c>
      <c r="G229">
        <v>-0.01162089130914579</v>
      </c>
      <c r="H229" t="s">
        <v>668</v>
      </c>
      <c r="I229" t="s">
        <v>419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0.018586390638845</v>
      </c>
      <c r="E230">
        <v>-0.1005472228061395</v>
      </c>
      <c r="F230">
        <v>0.07000000000000001</v>
      </c>
      <c r="G230">
        <v>-0.01176650439447169</v>
      </c>
      <c r="H230" t="s">
        <v>668</v>
      </c>
      <c r="I230" t="s">
        <v>419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663</v>
      </c>
      <c r="D231">
        <v>0.017273372879436</v>
      </c>
      <c r="E231">
        <v>-0.1179464973578522</v>
      </c>
      <c r="F231">
        <v>0.09</v>
      </c>
      <c r="G231">
        <v>-0.01290165977769264</v>
      </c>
      <c r="H231" t="s">
        <v>668</v>
      </c>
      <c r="I231" t="s">
        <v>419</v>
      </c>
    </row>
    <row r="232" spans="1:9">
      <c r="A232" s="1" t="s">
        <v>239</v>
      </c>
      <c r="B232">
        <f>HYPERLINK("https://www.suredividend.com/sure-analysis-LLY/","Lilly(Eli) &amp; Co")</f>
        <v>0</v>
      </c>
      <c r="C232" t="s">
        <v>663</v>
      </c>
      <c r="D232">
        <v>0.017665201520735</v>
      </c>
      <c r="E232">
        <v>-0.07234786516841929</v>
      </c>
      <c r="F232">
        <v>0.04</v>
      </c>
      <c r="G232">
        <v>-0.01290460981918484</v>
      </c>
      <c r="H232" t="s">
        <v>668</v>
      </c>
      <c r="I232" t="s">
        <v>419</v>
      </c>
    </row>
    <row r="233" spans="1:9">
      <c r="A233" s="1" t="s">
        <v>240</v>
      </c>
      <c r="B233">
        <f>HYPERLINK("https://www.suredividend.com/sure-analysis-BANF/","Bancfirst Corp.")</f>
        <v>0</v>
      </c>
      <c r="C233" t="s">
        <v>663</v>
      </c>
      <c r="D233">
        <v>0.022080964411298</v>
      </c>
      <c r="E233">
        <v>-0.07528827320128773</v>
      </c>
      <c r="F233">
        <v>0.03</v>
      </c>
      <c r="G233">
        <v>-0.01711317721311023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663</v>
      </c>
      <c r="D234">
        <v>0.018841020170525</v>
      </c>
      <c r="E234">
        <v>-0.09972864573476548</v>
      </c>
      <c r="F234">
        <v>0.06</v>
      </c>
      <c r="G234">
        <v>-0.0190699769298025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663</v>
      </c>
      <c r="D235">
        <v>0.011026786962236</v>
      </c>
      <c r="E235">
        <v>-0.08078802629192006</v>
      </c>
      <c r="F235">
        <v>0.05</v>
      </c>
      <c r="G235">
        <v>-0.0199991582262935</v>
      </c>
      <c r="H235" t="s">
        <v>668</v>
      </c>
      <c r="I235" t="s">
        <v>419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0.007129053089492</v>
      </c>
      <c r="E236">
        <v>-0.1201722167395307</v>
      </c>
      <c r="F236">
        <v>0.1</v>
      </c>
      <c r="G236">
        <v>-0.02044373049208137</v>
      </c>
      <c r="H236" t="s">
        <v>668</v>
      </c>
      <c r="I236" t="s">
        <v>530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663</v>
      </c>
      <c r="D237">
        <v>0.028333451218069</v>
      </c>
      <c r="E237">
        <v>-0.07395971589787675</v>
      </c>
      <c r="F237">
        <v>0.01</v>
      </c>
      <c r="G237">
        <v>-0.02479967941936445</v>
      </c>
      <c r="H237" t="s">
        <v>668</v>
      </c>
      <c r="I237" t="s">
        <v>668</v>
      </c>
    </row>
    <row r="238" spans="1:9">
      <c r="A238" s="1" t="s">
        <v>245</v>
      </c>
      <c r="B238">
        <f>HYPERLINK("https://www.suredividend.com/sure-analysis-INFY/","Infosys Ltd")</f>
        <v>0</v>
      </c>
      <c r="C238" t="s">
        <v>663</v>
      </c>
      <c r="D238">
        <v>0.016210193459383</v>
      </c>
      <c r="E238">
        <v>-0.1045526896433701</v>
      </c>
      <c r="F238">
        <v>0.06</v>
      </c>
      <c r="G238">
        <v>-0.02784635337378627</v>
      </c>
      <c r="H238" t="s">
        <v>668</v>
      </c>
      <c r="I238" t="s">
        <v>419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663</v>
      </c>
      <c r="D239">
        <v>0.005188964005417</v>
      </c>
      <c r="E239">
        <v>-0.1191829351862682</v>
      </c>
      <c r="F239">
        <v>0.09</v>
      </c>
      <c r="G239">
        <v>-0.03238493171114853</v>
      </c>
      <c r="H239" t="s">
        <v>668</v>
      </c>
      <c r="I239" t="s">
        <v>530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0.025987218964068</v>
      </c>
      <c r="E240">
        <v>-0.08751157961159362</v>
      </c>
      <c r="F240">
        <v>-0.01</v>
      </c>
      <c r="G240">
        <v>-0.05666616462389462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0.016002183829131</v>
      </c>
      <c r="E241">
        <v>-0.1495979799813809</v>
      </c>
      <c r="F241">
        <v>0.055</v>
      </c>
      <c r="G241">
        <v>-0.07599696815705803</v>
      </c>
      <c r="H241" t="s">
        <v>668</v>
      </c>
      <c r="I241" t="s">
        <v>419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0.007561959788768001</v>
      </c>
      <c r="E242">
        <v>-0.1715123127795523</v>
      </c>
      <c r="F242">
        <v>0.034</v>
      </c>
      <c r="G242">
        <v>-0.1250943340039899</v>
      </c>
      <c r="H242" t="s">
        <v>668</v>
      </c>
      <c r="I242" t="s">
        <v>530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0.155667697610087</v>
      </c>
      <c r="E243">
        <v>0.1344243761583392</v>
      </c>
      <c r="F243">
        <v>-0.007</v>
      </c>
      <c r="G243">
        <v>0.19546980680426</v>
      </c>
      <c r="H243" t="s">
        <v>419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0.091943020514185</v>
      </c>
      <c r="E244">
        <v>0.0446740481254968</v>
      </c>
      <c r="F244">
        <v>0.04</v>
      </c>
      <c r="G244">
        <v>0.1502955122948479</v>
      </c>
      <c r="H244" t="s">
        <v>419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665</v>
      </c>
      <c r="D245">
        <v>0.11376926571824</v>
      </c>
      <c r="E245">
        <v>0.02746369538055693</v>
      </c>
      <c r="F245">
        <v>0.02</v>
      </c>
      <c r="G245">
        <v>0.1361485620502219</v>
      </c>
      <c r="H245" t="s">
        <v>419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0.107903647472944</v>
      </c>
      <c r="E246">
        <v>0.04161995148681408</v>
      </c>
      <c r="F246">
        <v>0.015</v>
      </c>
      <c r="G246">
        <v>0.1349216773320265</v>
      </c>
      <c r="H246" t="s">
        <v>419</v>
      </c>
      <c r="I246" t="s">
        <v>667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663</v>
      </c>
      <c r="D247">
        <v>0</v>
      </c>
      <c r="E247">
        <v>0.05285427049527747</v>
      </c>
      <c r="F247">
        <v>0.046</v>
      </c>
      <c r="G247">
        <v>0.1344026810682903</v>
      </c>
      <c r="H247" t="s">
        <v>419</v>
      </c>
      <c r="I247" t="s">
        <v>625</v>
      </c>
    </row>
    <row r="248" spans="1:9">
      <c r="A248" s="1" t="s">
        <v>255</v>
      </c>
      <c r="B248">
        <f>HYPERLINK("https://www.suredividend.com/sure-analysis-ENB/","Enbridge Inc")</f>
        <v>0</v>
      </c>
      <c r="C248" t="s">
        <v>663</v>
      </c>
      <c r="D248">
        <v>0.07710333446822301</v>
      </c>
      <c r="E248">
        <v>0.03185768329040251</v>
      </c>
      <c r="F248">
        <v>0.045</v>
      </c>
      <c r="G248">
        <v>0.1315200647914498</v>
      </c>
      <c r="H248" t="s">
        <v>419</v>
      </c>
      <c r="I248" t="s">
        <v>667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663</v>
      </c>
      <c r="D249">
        <v>0.090586271642523</v>
      </c>
      <c r="E249">
        <v>0.03475295984579185</v>
      </c>
      <c r="F249">
        <v>0.03</v>
      </c>
      <c r="G249">
        <v>0.1305833031981085</v>
      </c>
      <c r="H249" t="s">
        <v>419</v>
      </c>
      <c r="I249" t="s">
        <v>667</v>
      </c>
    </row>
    <row r="250" spans="1:9">
      <c r="A250" s="1" t="s">
        <v>257</v>
      </c>
      <c r="B250">
        <f>HYPERLINK("https://www.suredividend.com/sure-analysis-ORI/","Old Republic International Corp.")</f>
        <v>0</v>
      </c>
      <c r="C250" t="s">
        <v>663</v>
      </c>
      <c r="D250">
        <v>0.042908320626242</v>
      </c>
      <c r="E250">
        <v>0.05207406065507736</v>
      </c>
      <c r="F250">
        <v>0.04</v>
      </c>
      <c r="G250">
        <v>0.1265270497600075</v>
      </c>
      <c r="H250" t="s">
        <v>419</v>
      </c>
      <c r="I250" t="s">
        <v>668</v>
      </c>
    </row>
    <row r="251" spans="1:9">
      <c r="A251" s="1" t="s">
        <v>258</v>
      </c>
      <c r="B251">
        <f>HYPERLINK("https://www.suredividend.com/sure-analysis-NJR/","New Jersey Resources Corporation")</f>
        <v>0</v>
      </c>
      <c r="C251" t="s">
        <v>663</v>
      </c>
      <c r="D251">
        <v>0.037723908494808</v>
      </c>
      <c r="E251">
        <v>0.02346257103917782</v>
      </c>
      <c r="F251">
        <v>0.07000000000000001</v>
      </c>
      <c r="G251">
        <v>0.125224781014299</v>
      </c>
      <c r="H251" t="s">
        <v>419</v>
      </c>
      <c r="I251" t="s">
        <v>668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0.019923129016347</v>
      </c>
      <c r="E252">
        <v>0.007179091776114088</v>
      </c>
      <c r="F252">
        <v>0.1</v>
      </c>
      <c r="G252">
        <v>0.1239328611176271</v>
      </c>
      <c r="H252" t="s">
        <v>419</v>
      </c>
      <c r="I252" t="s">
        <v>530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663</v>
      </c>
      <c r="D253">
        <v>0.048024275666695</v>
      </c>
      <c r="E253">
        <v>0.06524912154459694</v>
      </c>
      <c r="F253">
        <v>0.015</v>
      </c>
      <c r="G253">
        <v>0.114766295436816</v>
      </c>
      <c r="H253" t="s">
        <v>419</v>
      </c>
      <c r="I253" t="s">
        <v>668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0.06874141381935001</v>
      </c>
      <c r="E254">
        <v>0.0285665552676333</v>
      </c>
      <c r="F254">
        <v>0.03</v>
      </c>
      <c r="G254">
        <v>0.1141643166572626</v>
      </c>
      <c r="H254" t="s">
        <v>419</v>
      </c>
      <c r="I254" t="s">
        <v>667</v>
      </c>
    </row>
    <row r="255" spans="1:9">
      <c r="A255" s="1" t="s">
        <v>262</v>
      </c>
      <c r="B255">
        <f>HYPERLINK("https://www.suredividend.com/sure-analysis-NAVI/","Navient Corp")</f>
        <v>0</v>
      </c>
      <c r="C255" t="s">
        <v>663</v>
      </c>
      <c r="D255">
        <v>0.06101472965777101</v>
      </c>
      <c r="E255">
        <v>0.09162038235768133</v>
      </c>
      <c r="F255">
        <v>-0.02</v>
      </c>
      <c r="G255">
        <v>0.1124347660186329</v>
      </c>
      <c r="H255" t="s">
        <v>419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665</v>
      </c>
      <c r="D256">
        <v>0.038553845700889</v>
      </c>
      <c r="E256">
        <v>-0.01420049542633606</v>
      </c>
      <c r="F256">
        <v>0.094</v>
      </c>
      <c r="G256">
        <v>0.1120216622515353</v>
      </c>
      <c r="H256" t="s">
        <v>419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0.04033899593293001</v>
      </c>
      <c r="E257">
        <v>0.01990474517053076</v>
      </c>
      <c r="F257">
        <v>0.05</v>
      </c>
      <c r="G257">
        <v>0.1060335226514553</v>
      </c>
      <c r="H257" t="s">
        <v>419</v>
      </c>
      <c r="I257" t="s">
        <v>419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0.034866626017104</v>
      </c>
      <c r="E258">
        <v>0.03346476760100647</v>
      </c>
      <c r="F258">
        <v>0.04</v>
      </c>
      <c r="G258">
        <v>0.1042617734514688</v>
      </c>
      <c r="H258" t="s">
        <v>419</v>
      </c>
      <c r="I258" t="s">
        <v>419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663</v>
      </c>
      <c r="D259">
        <v>0.029056663920535</v>
      </c>
      <c r="E259">
        <v>0.06634841016669379</v>
      </c>
      <c r="F259">
        <v>0.01</v>
      </c>
      <c r="G259">
        <v>0.1022989929682618</v>
      </c>
      <c r="H259" t="s">
        <v>419</v>
      </c>
      <c r="I259" t="s">
        <v>419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663</v>
      </c>
      <c r="D260">
        <v>0</v>
      </c>
      <c r="E260">
        <v>0.01005641600219209</v>
      </c>
      <c r="F260">
        <v>0.04</v>
      </c>
      <c r="G260">
        <v>0.09690954038227506</v>
      </c>
      <c r="H260" t="s">
        <v>419</v>
      </c>
      <c r="I260" t="s">
        <v>625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0.0524390688611891</v>
      </c>
      <c r="F261">
        <v>0.02</v>
      </c>
      <c r="G261">
        <v>0.09427363571419023</v>
      </c>
      <c r="H261" t="s">
        <v>419</v>
      </c>
      <c r="I261" t="s">
        <v>625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663</v>
      </c>
      <c r="D262">
        <v>0.082259088913143</v>
      </c>
      <c r="E262">
        <v>0.02616407310116964</v>
      </c>
      <c r="F262">
        <v>0.02</v>
      </c>
      <c r="G262">
        <v>0.09092611102845694</v>
      </c>
      <c r="H262" t="s">
        <v>419</v>
      </c>
      <c r="I262" t="s">
        <v>667</v>
      </c>
    </row>
    <row r="263" spans="1:9">
      <c r="A263" s="1" t="s">
        <v>270</v>
      </c>
      <c r="B263">
        <f>HYPERLINK("https://www.suredividend.com/sure-analysis-OMC/","Omnicom Group, Inc.")</f>
        <v>0</v>
      </c>
      <c r="C263" t="s">
        <v>663</v>
      </c>
      <c r="D263">
        <v>0.041326191749922</v>
      </c>
      <c r="E263">
        <v>0.01949279042104246</v>
      </c>
      <c r="F263">
        <v>0.035</v>
      </c>
      <c r="G263">
        <v>0.09051994107110972</v>
      </c>
      <c r="H263" t="s">
        <v>419</v>
      </c>
      <c r="I263" t="s">
        <v>668</v>
      </c>
    </row>
    <row r="264" spans="1:9">
      <c r="A264" s="1" t="s">
        <v>271</v>
      </c>
      <c r="B264">
        <f>HYPERLINK("https://www.suredividend.com/sure-analysis-O/","Realty Income Corp.")</f>
        <v>0</v>
      </c>
      <c r="C264" t="s">
        <v>664</v>
      </c>
      <c r="D264">
        <v>0.045578574426122</v>
      </c>
      <c r="E264">
        <v>0.009536731342262295</v>
      </c>
      <c r="F264">
        <v>0.04</v>
      </c>
      <c r="G264">
        <v>0.08955626911649328</v>
      </c>
      <c r="H264" t="s">
        <v>419</v>
      </c>
      <c r="I264" t="s">
        <v>668</v>
      </c>
    </row>
    <row r="265" spans="1:9">
      <c r="A265" s="1" t="s">
        <v>272</v>
      </c>
      <c r="B265">
        <f>HYPERLINK("https://www.suredividend.com/sure-analysis-HPQ/","HP Inc")</f>
        <v>0</v>
      </c>
      <c r="C265" t="s">
        <v>663</v>
      </c>
      <c r="D265">
        <v>0.029287787364451</v>
      </c>
      <c r="E265">
        <v>0.00990292240334556</v>
      </c>
      <c r="F265">
        <v>0.05</v>
      </c>
      <c r="G265">
        <v>0.08857946116699345</v>
      </c>
      <c r="H265" t="s">
        <v>419</v>
      </c>
      <c r="I265" t="s">
        <v>419</v>
      </c>
    </row>
    <row r="266" spans="1:9">
      <c r="A266" s="1" t="s">
        <v>273</v>
      </c>
      <c r="B266">
        <f>HYPERLINK("https://www.suredividend.com/sure-analysis-AON/","Aon plc.")</f>
        <v>0</v>
      </c>
      <c r="C266" t="s">
        <v>663</v>
      </c>
      <c r="D266">
        <v>0.004399982417408001</v>
      </c>
      <c r="E266">
        <v>-0.01965108537267135</v>
      </c>
      <c r="F266">
        <v>0.1</v>
      </c>
      <c r="G266">
        <v>0.0876935951879716</v>
      </c>
      <c r="H266" t="s">
        <v>419</v>
      </c>
      <c r="I266" t="s">
        <v>625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0.035201967620885</v>
      </c>
      <c r="E267">
        <v>0.0185549657598898</v>
      </c>
      <c r="F267">
        <v>0.038</v>
      </c>
      <c r="G267">
        <v>0.08729971862477637</v>
      </c>
      <c r="H267" t="s">
        <v>419</v>
      </c>
      <c r="I267" t="s">
        <v>668</v>
      </c>
    </row>
    <row r="268" spans="1:9">
      <c r="A268" s="1" t="s">
        <v>275</v>
      </c>
      <c r="B268">
        <f>HYPERLINK("https://www.suredividend.com/sure-analysis-VIAC/","ViacomCBS Inc")</f>
        <v>0</v>
      </c>
      <c r="C268" t="s">
        <v>663</v>
      </c>
      <c r="D268">
        <v>0.025651093012455</v>
      </c>
      <c r="E268">
        <v>0.03056840750085899</v>
      </c>
      <c r="F268">
        <v>0.03</v>
      </c>
      <c r="G268">
        <v>0.08426469687317439</v>
      </c>
      <c r="H268" t="s">
        <v>419</v>
      </c>
      <c r="I268" t="s">
        <v>530</v>
      </c>
    </row>
    <row r="269" spans="1:9">
      <c r="A269" s="1" t="s">
        <v>276</v>
      </c>
      <c r="B269">
        <f>HYPERLINK("https://www.suredividend.com/sure-analysis-JACK/","Jack In The Box, Inc.")</f>
        <v>0</v>
      </c>
      <c r="C269" t="s">
        <v>663</v>
      </c>
      <c r="D269">
        <v>0.012837671581556</v>
      </c>
      <c r="E269">
        <v>0.01858513471893675</v>
      </c>
      <c r="F269">
        <v>0.05</v>
      </c>
      <c r="G269">
        <v>0.08402707220727823</v>
      </c>
      <c r="H269" t="s">
        <v>419</v>
      </c>
      <c r="I269" t="s">
        <v>530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663</v>
      </c>
      <c r="D270">
        <v>0</v>
      </c>
      <c r="E270">
        <v>-0.006913105382260087</v>
      </c>
      <c r="F270">
        <v>0.06</v>
      </c>
      <c r="G270">
        <v>0.08383779526262836</v>
      </c>
      <c r="H270" t="s">
        <v>419</v>
      </c>
      <c r="I270" t="s">
        <v>625</v>
      </c>
    </row>
    <row r="271" spans="1:9">
      <c r="A271" s="1" t="s">
        <v>278</v>
      </c>
      <c r="B271">
        <f>HYPERLINK("https://www.suredividend.com/sure-analysis-LRCX/","Lam Research Corp.")</f>
        <v>0</v>
      </c>
      <c r="C271" t="s">
        <v>663</v>
      </c>
      <c r="D271">
        <v>0.009862351259222002</v>
      </c>
      <c r="E271">
        <v>-0.06036093708219192</v>
      </c>
      <c r="F271">
        <v>0.14</v>
      </c>
      <c r="G271">
        <v>0.0815009209070503</v>
      </c>
      <c r="H271" t="s">
        <v>419</v>
      </c>
      <c r="I271" t="s">
        <v>530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0.019979441853343</v>
      </c>
      <c r="E272">
        <v>0.02782164924405151</v>
      </c>
      <c r="F272">
        <v>0.035</v>
      </c>
      <c r="G272">
        <v>0.0814637528603579</v>
      </c>
      <c r="H272" t="s">
        <v>419</v>
      </c>
      <c r="I272" t="s">
        <v>530</v>
      </c>
    </row>
    <row r="273" spans="1:9">
      <c r="A273" s="1" t="s">
        <v>280</v>
      </c>
      <c r="B273">
        <f>HYPERLINK("https://www.suredividend.com/sure-analysis-BK/","Bank Of New York Mellon Corp")</f>
        <v>0</v>
      </c>
      <c r="C273" t="s">
        <v>663</v>
      </c>
      <c r="D273">
        <v>0.029039209206531</v>
      </c>
      <c r="E273">
        <v>0.01312348396051854</v>
      </c>
      <c r="F273">
        <v>0.04</v>
      </c>
      <c r="G273">
        <v>0.08074367883715272</v>
      </c>
      <c r="H273" t="s">
        <v>419</v>
      </c>
      <c r="I273" t="s">
        <v>419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663</v>
      </c>
      <c r="D274">
        <v>0.017638744617755</v>
      </c>
      <c r="E274">
        <v>-0.04968926123299</v>
      </c>
      <c r="F274">
        <v>0.12</v>
      </c>
      <c r="G274">
        <v>0.08041959148627953</v>
      </c>
      <c r="H274" t="s">
        <v>419</v>
      </c>
      <c r="I274" t="s">
        <v>530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663</v>
      </c>
      <c r="D275">
        <v>0.028322480789082</v>
      </c>
      <c r="E275">
        <v>0.004459033826313963</v>
      </c>
      <c r="F275">
        <v>0.05</v>
      </c>
      <c r="G275">
        <v>0.07821388463048207</v>
      </c>
      <c r="H275" t="s">
        <v>419</v>
      </c>
      <c r="I275" t="s">
        <v>668</v>
      </c>
    </row>
    <row r="276" spans="1:9">
      <c r="A276" s="1" t="s">
        <v>283</v>
      </c>
      <c r="B276">
        <f>HYPERLINK("https://www.suredividend.com/sure-analysis-IMBBY/","Imperial Brands Plc")</f>
        <v>0</v>
      </c>
      <c r="C276" t="s">
        <v>663</v>
      </c>
      <c r="D276">
        <v>0</v>
      </c>
      <c r="E276">
        <v>0.005724276649764937</v>
      </c>
      <c r="F276">
        <v>0.03</v>
      </c>
      <c r="G276">
        <v>0.07611026900416129</v>
      </c>
      <c r="H276" t="s">
        <v>419</v>
      </c>
      <c r="I276" t="s">
        <v>625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0.05626631148937501</v>
      </c>
      <c r="E277">
        <v>-0.01637439475629976</v>
      </c>
      <c r="F277">
        <v>0.04</v>
      </c>
      <c r="G277">
        <v>0.0752654074349024</v>
      </c>
      <c r="H277" t="s">
        <v>419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664</v>
      </c>
      <c r="D278">
        <v>0.040384032398153</v>
      </c>
      <c r="E278">
        <v>0.003750697356907251</v>
      </c>
      <c r="F278">
        <v>0.036</v>
      </c>
      <c r="G278">
        <v>0.07464741339768888</v>
      </c>
      <c r="H278" t="s">
        <v>419</v>
      </c>
      <c r="I278" t="s">
        <v>668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663</v>
      </c>
      <c r="D279">
        <v>0.033103324604746</v>
      </c>
      <c r="E279">
        <v>0.009951631187936849</v>
      </c>
      <c r="F279">
        <v>0.03</v>
      </c>
      <c r="G279">
        <v>0.06950791267485146</v>
      </c>
      <c r="H279" t="s">
        <v>419</v>
      </c>
      <c r="I279" t="s">
        <v>668</v>
      </c>
    </row>
    <row r="280" spans="1:9">
      <c r="A280" s="1" t="s">
        <v>287</v>
      </c>
      <c r="B280">
        <f>HYPERLINK("https://www.suredividend.com/sure-analysis-CLCT/","Collectors Universe Inc")</f>
        <v>0</v>
      </c>
      <c r="C280" t="s">
        <v>663</v>
      </c>
      <c r="D280">
        <v>0.009232592330126001</v>
      </c>
      <c r="E280">
        <v>-0.036704897835797</v>
      </c>
      <c r="F280">
        <v>0.1</v>
      </c>
      <c r="G280">
        <v>0.06802115344480808</v>
      </c>
      <c r="H280" t="s">
        <v>419</v>
      </c>
      <c r="I280" t="s">
        <v>625</v>
      </c>
    </row>
    <row r="281" spans="1:9">
      <c r="A281" s="1" t="s">
        <v>288</v>
      </c>
      <c r="B281">
        <f>HYPERLINK("https://www.suredividend.com/sure-analysis-PSA/","Public Storage")</f>
        <v>0</v>
      </c>
      <c r="C281" t="s">
        <v>664</v>
      </c>
      <c r="D281">
        <v>0.036295195121986</v>
      </c>
      <c r="E281">
        <v>-0.004804953203534357</v>
      </c>
      <c r="F281">
        <v>0.037</v>
      </c>
      <c r="G281">
        <v>0.06649211303168556</v>
      </c>
      <c r="H281" t="s">
        <v>419</v>
      </c>
      <c r="I281" t="s">
        <v>419</v>
      </c>
    </row>
    <row r="282" spans="1:9">
      <c r="A282" s="1" t="s">
        <v>289</v>
      </c>
      <c r="B282">
        <f>HYPERLINK("https://www.suredividend.com/sure-analysis-SVC/","Service Properties Trust")</f>
        <v>0</v>
      </c>
      <c r="C282" t="s">
        <v>664</v>
      </c>
      <c r="D282">
        <v>0.049967396170827</v>
      </c>
      <c r="E282">
        <v>0.03931410105773692</v>
      </c>
      <c r="F282">
        <v>0.02</v>
      </c>
      <c r="G282">
        <v>0.06282962414972837</v>
      </c>
      <c r="H282" t="s">
        <v>419</v>
      </c>
      <c r="I282" t="s">
        <v>668</v>
      </c>
    </row>
    <row r="283" spans="1:9">
      <c r="A283" s="1" t="s">
        <v>290</v>
      </c>
      <c r="B283">
        <f>HYPERLINK("https://www.suredividend.com/sure-analysis-ITUB/","Itau Unibanco Holding S.A.")</f>
        <v>0</v>
      </c>
      <c r="C283" t="s">
        <v>663</v>
      </c>
      <c r="D283">
        <v>0.007893497449274001</v>
      </c>
      <c r="E283">
        <v>0.03614681879595949</v>
      </c>
      <c r="F283">
        <v>0.015</v>
      </c>
      <c r="G283">
        <v>0.06246578582003504</v>
      </c>
      <c r="H283" t="s">
        <v>419</v>
      </c>
      <c r="I283" t="s">
        <v>625</v>
      </c>
    </row>
    <row r="284" spans="1:9">
      <c r="A284" s="1" t="s">
        <v>291</v>
      </c>
      <c r="B284">
        <f>HYPERLINK("https://www.suredividend.com/sure-analysis-WPC/","W. P. Carey Inc")</f>
        <v>0</v>
      </c>
      <c r="C284" t="s">
        <v>664</v>
      </c>
      <c r="D284">
        <v>0.059926666926513</v>
      </c>
      <c r="E284">
        <v>-0.02862245612506831</v>
      </c>
      <c r="F284">
        <v>0.035</v>
      </c>
      <c r="G284">
        <v>0.06227092926839117</v>
      </c>
      <c r="H284" t="s">
        <v>419</v>
      </c>
      <c r="I284" t="s">
        <v>668</v>
      </c>
    </row>
    <row r="285" spans="1:9">
      <c r="A285" s="1" t="s">
        <v>292</v>
      </c>
      <c r="B285">
        <f>HYPERLINK("https://www.suredividend.com/sure-analysis-CCI/","Crown Castle International Corp")</f>
        <v>0</v>
      </c>
      <c r="C285" t="s">
        <v>664</v>
      </c>
      <c r="D285">
        <v>0.031318609059055</v>
      </c>
      <c r="E285">
        <v>-0.02945995541512669</v>
      </c>
      <c r="F285">
        <v>0.06</v>
      </c>
      <c r="G285">
        <v>0.06197541219627856</v>
      </c>
      <c r="H285" t="s">
        <v>419</v>
      </c>
      <c r="I285" t="s">
        <v>419</v>
      </c>
    </row>
    <row r="286" spans="1:9">
      <c r="A286" s="1" t="s">
        <v>293</v>
      </c>
      <c r="B286">
        <f>HYPERLINK("https://www.suredividend.com/sure-analysis-CHRRF/","Chorus Aviation, Inc.")</f>
        <v>0</v>
      </c>
      <c r="C286" t="s">
        <v>663</v>
      </c>
      <c r="D286">
        <v>0</v>
      </c>
      <c r="E286">
        <v>-0.02310363399429238</v>
      </c>
      <c r="F286">
        <v>0.05</v>
      </c>
      <c r="G286">
        <v>0.06086677244647976</v>
      </c>
      <c r="H286" t="s">
        <v>419</v>
      </c>
      <c r="I286" t="s">
        <v>625</v>
      </c>
    </row>
    <row r="287" spans="1:9">
      <c r="A287" s="1" t="s">
        <v>294</v>
      </c>
      <c r="B287">
        <f>HYPERLINK("https://www.suredividend.com/sure-analysis-NNN/","National Retail Properties Inc")</f>
        <v>0</v>
      </c>
      <c r="C287" t="s">
        <v>664</v>
      </c>
      <c r="D287">
        <v>0.05172965852955001</v>
      </c>
      <c r="E287">
        <v>-0.01515538231855718</v>
      </c>
      <c r="F287">
        <v>0.027</v>
      </c>
      <c r="G287">
        <v>0.05976237561197384</v>
      </c>
      <c r="H287" t="s">
        <v>419</v>
      </c>
      <c r="I287" t="s">
        <v>667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663</v>
      </c>
      <c r="D288">
        <v>0.06625483749151201</v>
      </c>
      <c r="E288">
        <v>-0.0001859427424982796</v>
      </c>
      <c r="F288">
        <v>0.012</v>
      </c>
      <c r="G288">
        <v>0.05926781628747002</v>
      </c>
      <c r="H288" t="s">
        <v>419</v>
      </c>
      <c r="I288" t="s">
        <v>667</v>
      </c>
    </row>
    <row r="289" spans="1:9">
      <c r="A289" s="1" t="s">
        <v>296</v>
      </c>
      <c r="B289">
        <f>HYPERLINK("https://www.suredividend.com/sure-analysis-WEYS/","Weyco Group, Inc")</f>
        <v>0</v>
      </c>
      <c r="C289" t="s">
        <v>663</v>
      </c>
      <c r="D289">
        <v>0.05741677226667601</v>
      </c>
      <c r="E289">
        <v>-0.009060897208634788</v>
      </c>
      <c r="F289">
        <v>0.01</v>
      </c>
      <c r="G289">
        <v>0.05830079467611693</v>
      </c>
      <c r="H289" t="s">
        <v>419</v>
      </c>
      <c r="I289" t="s">
        <v>667</v>
      </c>
    </row>
    <row r="290" spans="1:9">
      <c r="A290" s="1" t="s">
        <v>297</v>
      </c>
      <c r="B290">
        <f>HYPERLINK("https://www.suredividend.com/sure-analysis-TRGP/","Targa Resources Corp")</f>
        <v>0</v>
      </c>
      <c r="C290" t="s">
        <v>663</v>
      </c>
      <c r="D290">
        <v>0.042849192329054</v>
      </c>
      <c r="E290">
        <v>0.0101648354877526</v>
      </c>
      <c r="F290">
        <v>0.03</v>
      </c>
      <c r="G290">
        <v>0.05774532541001731</v>
      </c>
      <c r="H290" t="s">
        <v>419</v>
      </c>
      <c r="I290" t="s">
        <v>668</v>
      </c>
    </row>
    <row r="291" spans="1:9">
      <c r="A291" s="1" t="s">
        <v>298</v>
      </c>
      <c r="B291">
        <f>HYPERLINK("https://www.suredividend.com/sure-analysis-LAZ/","Lazard Ltd.")</f>
        <v>0</v>
      </c>
      <c r="C291" t="s">
        <v>663</v>
      </c>
      <c r="D291">
        <v>0.043850821457628</v>
      </c>
      <c r="E291">
        <v>-0.03562373526285023</v>
      </c>
      <c r="F291">
        <v>0.05</v>
      </c>
      <c r="G291">
        <v>0.05663965037222063</v>
      </c>
      <c r="H291" t="s">
        <v>419</v>
      </c>
      <c r="I291" t="s">
        <v>668</v>
      </c>
    </row>
    <row r="292" spans="1:9">
      <c r="A292" s="1" t="s">
        <v>299</v>
      </c>
      <c r="B292">
        <f>HYPERLINK("https://www.suredividend.com/sure-analysis-PPL/","PPL Corp")</f>
        <v>0</v>
      </c>
      <c r="C292" t="s">
        <v>663</v>
      </c>
      <c r="D292">
        <v>0.058845695129648</v>
      </c>
      <c r="E292">
        <v>-0.0218512169453724</v>
      </c>
      <c r="F292">
        <v>0.02</v>
      </c>
      <c r="G292">
        <v>0.05450843461607358</v>
      </c>
      <c r="H292" t="s">
        <v>419</v>
      </c>
      <c r="I292" t="s">
        <v>667</v>
      </c>
    </row>
    <row r="293" spans="1:9">
      <c r="A293" s="1" t="s">
        <v>300</v>
      </c>
      <c r="B293">
        <f>HYPERLINK("https://www.suredividend.com/sure-analysis-BMO/","Bank of Montreal")</f>
        <v>0</v>
      </c>
      <c r="C293" t="s">
        <v>663</v>
      </c>
      <c r="D293">
        <v>0.054549916439238</v>
      </c>
      <c r="E293">
        <v>0.002222534679269916</v>
      </c>
      <c r="F293">
        <v>0.012</v>
      </c>
      <c r="G293">
        <v>0.05417736115310756</v>
      </c>
      <c r="H293" t="s">
        <v>419</v>
      </c>
      <c r="I293" t="s">
        <v>668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663</v>
      </c>
      <c r="D294">
        <v>0.04188968006581401</v>
      </c>
      <c r="E294">
        <v>-0.03271193991261989</v>
      </c>
      <c r="F294">
        <v>0.047</v>
      </c>
      <c r="G294">
        <v>0.05410031947925042</v>
      </c>
      <c r="H294" t="s">
        <v>419</v>
      </c>
      <c r="I294" t="s">
        <v>668</v>
      </c>
    </row>
    <row r="295" spans="1:9">
      <c r="A295" s="1" t="s">
        <v>302</v>
      </c>
      <c r="B295">
        <f>HYPERLINK("https://www.suredividend.com/sure-analysis-GOLD/","Barrick Gold Corp.")</f>
        <v>0</v>
      </c>
      <c r="C295" t="s">
        <v>663</v>
      </c>
      <c r="D295">
        <v>0.01368668936702</v>
      </c>
      <c r="E295">
        <v>0.03866034254224937</v>
      </c>
      <c r="F295">
        <v>0</v>
      </c>
      <c r="G295">
        <v>0.05283504964318841</v>
      </c>
      <c r="H295" t="s">
        <v>419</v>
      </c>
      <c r="I295" t="s">
        <v>530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663</v>
      </c>
      <c r="D296">
        <v>0.025661887269374</v>
      </c>
      <c r="E296">
        <v>-0.03768702784689937</v>
      </c>
      <c r="F296">
        <v>0.055</v>
      </c>
      <c r="G296">
        <v>0.05222041558288826</v>
      </c>
      <c r="H296" t="s">
        <v>419</v>
      </c>
      <c r="I296" t="s">
        <v>419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663</v>
      </c>
      <c r="D297">
        <v>0.041828523416186</v>
      </c>
      <c r="E297">
        <v>-0.0281496924384127</v>
      </c>
      <c r="F297">
        <v>0.04</v>
      </c>
      <c r="G297">
        <v>0.05161680471012886</v>
      </c>
      <c r="H297" t="s">
        <v>419</v>
      </c>
      <c r="I297" t="s">
        <v>668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663</v>
      </c>
      <c r="D298">
        <v>0.03445176059779601</v>
      </c>
      <c r="E298">
        <v>-0.02161973242362014</v>
      </c>
      <c r="F298">
        <v>0.04</v>
      </c>
      <c r="G298">
        <v>0.05158136107244204</v>
      </c>
      <c r="H298" t="s">
        <v>419</v>
      </c>
      <c r="I298" t="s">
        <v>668</v>
      </c>
    </row>
    <row r="299" spans="1:9">
      <c r="A299" s="1" t="s">
        <v>306</v>
      </c>
      <c r="B299">
        <f>HYPERLINK("https://www.suredividend.com/sure-analysis-SKM/","SK Telecom Co Ltd")</f>
        <v>0</v>
      </c>
      <c r="C299" t="s">
        <v>663</v>
      </c>
      <c r="D299">
        <v>0.003782291297424</v>
      </c>
      <c r="E299">
        <v>-0.03702722476641984</v>
      </c>
      <c r="F299">
        <v>0.055</v>
      </c>
      <c r="G299">
        <v>0.05051633924924315</v>
      </c>
      <c r="H299" t="s">
        <v>419</v>
      </c>
      <c r="I299" t="s">
        <v>530</v>
      </c>
    </row>
    <row r="300" spans="1:9">
      <c r="A300" s="1" t="s">
        <v>307</v>
      </c>
      <c r="B300">
        <f>HYPERLINK("https://www.suredividend.com/sure-analysis-ERF/","Enerplus Corporation")</f>
        <v>0</v>
      </c>
      <c r="C300" t="s">
        <v>663</v>
      </c>
      <c r="D300">
        <v>0.031480143680923</v>
      </c>
      <c r="E300">
        <v>-0.01626393714524343</v>
      </c>
      <c r="F300">
        <v>0.045</v>
      </c>
      <c r="G300">
        <v>0.05049311797272482</v>
      </c>
      <c r="H300" t="s">
        <v>419</v>
      </c>
      <c r="I300" t="s">
        <v>668</v>
      </c>
    </row>
    <row r="301" spans="1:9">
      <c r="A301" s="1" t="s">
        <v>308</v>
      </c>
      <c r="B301">
        <f>HYPERLINK("https://www.suredividend.com/sure-analysis-SYF/","Synchrony Financial")</f>
        <v>0</v>
      </c>
      <c r="C301" t="s">
        <v>663</v>
      </c>
      <c r="D301">
        <v>0.024956968614349</v>
      </c>
      <c r="E301">
        <v>-0.02516949121173739</v>
      </c>
      <c r="F301">
        <v>0.05</v>
      </c>
      <c r="G301">
        <v>0.04869776794333092</v>
      </c>
      <c r="H301" t="s">
        <v>419</v>
      </c>
      <c r="I301" t="s">
        <v>530</v>
      </c>
    </row>
    <row r="302" spans="1:9">
      <c r="A302" s="1" t="s">
        <v>309</v>
      </c>
      <c r="B302">
        <f>HYPERLINK("https://www.suredividend.com/sure-analysis-BEP/","Brookfield Renewable Partners LP")</f>
        <v>0</v>
      </c>
      <c r="C302" t="s">
        <v>665</v>
      </c>
      <c r="D302">
        <v>0.027235616749679</v>
      </c>
      <c r="E302">
        <v>-0.04775937252436135</v>
      </c>
      <c r="F302">
        <v>0.06</v>
      </c>
      <c r="G302">
        <v>0.0483111469009081</v>
      </c>
      <c r="H302" t="s">
        <v>419</v>
      </c>
      <c r="I302" t="s">
        <v>419</v>
      </c>
    </row>
    <row r="303" spans="1:9">
      <c r="A303" s="1" t="s">
        <v>310</v>
      </c>
      <c r="B303">
        <f>HYPERLINK("https://www.suredividend.com/sure-analysis-GEF/","Greif Inc")</f>
        <v>0</v>
      </c>
      <c r="C303" t="s">
        <v>663</v>
      </c>
      <c r="D303">
        <v>0.035914375980994</v>
      </c>
      <c r="E303">
        <v>-0.01519504901023083</v>
      </c>
      <c r="F303">
        <v>0.03</v>
      </c>
      <c r="G303">
        <v>0.04621584340841034</v>
      </c>
      <c r="H303" t="s">
        <v>419</v>
      </c>
      <c r="I303" t="s">
        <v>668</v>
      </c>
    </row>
    <row r="304" spans="1:9">
      <c r="A304" s="1" t="s">
        <v>311</v>
      </c>
      <c r="B304">
        <f>HYPERLINK("https://www.suredividend.com/sure-analysis-MAC/","Macerich Co.")</f>
        <v>0</v>
      </c>
      <c r="C304" t="s">
        <v>664</v>
      </c>
      <c r="D304">
        <v>0.101499059958747</v>
      </c>
      <c r="E304">
        <v>0.00995733674253918</v>
      </c>
      <c r="F304">
        <v>-0.02</v>
      </c>
      <c r="G304">
        <v>0.04451352589549029</v>
      </c>
      <c r="H304" t="s">
        <v>419</v>
      </c>
      <c r="I304" t="s">
        <v>667</v>
      </c>
    </row>
    <row r="305" spans="1:9">
      <c r="A305" s="1" t="s">
        <v>312</v>
      </c>
      <c r="B305">
        <f>HYPERLINK("https://www.suredividend.com/sure-analysis-UHT/","Universal Health Realty Income Trust")</f>
        <v>0</v>
      </c>
      <c r="C305" t="s">
        <v>664</v>
      </c>
      <c r="D305">
        <v>0.04234215239121</v>
      </c>
      <c r="E305">
        <v>-0.02543744906113787</v>
      </c>
      <c r="F305">
        <v>0.03</v>
      </c>
      <c r="G305">
        <v>0.04346154368344934</v>
      </c>
      <c r="H305" t="s">
        <v>419</v>
      </c>
      <c r="I305" t="s">
        <v>668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663</v>
      </c>
      <c r="D306">
        <v>0.029873365090218</v>
      </c>
      <c r="E306">
        <v>-0.03813672182526018</v>
      </c>
      <c r="F306">
        <v>0.05</v>
      </c>
      <c r="G306">
        <v>0.04056943866500129</v>
      </c>
      <c r="H306" t="s">
        <v>419</v>
      </c>
      <c r="I306" t="s">
        <v>419</v>
      </c>
    </row>
    <row r="307" spans="1:9">
      <c r="A307" s="1" t="s">
        <v>314</v>
      </c>
      <c r="B307">
        <f>HYPERLINK("https://www.suredividend.com/sure-analysis-RELX/","RELX Plc")</f>
        <v>0</v>
      </c>
      <c r="C307" t="s">
        <v>663</v>
      </c>
      <c r="D307">
        <v>0.023026708982697</v>
      </c>
      <c r="E307">
        <v>-0.04372399005336269</v>
      </c>
      <c r="F307">
        <v>0.06</v>
      </c>
      <c r="G307">
        <v>0.04043708303720184</v>
      </c>
      <c r="H307" t="s">
        <v>419</v>
      </c>
      <c r="I307" t="s">
        <v>530</v>
      </c>
    </row>
    <row r="308" spans="1:9">
      <c r="A308" s="1" t="s">
        <v>315</v>
      </c>
      <c r="B308">
        <f>HYPERLINK("https://www.suredividend.com/sure-analysis-NVO/","Novo Nordisk")</f>
        <v>0</v>
      </c>
      <c r="C308" t="s">
        <v>663</v>
      </c>
      <c r="D308">
        <v>0.018374766100088</v>
      </c>
      <c r="E308">
        <v>-0.0384914416256471</v>
      </c>
      <c r="F308">
        <v>0.06</v>
      </c>
      <c r="G308">
        <v>0.0400256136230126</v>
      </c>
      <c r="H308" t="s">
        <v>419</v>
      </c>
      <c r="I308" t="s">
        <v>530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663</v>
      </c>
      <c r="D309">
        <v>0.04118304281415101</v>
      </c>
      <c r="E309">
        <v>-0.05732228222160884</v>
      </c>
      <c r="F309">
        <v>0.07000000000000001</v>
      </c>
      <c r="G309">
        <v>0.03950561408401776</v>
      </c>
      <c r="H309" t="s">
        <v>419</v>
      </c>
      <c r="I309" t="s">
        <v>668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663</v>
      </c>
      <c r="D310">
        <v>0.024192981641587</v>
      </c>
      <c r="E310">
        <v>-0.04354120338619749</v>
      </c>
      <c r="F310">
        <v>0.06</v>
      </c>
      <c r="G310">
        <v>0.03804467700001624</v>
      </c>
      <c r="H310" t="s">
        <v>419</v>
      </c>
      <c r="I310" t="s">
        <v>530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663</v>
      </c>
      <c r="D311">
        <v>0.022815795932184</v>
      </c>
      <c r="E311">
        <v>-0.006014920365555843</v>
      </c>
      <c r="F311">
        <v>0.03</v>
      </c>
      <c r="G311">
        <v>0.03795279908309945</v>
      </c>
      <c r="H311" t="s">
        <v>419</v>
      </c>
      <c r="I311" t="s">
        <v>530</v>
      </c>
    </row>
    <row r="312" spans="1:9">
      <c r="A312" s="1" t="s">
        <v>319</v>
      </c>
      <c r="B312">
        <f>HYPERLINK("https://www.suredividend.com/sure-analysis-ERIC/","Telefonaktiebolaget L M Ericsson")</f>
        <v>0</v>
      </c>
      <c r="C312" t="s">
        <v>663</v>
      </c>
      <c r="D312">
        <v>0.01299911593896</v>
      </c>
      <c r="E312">
        <v>-0.07452254226139776</v>
      </c>
      <c r="F312">
        <v>0.1</v>
      </c>
      <c r="G312">
        <v>0.03472970945200649</v>
      </c>
      <c r="H312" t="s">
        <v>419</v>
      </c>
      <c r="I312" t="s">
        <v>530</v>
      </c>
    </row>
    <row r="313" spans="1:9">
      <c r="A313" s="1" t="s">
        <v>320</v>
      </c>
      <c r="B313">
        <f>HYPERLINK("https://www.suredividend.com/sure-analysis-PEG/","Public Service Enterprise Group Inc.")</f>
        <v>0</v>
      </c>
      <c r="C313" t="s">
        <v>663</v>
      </c>
      <c r="D313">
        <v>0.034857606571754</v>
      </c>
      <c r="E313">
        <v>-0.02544619125736591</v>
      </c>
      <c r="F313">
        <v>0.023</v>
      </c>
      <c r="G313">
        <v>0.03414186045634504</v>
      </c>
      <c r="H313" t="s">
        <v>419</v>
      </c>
      <c r="I313" t="s">
        <v>668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664</v>
      </c>
      <c r="D314">
        <v>0.033279294562096</v>
      </c>
      <c r="E314">
        <v>-0.07100502647404694</v>
      </c>
      <c r="F314">
        <v>0.07000000000000001</v>
      </c>
      <c r="G314">
        <v>0.03223597488021435</v>
      </c>
      <c r="H314" t="s">
        <v>419</v>
      </c>
      <c r="I314" t="s">
        <v>668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663</v>
      </c>
      <c r="D315">
        <v>0.00563515077652</v>
      </c>
      <c r="E315">
        <v>-0.1014584395455685</v>
      </c>
      <c r="F315">
        <v>0.14</v>
      </c>
      <c r="G315">
        <v>0.03221227139231164</v>
      </c>
      <c r="H315" t="s">
        <v>419</v>
      </c>
      <c r="I315" t="s">
        <v>625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0.002691161705914</v>
      </c>
      <c r="E316">
        <v>-0.04172323414238832</v>
      </c>
      <c r="F316">
        <v>0.05</v>
      </c>
      <c r="G316">
        <v>0.03152686555060802</v>
      </c>
      <c r="H316" t="s">
        <v>419</v>
      </c>
      <c r="I316" t="s">
        <v>625</v>
      </c>
    </row>
    <row r="317" spans="1:9">
      <c r="A317" s="1" t="s">
        <v>324</v>
      </c>
      <c r="B317">
        <f>HYPERLINK("https://www.suredividend.com/sure-analysis-GS/","Goldman Sachs Group, Inc.")</f>
        <v>0</v>
      </c>
      <c r="C317" t="s">
        <v>663</v>
      </c>
      <c r="D317">
        <v>0.018296351333948</v>
      </c>
      <c r="E317">
        <v>-0.02811864523964624</v>
      </c>
      <c r="F317">
        <v>0.04</v>
      </c>
      <c r="G317">
        <v>0.031371869130431</v>
      </c>
      <c r="H317" t="s">
        <v>419</v>
      </c>
      <c r="I317" t="s">
        <v>530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663</v>
      </c>
      <c r="D318">
        <v>0.014107549136424</v>
      </c>
      <c r="E318">
        <v>-0.02741349057209841</v>
      </c>
      <c r="F318">
        <v>0.04</v>
      </c>
      <c r="G318">
        <v>0.0282329739824918</v>
      </c>
      <c r="H318" t="s">
        <v>419</v>
      </c>
      <c r="I318" t="s">
        <v>530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663</v>
      </c>
      <c r="D319">
        <v>0</v>
      </c>
      <c r="E319">
        <v>-0.0468893576438747</v>
      </c>
      <c r="F319">
        <v>0.045</v>
      </c>
      <c r="G319">
        <v>0.02788909406082141</v>
      </c>
      <c r="H319" t="s">
        <v>419</v>
      </c>
      <c r="I319" t="s">
        <v>625</v>
      </c>
    </row>
    <row r="320" spans="1:9">
      <c r="A320" s="1" t="s">
        <v>327</v>
      </c>
      <c r="B320">
        <f>HYPERLINK("https://www.suredividend.com/sure-analysis-LOGI/","Logitech International SA")</f>
        <v>0</v>
      </c>
      <c r="C320" t="s">
        <v>663</v>
      </c>
      <c r="D320">
        <v>0.007968890983975001</v>
      </c>
      <c r="E320">
        <v>-0.05043720153278053</v>
      </c>
      <c r="F320">
        <v>0.07000000000000001</v>
      </c>
      <c r="G320">
        <v>0.02630724506984494</v>
      </c>
      <c r="H320" t="s">
        <v>419</v>
      </c>
      <c r="I320" t="s">
        <v>530</v>
      </c>
    </row>
    <row r="321" spans="1:9">
      <c r="A321" s="1" t="s">
        <v>328</v>
      </c>
      <c r="B321">
        <f>HYPERLINK("https://www.suredividend.com/sure-analysis-SKT/","Tanger Factory Outlet Centers, Inc.")</f>
        <v>0</v>
      </c>
      <c r="C321" t="s">
        <v>664</v>
      </c>
      <c r="D321">
        <v>0.06857027219583001</v>
      </c>
      <c r="E321">
        <v>-0.05302440645830442</v>
      </c>
      <c r="F321">
        <v>0.01</v>
      </c>
      <c r="G321">
        <v>0.02624979286498541</v>
      </c>
      <c r="H321" t="s">
        <v>419</v>
      </c>
      <c r="I321" t="s">
        <v>668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663</v>
      </c>
      <c r="D322">
        <v>0.0130879823266</v>
      </c>
      <c r="E322">
        <v>-0.07004325862654404</v>
      </c>
      <c r="F322">
        <v>0.08500000000000001</v>
      </c>
      <c r="G322">
        <v>0.02614494142142099</v>
      </c>
      <c r="H322" t="s">
        <v>419</v>
      </c>
      <c r="I322" t="s">
        <v>530</v>
      </c>
    </row>
    <row r="323" spans="1:9">
      <c r="A323" s="1" t="s">
        <v>330</v>
      </c>
      <c r="B323">
        <f>HYPERLINK("https://www.suredividend.com/sure-analysis-NLSN/","Nielsen Holdings plc")</f>
        <v>0</v>
      </c>
      <c r="C323" t="s">
        <v>663</v>
      </c>
      <c r="D323">
        <v>0.011596423267836</v>
      </c>
      <c r="E323">
        <v>-0.01732498904813429</v>
      </c>
      <c r="F323">
        <v>0.03</v>
      </c>
      <c r="G323">
        <v>0.0244848560818629</v>
      </c>
      <c r="H323" t="s">
        <v>419</v>
      </c>
      <c r="I323" t="s">
        <v>530</v>
      </c>
    </row>
    <row r="324" spans="1:9">
      <c r="A324" s="1" t="s">
        <v>331</v>
      </c>
      <c r="B324">
        <f>HYPERLINK("https://www.suredividend.com/sure-analysis-DEO/","Diageo plc")</f>
        <v>0</v>
      </c>
      <c r="C324" t="s">
        <v>663</v>
      </c>
      <c r="D324">
        <v>0.022020034857609</v>
      </c>
      <c r="E324">
        <v>-0.07442430456386551</v>
      </c>
      <c r="F324">
        <v>0.08</v>
      </c>
      <c r="G324">
        <v>0.0241013246936963</v>
      </c>
      <c r="H324" t="s">
        <v>419</v>
      </c>
      <c r="I324" t="s">
        <v>419</v>
      </c>
    </row>
    <row r="325" spans="1:9">
      <c r="A325" s="1" t="s">
        <v>332</v>
      </c>
      <c r="B325">
        <f>HYPERLINK("https://www.suredividend.com/sure-analysis-VALE/","Vale S.A.")</f>
        <v>0</v>
      </c>
      <c r="C325" t="s">
        <v>663</v>
      </c>
      <c r="D325">
        <v>0</v>
      </c>
      <c r="E325">
        <v>-0.02202848006699987</v>
      </c>
      <c r="F325">
        <v>0.03</v>
      </c>
      <c r="G325">
        <v>0.02347296081765138</v>
      </c>
      <c r="H325" t="s">
        <v>419</v>
      </c>
      <c r="I325" t="s">
        <v>625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663</v>
      </c>
      <c r="D326">
        <v>0.027808226254608</v>
      </c>
      <c r="E326">
        <v>-0.06183080418621467</v>
      </c>
      <c r="F326">
        <v>0.052</v>
      </c>
      <c r="G326">
        <v>0.01953263941622496</v>
      </c>
      <c r="H326" t="s">
        <v>419</v>
      </c>
      <c r="I326" t="s">
        <v>419</v>
      </c>
    </row>
    <row r="327" spans="1:9">
      <c r="A327" s="1" t="s">
        <v>334</v>
      </c>
      <c r="B327">
        <f>HYPERLINK("https://www.suredividend.com/sure-analysis-NSRGY/","Nestle SA")</f>
        <v>0</v>
      </c>
      <c r="C327" t="s">
        <v>663</v>
      </c>
      <c r="D327">
        <v>0</v>
      </c>
      <c r="E327">
        <v>-0.05295828611179043</v>
      </c>
      <c r="F327">
        <v>0.05</v>
      </c>
      <c r="G327">
        <v>0.01928648771670805</v>
      </c>
      <c r="H327" t="s">
        <v>419</v>
      </c>
      <c r="I327" t="s">
        <v>625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0.00912145931905</v>
      </c>
      <c r="E328">
        <v>-0.02005089793879433</v>
      </c>
      <c r="F328">
        <v>0.03</v>
      </c>
      <c r="G328">
        <v>0.01790785962408026</v>
      </c>
      <c r="H328" t="s">
        <v>419</v>
      </c>
      <c r="I328" t="s">
        <v>530</v>
      </c>
    </row>
    <row r="329" spans="1:9">
      <c r="A329" s="1" t="s">
        <v>336</v>
      </c>
      <c r="B329">
        <f>HYPERLINK("https://www.suredividend.com/sure-analysis-BUD/","Anheuser-Busch In Bev SA/NV")</f>
        <v>0</v>
      </c>
      <c r="C329" t="s">
        <v>663</v>
      </c>
      <c r="D329">
        <v>0.008012848271076001</v>
      </c>
      <c r="E329">
        <v>-0.02605810219413274</v>
      </c>
      <c r="F329">
        <v>0.03</v>
      </c>
      <c r="G329">
        <v>0.0172727463357667</v>
      </c>
      <c r="H329" t="s">
        <v>419</v>
      </c>
      <c r="I329" t="s">
        <v>625</v>
      </c>
    </row>
    <row r="330" spans="1:9">
      <c r="A330" s="1" t="s">
        <v>337</v>
      </c>
      <c r="B330">
        <f>HYPERLINK("https://www.suredividend.com/sure-analysis-CAT/","Caterpillar Inc.")</f>
        <v>0</v>
      </c>
      <c r="C330" t="s">
        <v>663</v>
      </c>
      <c r="D330">
        <v>0.022199830811124</v>
      </c>
      <c r="E330">
        <v>-0.08157691288149649</v>
      </c>
      <c r="F330">
        <v>0.08</v>
      </c>
      <c r="G330">
        <v>0.01704407974068056</v>
      </c>
      <c r="H330" t="s">
        <v>419</v>
      </c>
      <c r="I330" t="s">
        <v>419</v>
      </c>
    </row>
    <row r="331" spans="1:9">
      <c r="A331" s="1" t="s">
        <v>338</v>
      </c>
      <c r="B331">
        <f>HYPERLINK("https://www.suredividend.com/sure-analysis-PDCO/","Patterson Companies Inc.")</f>
        <v>0</v>
      </c>
      <c r="C331" t="s">
        <v>663</v>
      </c>
      <c r="D331">
        <v>0.034199874033628</v>
      </c>
      <c r="E331">
        <v>-0.05519251700197658</v>
      </c>
      <c r="F331">
        <v>0.04</v>
      </c>
      <c r="G331">
        <v>0.01667215793152699</v>
      </c>
      <c r="H331" t="s">
        <v>419</v>
      </c>
      <c r="I331" t="s">
        <v>419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0.022530079862464</v>
      </c>
      <c r="E332">
        <v>-0.08877597695509332</v>
      </c>
      <c r="F332">
        <v>0.08</v>
      </c>
      <c r="G332">
        <v>0.01653751422707517</v>
      </c>
      <c r="H332" t="s">
        <v>419</v>
      </c>
      <c r="I332" t="s">
        <v>530</v>
      </c>
    </row>
    <row r="333" spans="1:9">
      <c r="A333" s="1" t="s">
        <v>340</v>
      </c>
      <c r="B333">
        <f>HYPERLINK("https://www.suredividend.com/sure-analysis-PAYX/","Paychex Inc.")</f>
        <v>0</v>
      </c>
      <c r="C333" t="s">
        <v>663</v>
      </c>
      <c r="D333">
        <v>0.027209046259937</v>
      </c>
      <c r="E333">
        <v>-0.07242206906132909</v>
      </c>
      <c r="F333">
        <v>0.06</v>
      </c>
      <c r="G333">
        <v>0.01521765190315016</v>
      </c>
      <c r="H333" t="s">
        <v>419</v>
      </c>
      <c r="I333" t="s">
        <v>530</v>
      </c>
    </row>
    <row r="334" spans="1:9">
      <c r="A334" s="1" t="s">
        <v>341</v>
      </c>
      <c r="B334">
        <f>HYPERLINK("https://www.suredividend.com/sure-analysis-SRCE/","1st Source Corp.")</f>
        <v>0</v>
      </c>
      <c r="C334" t="s">
        <v>663</v>
      </c>
      <c r="D334">
        <v>0.02785202892195</v>
      </c>
      <c r="E334">
        <v>-0.03384421795830506</v>
      </c>
      <c r="F334">
        <v>0.02</v>
      </c>
      <c r="G334">
        <v>0.01413673604034216</v>
      </c>
      <c r="H334" t="s">
        <v>419</v>
      </c>
      <c r="I334" t="s">
        <v>419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663</v>
      </c>
      <c r="D335">
        <v>0.016120752522462</v>
      </c>
      <c r="E335">
        <v>-0.09835155262132389</v>
      </c>
      <c r="F335">
        <v>0.1</v>
      </c>
      <c r="G335">
        <v>0.01361115471522778</v>
      </c>
      <c r="H335" t="s">
        <v>419</v>
      </c>
      <c r="I335" t="s">
        <v>530</v>
      </c>
    </row>
    <row r="336" spans="1:9">
      <c r="A336" s="1" t="s">
        <v>343</v>
      </c>
      <c r="B336">
        <f>HYPERLINK("https://www.suredividend.com/sure-analysis-PCAR/","Paccar Inc.")</f>
        <v>0</v>
      </c>
      <c r="C336" t="s">
        <v>663</v>
      </c>
      <c r="D336">
        <v>0.018477088644861</v>
      </c>
      <c r="E336">
        <v>-0.08455137985778705</v>
      </c>
      <c r="F336">
        <v>0.08</v>
      </c>
      <c r="G336">
        <v>0.01344904081542397</v>
      </c>
      <c r="H336" t="s">
        <v>419</v>
      </c>
      <c r="I336" t="s">
        <v>530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0.010285000998853</v>
      </c>
      <c r="E337">
        <v>-0.05516568682659617</v>
      </c>
      <c r="F337">
        <v>0.05</v>
      </c>
      <c r="G337">
        <v>0.007869125500144181</v>
      </c>
      <c r="H337" t="s">
        <v>419</v>
      </c>
      <c r="I337" t="s">
        <v>530</v>
      </c>
    </row>
    <row r="338" spans="1:9">
      <c r="A338" s="1" t="s">
        <v>345</v>
      </c>
      <c r="B338">
        <f>HYPERLINK("https://www.suredividend.com/sure-analysis-UVV/","Universal Corp.")</f>
        <v>0</v>
      </c>
      <c r="C338" t="s">
        <v>663</v>
      </c>
      <c r="D338">
        <v>0.05935292461634101</v>
      </c>
      <c r="E338">
        <v>-0.07444638719524876</v>
      </c>
      <c r="F338">
        <v>0.015</v>
      </c>
      <c r="G338">
        <v>0.007839249748774701</v>
      </c>
      <c r="H338" t="s">
        <v>419</v>
      </c>
      <c r="I338" t="s">
        <v>667</v>
      </c>
    </row>
    <row r="339" spans="1:9">
      <c r="A339" s="1" t="s">
        <v>346</v>
      </c>
      <c r="B339">
        <f>HYPERLINK("https://www.suredividend.com/sure-analysis-DDAIF/","Daimler AG")</f>
        <v>0</v>
      </c>
      <c r="C339" t="s">
        <v>663</v>
      </c>
      <c r="D339">
        <v>0</v>
      </c>
      <c r="E339">
        <v>-0.03077476056505102</v>
      </c>
      <c r="F339">
        <v>0.02</v>
      </c>
      <c r="G339">
        <v>0.003383577424424189</v>
      </c>
      <c r="H339" t="s">
        <v>419</v>
      </c>
      <c r="I339" t="s">
        <v>625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0.008010818964406001</v>
      </c>
      <c r="E340">
        <v>-0.0827552078804944</v>
      </c>
      <c r="F340">
        <v>0.08</v>
      </c>
      <c r="G340">
        <v>0.0009823561464945563</v>
      </c>
      <c r="H340" t="s">
        <v>419</v>
      </c>
      <c r="I340" t="s">
        <v>625</v>
      </c>
    </row>
    <row r="341" spans="1:9">
      <c r="A341" s="1" t="s">
        <v>348</v>
      </c>
      <c r="B341">
        <f>HYPERLINK("https://www.suredividend.com/sure-analysis-UMBF/","UMB Financial Corp.")</f>
        <v>0</v>
      </c>
      <c r="C341" t="s">
        <v>663</v>
      </c>
      <c r="D341">
        <v>0.017846551812264</v>
      </c>
      <c r="E341">
        <v>-0.05765979670764809</v>
      </c>
      <c r="F341">
        <v>0.04</v>
      </c>
      <c r="G341">
        <v>4.856115665274885e-05</v>
      </c>
      <c r="H341" t="s">
        <v>419</v>
      </c>
      <c r="I341" t="s">
        <v>530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663</v>
      </c>
      <c r="D342">
        <v>0.012278481374813</v>
      </c>
      <c r="E342">
        <v>-0.00024981267170332</v>
      </c>
      <c r="F342">
        <v>0</v>
      </c>
      <c r="G342">
        <v>-0.00024981267170332</v>
      </c>
      <c r="H342" t="s">
        <v>419</v>
      </c>
      <c r="I342" t="s">
        <v>530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663</v>
      </c>
      <c r="D343">
        <v>0.020368291864197</v>
      </c>
      <c r="E343">
        <v>-0.08409094431518083</v>
      </c>
      <c r="F343">
        <v>0.06</v>
      </c>
      <c r="G343">
        <v>-0.003339102981075981</v>
      </c>
      <c r="H343" t="s">
        <v>419</v>
      </c>
      <c r="I343" t="s">
        <v>419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0.03515142576471701</v>
      </c>
      <c r="E344">
        <v>-0.0971711328785293</v>
      </c>
      <c r="F344">
        <v>0.055</v>
      </c>
      <c r="G344">
        <v>-0.003723504554142387</v>
      </c>
      <c r="H344" t="s">
        <v>419</v>
      </c>
      <c r="I344" t="s">
        <v>419</v>
      </c>
    </row>
    <row r="345" spans="1:9">
      <c r="A345" s="1" t="s">
        <v>352</v>
      </c>
      <c r="B345">
        <f>HYPERLINK("https://www.suredividend.com/sure-analysis-MA/","Mastercard Incorporated")</f>
        <v>0</v>
      </c>
      <c r="C345" t="s">
        <v>663</v>
      </c>
      <c r="D345">
        <v>0.004596518659606</v>
      </c>
      <c r="E345">
        <v>-0.1416031093976504</v>
      </c>
      <c r="F345">
        <v>0.15</v>
      </c>
      <c r="G345">
        <v>-0.005390494015312108</v>
      </c>
      <c r="H345" t="s">
        <v>419</v>
      </c>
      <c r="I345" t="s">
        <v>625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0.009969502466367</v>
      </c>
      <c r="E346">
        <v>-0.09173078897434728</v>
      </c>
      <c r="F346">
        <v>0.08</v>
      </c>
      <c r="G346">
        <v>-0.008332545928878998</v>
      </c>
      <c r="H346" t="s">
        <v>419</v>
      </c>
      <c r="I346" t="s">
        <v>625</v>
      </c>
    </row>
    <row r="347" spans="1:9">
      <c r="A347" s="1" t="s">
        <v>354</v>
      </c>
      <c r="B347">
        <f>HYPERLINK("https://www.suredividend.com/sure-analysis-DHC/","Diversified Healthcare Trust")</f>
        <v>0</v>
      </c>
      <c r="C347" t="s">
        <v>664</v>
      </c>
      <c r="D347">
        <v>0.043558757114529</v>
      </c>
      <c r="E347">
        <v>-0.0115304603149583</v>
      </c>
      <c r="F347">
        <v>-0.01</v>
      </c>
      <c r="G347">
        <v>-0.01138395450530794</v>
      </c>
      <c r="H347" t="s">
        <v>419</v>
      </c>
      <c r="I347" t="s">
        <v>668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663</v>
      </c>
      <c r="D348">
        <v>0.001193027827242</v>
      </c>
      <c r="E348">
        <v>-0.1415871460564192</v>
      </c>
      <c r="F348">
        <v>0.15</v>
      </c>
      <c r="G348">
        <v>-0.01153594713665718</v>
      </c>
      <c r="H348" t="s">
        <v>419</v>
      </c>
      <c r="I348" t="s">
        <v>530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663</v>
      </c>
      <c r="D349">
        <v>0.0003453426063070001</v>
      </c>
      <c r="E349">
        <v>-0.04403936778668627</v>
      </c>
      <c r="F349">
        <v>0.03</v>
      </c>
      <c r="G349">
        <v>-0.01183628918907709</v>
      </c>
      <c r="H349" t="s">
        <v>419</v>
      </c>
      <c r="I349" t="s">
        <v>530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-0.04742766796683173</v>
      </c>
      <c r="F350">
        <v>0.03</v>
      </c>
      <c r="G350">
        <v>-0.0118968616379812</v>
      </c>
      <c r="H350" t="s">
        <v>419</v>
      </c>
      <c r="I350" t="s">
        <v>625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0.01752847386108</v>
      </c>
      <c r="E351">
        <v>-0.09456084390987596</v>
      </c>
      <c r="F351">
        <v>0.06</v>
      </c>
      <c r="G351">
        <v>-0.01788206161827011</v>
      </c>
      <c r="H351" t="s">
        <v>419</v>
      </c>
      <c r="I351" t="s">
        <v>530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663</v>
      </c>
      <c r="D352">
        <v>0.012055173829233</v>
      </c>
      <c r="E352">
        <v>-0.07650887103036619</v>
      </c>
      <c r="F352">
        <v>0.037</v>
      </c>
      <c r="G352">
        <v>-0.02270982795020249</v>
      </c>
      <c r="H352" t="s">
        <v>419</v>
      </c>
      <c r="I352" t="s">
        <v>530</v>
      </c>
    </row>
    <row r="353" spans="1:9">
      <c r="A353" s="1" t="s">
        <v>360</v>
      </c>
      <c r="B353">
        <f>HYPERLINK("https://www.suredividend.com/sure-analysis-MRVL/","Marvell Technology Group Ltd")</f>
        <v>0</v>
      </c>
      <c r="C353" t="s">
        <v>663</v>
      </c>
      <c r="D353">
        <v>0.005030632140949</v>
      </c>
      <c r="E353">
        <v>-0.1917622666591159</v>
      </c>
      <c r="F353">
        <v>0.2</v>
      </c>
      <c r="G353">
        <v>-0.02433733325730258</v>
      </c>
      <c r="H353" t="s">
        <v>419</v>
      </c>
      <c r="I353" t="s">
        <v>625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0.003806804578246</v>
      </c>
      <c r="E354">
        <v>-0.07862218279227695</v>
      </c>
      <c r="F354">
        <v>0.05</v>
      </c>
      <c r="G354">
        <v>-0.02826002435922781</v>
      </c>
      <c r="H354" t="s">
        <v>419</v>
      </c>
      <c r="I354" t="s">
        <v>530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663</v>
      </c>
      <c r="D355">
        <v>0</v>
      </c>
      <c r="E355">
        <v>-0.1103026626955648</v>
      </c>
      <c r="F355">
        <v>0.032</v>
      </c>
      <c r="G355">
        <v>-0.02879521004153451</v>
      </c>
      <c r="H355" t="s">
        <v>419</v>
      </c>
      <c r="I355" t="s">
        <v>625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0.019549476199106</v>
      </c>
      <c r="E356">
        <v>-0.08193657741547256</v>
      </c>
      <c r="F356">
        <v>0.029</v>
      </c>
      <c r="G356">
        <v>-0.03437217924686531</v>
      </c>
      <c r="H356" t="s">
        <v>419</v>
      </c>
      <c r="I356" t="s">
        <v>530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0.014443841760797</v>
      </c>
      <c r="E357">
        <v>-0.151885070744225</v>
      </c>
      <c r="F357">
        <v>0.1</v>
      </c>
      <c r="G357">
        <v>-0.04400175232686077</v>
      </c>
      <c r="H357" t="s">
        <v>419</v>
      </c>
      <c r="I357" t="s">
        <v>530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663</v>
      </c>
      <c r="D358">
        <v>0.010378228965573</v>
      </c>
      <c r="E358">
        <v>-0.1079963865833166</v>
      </c>
      <c r="F358">
        <v>0.05</v>
      </c>
      <c r="G358">
        <v>-0.05061757194584704</v>
      </c>
      <c r="H358" t="s">
        <v>419</v>
      </c>
      <c r="I358" t="s">
        <v>530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0.00451962526427</v>
      </c>
      <c r="E359">
        <v>-0.07906204800565297</v>
      </c>
      <c r="F359">
        <v>0.017</v>
      </c>
      <c r="G359">
        <v>-0.05847525929668829</v>
      </c>
      <c r="H359" t="s">
        <v>419</v>
      </c>
      <c r="I359" t="s">
        <v>530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0.020194663493994</v>
      </c>
      <c r="E360">
        <v>-0.1173825406853216</v>
      </c>
      <c r="F360">
        <v>0.035</v>
      </c>
      <c r="G360">
        <v>-0.06091366570367129</v>
      </c>
      <c r="H360" t="s">
        <v>419</v>
      </c>
      <c r="I360" t="s">
        <v>530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0.016661938432129</v>
      </c>
      <c r="E361">
        <v>-0.1198620470057415</v>
      </c>
      <c r="F361">
        <v>0.02</v>
      </c>
      <c r="G361">
        <v>-0.0810704453705321</v>
      </c>
      <c r="H361" t="s">
        <v>419</v>
      </c>
      <c r="I361" t="s">
        <v>530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0.014986944195392</v>
      </c>
      <c r="E362">
        <v>-0.1706375217050451</v>
      </c>
      <c r="F362">
        <v>0.02</v>
      </c>
      <c r="G362">
        <v>-0.1259454305668944</v>
      </c>
      <c r="H362" t="s">
        <v>419</v>
      </c>
      <c r="I362" t="s">
        <v>530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0.150960577613754</v>
      </c>
      <c r="E363">
        <v>0.07593156010932822</v>
      </c>
      <c r="F363">
        <v>0.061</v>
      </c>
      <c r="G363">
        <v>0.2140603530730389</v>
      </c>
      <c r="H363" t="s">
        <v>530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0.103633510903029</v>
      </c>
      <c r="E364">
        <v>0.07767296565203874</v>
      </c>
      <c r="F364">
        <v>0.05</v>
      </c>
      <c r="G364">
        <v>0.1917819432586578</v>
      </c>
      <c r="H364" t="s">
        <v>530</v>
      </c>
      <c r="I364" t="s">
        <v>668</v>
      </c>
    </row>
    <row r="365" spans="1:9">
      <c r="A365" s="1" t="s">
        <v>372</v>
      </c>
      <c r="B365">
        <f>HYPERLINK("https://www.suredividend.com/sure-analysis-SLG/","SL Green Realty Corp.")</f>
        <v>0</v>
      </c>
      <c r="C365" t="s">
        <v>664</v>
      </c>
      <c r="D365">
        <v>0.040660273428478</v>
      </c>
      <c r="E365">
        <v>0.09766436234067721</v>
      </c>
      <c r="F365">
        <v>0.03</v>
      </c>
      <c r="G365">
        <v>0.1697207912797789</v>
      </c>
      <c r="H365" t="s">
        <v>530</v>
      </c>
      <c r="I365" t="s">
        <v>419</v>
      </c>
    </row>
    <row r="366" spans="1:9">
      <c r="A366" s="1" t="s">
        <v>373</v>
      </c>
      <c r="B366">
        <f>HYPERLINK("https://www.suredividend.com/sure-analysis-HEP/","Holly Energy Partners L.P.")</f>
        <v>0</v>
      </c>
      <c r="C366" t="s">
        <v>665</v>
      </c>
      <c r="D366">
        <v>0.115075735133405</v>
      </c>
      <c r="E366">
        <v>0.08048801470952749</v>
      </c>
      <c r="F366">
        <v>0.02</v>
      </c>
      <c r="G366">
        <v>0.1684849789163405</v>
      </c>
      <c r="H366" t="s">
        <v>530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665</v>
      </c>
      <c r="D367">
        <v>0.117696674517179</v>
      </c>
      <c r="E367">
        <v>0.07452633755620153</v>
      </c>
      <c r="F367">
        <v>0.01</v>
      </c>
      <c r="G367">
        <v>0.1522352441952795</v>
      </c>
      <c r="H367" t="s">
        <v>530</v>
      </c>
      <c r="I367" t="s">
        <v>668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0.04026453592549</v>
      </c>
      <c r="E368">
        <v>0.05733174350497583</v>
      </c>
      <c r="F368">
        <v>0.06</v>
      </c>
      <c r="G368">
        <v>0.1469939654489165</v>
      </c>
      <c r="H368" t="s">
        <v>530</v>
      </c>
      <c r="I368" t="s">
        <v>419</v>
      </c>
    </row>
    <row r="369" spans="1:9">
      <c r="A369" s="1" t="s">
        <v>376</v>
      </c>
      <c r="B369">
        <f>HYPERLINK("https://www.suredividend.com/sure-analysis-OPI/","Office Properties Income Trust")</f>
        <v>0</v>
      </c>
      <c r="C369" t="s">
        <v>664</v>
      </c>
      <c r="D369">
        <v>0.09419193236264001</v>
      </c>
      <c r="E369">
        <v>0.07203337901454931</v>
      </c>
      <c r="F369">
        <v>0.01</v>
      </c>
      <c r="G369">
        <v>0.1457983901387072</v>
      </c>
      <c r="H369" t="s">
        <v>530</v>
      </c>
      <c r="I369" t="s">
        <v>668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0.06961037572506878</v>
      </c>
      <c r="F370">
        <v>0.04</v>
      </c>
      <c r="G370">
        <v>0.1446543773228206</v>
      </c>
      <c r="H370" t="s">
        <v>530</v>
      </c>
      <c r="I370" t="s">
        <v>625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663</v>
      </c>
      <c r="D371">
        <v>0.072467890451266</v>
      </c>
      <c r="E371">
        <v>0.0684953952247791</v>
      </c>
      <c r="F371">
        <v>0.02</v>
      </c>
      <c r="G371">
        <v>0.1405165958283481</v>
      </c>
      <c r="H371" t="s">
        <v>530</v>
      </c>
      <c r="I371" t="s">
        <v>668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665</v>
      </c>
      <c r="D372">
        <v>0.150124166642206</v>
      </c>
      <c r="E372">
        <v>0.04330922796326764</v>
      </c>
      <c r="F372">
        <v>0.03</v>
      </c>
      <c r="G372">
        <v>0.1379843488965233</v>
      </c>
      <c r="H372" t="s">
        <v>530</v>
      </c>
      <c r="I372" t="s">
        <v>668</v>
      </c>
    </row>
    <row r="373" spans="1:9">
      <c r="A373" s="1" t="s">
        <v>380</v>
      </c>
      <c r="B373">
        <f>HYPERLINK("https://www.suredividend.com/sure-analysis-LUMN/","Lumen Technologies Inc")</f>
        <v>0</v>
      </c>
      <c r="C373" t="s">
        <v>663</v>
      </c>
      <c r="D373">
        <v>0.09898976253069101</v>
      </c>
      <c r="E373">
        <v>0.04877966785898069</v>
      </c>
      <c r="F373">
        <v>0.013</v>
      </c>
      <c r="G373">
        <v>0.1317878591174153</v>
      </c>
      <c r="H373" t="s">
        <v>530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0.07051092160991</v>
      </c>
      <c r="E374">
        <v>0.05850106736899563</v>
      </c>
      <c r="F374">
        <v>0.018</v>
      </c>
      <c r="G374">
        <v>0.1288039193400747</v>
      </c>
      <c r="H374" t="s">
        <v>530</v>
      </c>
      <c r="I374" t="s">
        <v>668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663</v>
      </c>
      <c r="D375">
        <v>0.051286075195683</v>
      </c>
      <c r="E375">
        <v>0.04953507130727397</v>
      </c>
      <c r="F375">
        <v>0.04</v>
      </c>
      <c r="G375">
        <v>0.127078426968994</v>
      </c>
      <c r="H375" t="s">
        <v>530</v>
      </c>
      <c r="I375" t="s">
        <v>419</v>
      </c>
    </row>
    <row r="376" spans="1:9">
      <c r="A376" s="1" t="s">
        <v>383</v>
      </c>
      <c r="B376">
        <f>HYPERLINK("https://www.suredividend.com/sure-analysis-TEF/","Telefonica S.A")</f>
        <v>0</v>
      </c>
      <c r="C376" t="s">
        <v>663</v>
      </c>
      <c r="D376">
        <v>0.107412705348439</v>
      </c>
      <c r="E376">
        <v>0.03423345292206292</v>
      </c>
      <c r="F376">
        <v>0.02</v>
      </c>
      <c r="G376">
        <v>0.1268494746854922</v>
      </c>
      <c r="H376" t="s">
        <v>530</v>
      </c>
      <c r="I376" t="s">
        <v>668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0.04506479972832701</v>
      </c>
      <c r="E377">
        <v>0.03924475305368125</v>
      </c>
      <c r="F377">
        <v>0.05</v>
      </c>
      <c r="G377">
        <v>0.1264014730452889</v>
      </c>
      <c r="H377" t="s">
        <v>530</v>
      </c>
      <c r="I377" t="s">
        <v>419</v>
      </c>
    </row>
    <row r="378" spans="1:9">
      <c r="A378" s="1" t="s">
        <v>385</v>
      </c>
      <c r="B378">
        <f>HYPERLINK("https://www.suredividend.com/sure-analysis-TRP/","TC Energy Corporation")</f>
        <v>0</v>
      </c>
      <c r="C378" t="s">
        <v>663</v>
      </c>
      <c r="D378">
        <v>0.068951837214344</v>
      </c>
      <c r="E378">
        <v>0.03821437910049919</v>
      </c>
      <c r="F378">
        <v>0.04</v>
      </c>
      <c r="G378">
        <v>0.123507480722179</v>
      </c>
      <c r="H378" t="s">
        <v>530</v>
      </c>
      <c r="I378" t="s">
        <v>419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664</v>
      </c>
      <c r="D379">
        <v>0.193453905253723</v>
      </c>
      <c r="E379">
        <v>0.02800770323681778</v>
      </c>
      <c r="F379">
        <v>-0.03</v>
      </c>
      <c r="G379">
        <v>0.12054442824627</v>
      </c>
      <c r="H379" t="s">
        <v>530</v>
      </c>
      <c r="I379" t="s">
        <v>668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0.232302708820652</v>
      </c>
      <c r="E380">
        <v>0.05981328150339982</v>
      </c>
      <c r="F380">
        <v>0</v>
      </c>
      <c r="G380">
        <v>0.1130647366292603</v>
      </c>
      <c r="H380" t="s">
        <v>530</v>
      </c>
      <c r="I380" t="s">
        <v>668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664</v>
      </c>
      <c r="D381">
        <v>0.08302624104634</v>
      </c>
      <c r="E381">
        <v>0.02582566548899612</v>
      </c>
      <c r="F381">
        <v>0.02</v>
      </c>
      <c r="G381">
        <v>0.1110007347107573</v>
      </c>
      <c r="H381" t="s">
        <v>530</v>
      </c>
      <c r="I381" t="s">
        <v>668</v>
      </c>
    </row>
    <row r="382" spans="1:9">
      <c r="A382" s="1" t="s">
        <v>389</v>
      </c>
      <c r="B382">
        <f>HYPERLINK("https://www.suredividend.com/sure-analysis-GSK/","Glaxosmithkline plc")</f>
        <v>0</v>
      </c>
      <c r="C382" t="s">
        <v>663</v>
      </c>
      <c r="D382">
        <v>0.053034955263275</v>
      </c>
      <c r="E382">
        <v>0.0382410721216504</v>
      </c>
      <c r="F382">
        <v>0.03</v>
      </c>
      <c r="G382">
        <v>0.1107477156951355</v>
      </c>
      <c r="H382" t="s">
        <v>530</v>
      </c>
      <c r="I382" t="s">
        <v>419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663</v>
      </c>
      <c r="D383">
        <v>0.075131058835661</v>
      </c>
      <c r="E383">
        <v>-0.007718027546956163</v>
      </c>
      <c r="F383">
        <v>0.05</v>
      </c>
      <c r="G383">
        <v>0.1059957662078059</v>
      </c>
      <c r="H383" t="s">
        <v>530</v>
      </c>
      <c r="I383" t="s">
        <v>668</v>
      </c>
    </row>
    <row r="384" spans="1:9">
      <c r="A384" s="1" t="s">
        <v>391</v>
      </c>
      <c r="B384">
        <f>HYPERLINK("https://www.suredividend.com/sure-analysis-TCP/","TC Pipelines, LP")</f>
        <v>0</v>
      </c>
      <c r="C384" t="s">
        <v>665</v>
      </c>
      <c r="D384">
        <v>0.083895903700498</v>
      </c>
      <c r="E384">
        <v>-0.03587176264488134</v>
      </c>
      <c r="F384">
        <v>0.075</v>
      </c>
      <c r="G384">
        <v>0.1052007569734574</v>
      </c>
      <c r="H384" t="s">
        <v>530</v>
      </c>
      <c r="I384" t="s">
        <v>419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664</v>
      </c>
      <c r="D385">
        <v>0.042794743884114</v>
      </c>
      <c r="E385">
        <v>0.03110416808280347</v>
      </c>
      <c r="F385">
        <v>0.04</v>
      </c>
      <c r="G385">
        <v>0.104293436638409</v>
      </c>
      <c r="H385" t="s">
        <v>530</v>
      </c>
      <c r="I385" t="s">
        <v>419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0.003884869378092848</v>
      </c>
      <c r="F386">
        <v>0.05</v>
      </c>
      <c r="G386">
        <v>0.09880325504341947</v>
      </c>
      <c r="H386" t="s">
        <v>530</v>
      </c>
      <c r="I386" t="s">
        <v>625</v>
      </c>
    </row>
    <row r="387" spans="1:9">
      <c r="A387" s="1" t="s">
        <v>394</v>
      </c>
      <c r="B387">
        <f>HYPERLINK("https://www.suredividend.com/sure-analysis-TFC/","Truist Financial Corporation")</f>
        <v>0</v>
      </c>
      <c r="C387" t="s">
        <v>663</v>
      </c>
      <c r="D387">
        <v>0.037293698506526</v>
      </c>
      <c r="E387">
        <v>-0.004549486224854293</v>
      </c>
      <c r="F387">
        <v>0.07000000000000001</v>
      </c>
      <c r="G387">
        <v>0.09571911429467672</v>
      </c>
      <c r="H387" t="s">
        <v>530</v>
      </c>
      <c r="I387" t="s">
        <v>419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664</v>
      </c>
      <c r="D388">
        <v>0.07234517907926101</v>
      </c>
      <c r="E388">
        <v>0.0110406838280166</v>
      </c>
      <c r="F388">
        <v>0.02</v>
      </c>
      <c r="G388">
        <v>0.09168036071947383</v>
      </c>
      <c r="H388" t="s">
        <v>530</v>
      </c>
      <c r="I388" t="s">
        <v>419</v>
      </c>
    </row>
    <row r="389" spans="1:9">
      <c r="A389" s="1" t="s">
        <v>396</v>
      </c>
      <c r="B389">
        <f>HYPERLINK("https://www.suredividend.com/sure-analysis-PLD/","Prologis Inc")</f>
        <v>0</v>
      </c>
      <c r="C389" t="s">
        <v>664</v>
      </c>
      <c r="D389">
        <v>0.023909566725559</v>
      </c>
      <c r="E389">
        <v>-0.02906616963077702</v>
      </c>
      <c r="F389">
        <v>0.1</v>
      </c>
      <c r="G389">
        <v>0.09150103668071252</v>
      </c>
      <c r="H389" t="s">
        <v>530</v>
      </c>
      <c r="I389" t="s">
        <v>530</v>
      </c>
    </row>
    <row r="390" spans="1:9">
      <c r="A390" s="1" t="s">
        <v>397</v>
      </c>
      <c r="B390">
        <f>HYPERLINK("https://www.suredividend.com/sure-analysis-HTA/","Healthcare Trust of America Inc")</f>
        <v>0</v>
      </c>
      <c r="C390" t="s">
        <v>664</v>
      </c>
      <c r="D390">
        <v>0.047205629383301</v>
      </c>
      <c r="E390">
        <v>0.01873251300185097</v>
      </c>
      <c r="F390">
        <v>0.03</v>
      </c>
      <c r="G390">
        <v>0.08784766911119957</v>
      </c>
      <c r="H390" t="s">
        <v>530</v>
      </c>
      <c r="I390" t="s">
        <v>419</v>
      </c>
    </row>
    <row r="391" spans="1:9">
      <c r="A391" s="1" t="s">
        <v>398</v>
      </c>
      <c r="B391">
        <f>HYPERLINK("https://www.suredividend.com/sure-analysis-PRU/","Prudential Financial Inc.")</f>
        <v>0</v>
      </c>
      <c r="C391" t="s">
        <v>663</v>
      </c>
      <c r="D391">
        <v>0.05569483404652301</v>
      </c>
      <c r="E391">
        <v>-0.0005740102114049073</v>
      </c>
      <c r="F391">
        <v>0.04</v>
      </c>
      <c r="G391">
        <v>0.08763070869829104</v>
      </c>
      <c r="H391" t="s">
        <v>530</v>
      </c>
      <c r="I391" t="s">
        <v>668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0.028812126445357</v>
      </c>
      <c r="E392">
        <v>-0.01738118862905913</v>
      </c>
      <c r="F392">
        <v>0.08</v>
      </c>
      <c r="G392">
        <v>0.08575849811978742</v>
      </c>
      <c r="H392" t="s">
        <v>530</v>
      </c>
      <c r="I392" t="s">
        <v>530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664</v>
      </c>
      <c r="D393">
        <v>0.051916118250956</v>
      </c>
      <c r="E393">
        <v>0.003628918627237132</v>
      </c>
      <c r="F393">
        <v>0.02</v>
      </c>
      <c r="G393">
        <v>0.08415908510022407</v>
      </c>
      <c r="H393" t="s">
        <v>530</v>
      </c>
      <c r="I393" t="s">
        <v>419</v>
      </c>
    </row>
    <row r="394" spans="1:9">
      <c r="A394" s="1" t="s">
        <v>401</v>
      </c>
      <c r="B394">
        <f>HYPERLINK("https://www.suredividend.com/sure-analysis-KHC/","Kraft Heinz Co")</f>
        <v>0</v>
      </c>
      <c r="C394" t="s">
        <v>663</v>
      </c>
      <c r="D394">
        <v>0.04682210929438</v>
      </c>
      <c r="E394">
        <v>0.01407536360886485</v>
      </c>
      <c r="F394">
        <v>0.03</v>
      </c>
      <c r="G394">
        <v>0.0817830612650039</v>
      </c>
      <c r="H394" t="s">
        <v>530</v>
      </c>
      <c r="I394" t="s">
        <v>419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664</v>
      </c>
      <c r="D395">
        <v>0.046546166293317</v>
      </c>
      <c r="E395">
        <v>-0.006757375894498652</v>
      </c>
      <c r="F395">
        <v>0.05</v>
      </c>
      <c r="G395">
        <v>0.08166579188482603</v>
      </c>
      <c r="H395" t="s">
        <v>530</v>
      </c>
      <c r="I395" t="s">
        <v>419</v>
      </c>
    </row>
    <row r="396" spans="1:9">
      <c r="A396" s="1" t="s">
        <v>403</v>
      </c>
      <c r="B396">
        <f>HYPERLINK("https://www.suredividend.com/sure-analysis-BRX/","Brixmor Property Group Inc")</f>
        <v>0</v>
      </c>
      <c r="C396" t="s">
        <v>664</v>
      </c>
      <c r="D396">
        <v>0.03172155747312101</v>
      </c>
      <c r="E396">
        <v>-0.03630119441504398</v>
      </c>
      <c r="F396">
        <v>0.075</v>
      </c>
      <c r="G396">
        <v>0.08033304052356938</v>
      </c>
      <c r="H396" t="s">
        <v>530</v>
      </c>
      <c r="I396" t="s">
        <v>530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664</v>
      </c>
      <c r="D397">
        <v>0.070044545595491</v>
      </c>
      <c r="E397">
        <v>-0.01195494969776978</v>
      </c>
      <c r="F397">
        <v>0.033</v>
      </c>
      <c r="G397">
        <v>0.07629459509567882</v>
      </c>
      <c r="H397" t="s">
        <v>530</v>
      </c>
      <c r="I397" t="s">
        <v>668</v>
      </c>
    </row>
    <row r="398" spans="1:9">
      <c r="A398" s="1" t="s">
        <v>405</v>
      </c>
      <c r="B398">
        <f>HYPERLINK("https://www.suredividend.com/sure-analysis-AMCR/","Amcor Plc")</f>
        <v>0</v>
      </c>
      <c r="C398" t="s">
        <v>663</v>
      </c>
      <c r="D398">
        <v>0.039744811754493</v>
      </c>
      <c r="E398">
        <v>-0.00816001256573673</v>
      </c>
      <c r="F398">
        <v>0.05</v>
      </c>
      <c r="G398">
        <v>0.07610542037749979</v>
      </c>
      <c r="H398" t="s">
        <v>530</v>
      </c>
      <c r="I398" t="s">
        <v>530</v>
      </c>
    </row>
    <row r="399" spans="1:9">
      <c r="A399" s="1" t="s">
        <v>406</v>
      </c>
      <c r="B399">
        <f>HYPERLINK("https://www.suredividend.com/sure-analysis-IPG/","Interpublic Group Of Cos., Inc.")</f>
        <v>0</v>
      </c>
      <c r="C399" t="s">
        <v>663</v>
      </c>
      <c r="D399">
        <v>0.043029724778703</v>
      </c>
      <c r="E399">
        <v>-0.01726709466807475</v>
      </c>
      <c r="F399">
        <v>0.05</v>
      </c>
      <c r="G399">
        <v>0.0755935117251616</v>
      </c>
      <c r="H399" t="s">
        <v>530</v>
      </c>
      <c r="I399" t="s">
        <v>419</v>
      </c>
    </row>
    <row r="400" spans="1:9">
      <c r="A400" s="1" t="s">
        <v>407</v>
      </c>
      <c r="B400">
        <f>HYPERLINK("https://www.suredividend.com/sure-analysis-AVGO/","Broadcom Inc")</f>
        <v>0</v>
      </c>
      <c r="C400" t="s">
        <v>663</v>
      </c>
      <c r="D400">
        <v>0.030779797537006</v>
      </c>
      <c r="E400">
        <v>-0.03192003737804439</v>
      </c>
      <c r="F400">
        <v>0.075</v>
      </c>
      <c r="G400">
        <v>0.07427636692116613</v>
      </c>
      <c r="H400" t="s">
        <v>530</v>
      </c>
      <c r="I400" t="s">
        <v>530</v>
      </c>
    </row>
    <row r="401" spans="1:9">
      <c r="A401" s="1" t="s">
        <v>408</v>
      </c>
      <c r="B401">
        <f>HYPERLINK("https://www.suredividend.com/sure-analysis-CNP/","Centerpoint Energy Inc.")</f>
        <v>0</v>
      </c>
      <c r="C401" t="s">
        <v>663</v>
      </c>
      <c r="D401">
        <v>0.033876823896479</v>
      </c>
      <c r="E401">
        <v>-0.005341885648384781</v>
      </c>
      <c r="F401">
        <v>0.043</v>
      </c>
      <c r="G401">
        <v>0.07388363134011544</v>
      </c>
      <c r="H401" t="s">
        <v>530</v>
      </c>
      <c r="I401" t="s">
        <v>530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664</v>
      </c>
      <c r="D402">
        <v>0.042889960514656</v>
      </c>
      <c r="E402">
        <v>-0.03504043655108868</v>
      </c>
      <c r="F402">
        <v>0.073</v>
      </c>
      <c r="G402">
        <v>0.07342631411884892</v>
      </c>
      <c r="H402" t="s">
        <v>530</v>
      </c>
      <c r="I402" t="s">
        <v>530</v>
      </c>
    </row>
    <row r="403" spans="1:9">
      <c r="A403" s="1" t="s">
        <v>410</v>
      </c>
      <c r="B403">
        <f>HYPERLINK("https://www.suredividend.com/sure-analysis-DTEGY/","Deutsche Telekom AG")</f>
        <v>0</v>
      </c>
      <c r="C403" t="s">
        <v>663</v>
      </c>
      <c r="D403">
        <v>0</v>
      </c>
      <c r="E403">
        <v>-0.01666295157929465</v>
      </c>
      <c r="F403">
        <v>0.06</v>
      </c>
      <c r="G403">
        <v>0.07251437620900725</v>
      </c>
      <c r="H403" t="s">
        <v>530</v>
      </c>
      <c r="I403" t="s">
        <v>625</v>
      </c>
    </row>
    <row r="404" spans="1:9">
      <c r="A404" s="1" t="s">
        <v>411</v>
      </c>
      <c r="B404">
        <f>HYPERLINK("https://www.suredividend.com/sure-analysis-KEY/","Keycorp")</f>
        <v>0</v>
      </c>
      <c r="C404" t="s">
        <v>663</v>
      </c>
      <c r="D404">
        <v>0.04384281500465</v>
      </c>
      <c r="E404">
        <v>-0.00600782867822458</v>
      </c>
      <c r="F404">
        <v>0.04</v>
      </c>
      <c r="G404">
        <v>0.07240908753913566</v>
      </c>
      <c r="H404" t="s">
        <v>530</v>
      </c>
      <c r="I404" t="s">
        <v>419</v>
      </c>
    </row>
    <row r="405" spans="1:9">
      <c r="A405" s="1" t="s">
        <v>412</v>
      </c>
      <c r="B405">
        <f>HYPERLINK("https://www.suredividend.com/sure-analysis-IDEXY/","Industria De Diseno Textil SA")</f>
        <v>0</v>
      </c>
      <c r="C405" t="s">
        <v>663</v>
      </c>
      <c r="D405">
        <v>0</v>
      </c>
      <c r="E405">
        <v>0.0008647388009985768</v>
      </c>
      <c r="F405">
        <v>0.05</v>
      </c>
      <c r="G405">
        <v>0.07174139206498498</v>
      </c>
      <c r="H405" t="s">
        <v>530</v>
      </c>
      <c r="I405" t="s">
        <v>625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664</v>
      </c>
      <c r="D406">
        <v>0.076350898368663</v>
      </c>
      <c r="E406">
        <v>-0.01447459861450806</v>
      </c>
      <c r="F406">
        <v>0.023</v>
      </c>
      <c r="G406">
        <v>0.07075688166991001</v>
      </c>
      <c r="H406" t="s">
        <v>530</v>
      </c>
      <c r="I406" t="s">
        <v>419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663</v>
      </c>
      <c r="D407">
        <v>0</v>
      </c>
      <c r="E407">
        <v>0.02283188764370792</v>
      </c>
      <c r="F407">
        <v>0</v>
      </c>
      <c r="G407">
        <v>0.07071025039038048</v>
      </c>
      <c r="H407" t="s">
        <v>530</v>
      </c>
      <c r="I407" t="s">
        <v>625</v>
      </c>
    </row>
    <row r="408" spans="1:9">
      <c r="A408" s="1" t="s">
        <v>415</v>
      </c>
      <c r="B408">
        <f>HYPERLINK("https://www.suredividend.com/sure-analysis-MPW/","Medical Properties Trust Inc")</f>
        <v>0</v>
      </c>
      <c r="C408" t="s">
        <v>664</v>
      </c>
      <c r="D408">
        <v>0.05067556991159201</v>
      </c>
      <c r="E408">
        <v>-0.02687073830593778</v>
      </c>
      <c r="F408">
        <v>0.047</v>
      </c>
      <c r="G408">
        <v>0.06832323677672991</v>
      </c>
      <c r="H408" t="s">
        <v>530</v>
      </c>
      <c r="I408" t="s">
        <v>419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664</v>
      </c>
      <c r="D409">
        <v>0.034288655868342</v>
      </c>
      <c r="E409">
        <v>-0.0146583571383242</v>
      </c>
      <c r="F409">
        <v>0.05</v>
      </c>
      <c r="G409">
        <v>0.06763800995637426</v>
      </c>
      <c r="H409" t="s">
        <v>530</v>
      </c>
      <c r="I409" t="s">
        <v>530</v>
      </c>
    </row>
    <row r="410" spans="1:9">
      <c r="A410" s="1" t="s">
        <v>417</v>
      </c>
      <c r="B410">
        <f>HYPERLINK("https://www.suredividend.com/sure-analysis-BAC/","Bank Of America Corp.")</f>
        <v>0</v>
      </c>
      <c r="C410" t="s">
        <v>663</v>
      </c>
      <c r="D410">
        <v>0.023560817879528</v>
      </c>
      <c r="E410">
        <v>-0.008470100522102619</v>
      </c>
      <c r="F410">
        <v>0.05</v>
      </c>
      <c r="G410">
        <v>0.0669948182419231</v>
      </c>
      <c r="H410" t="s">
        <v>530</v>
      </c>
      <c r="I410" t="s">
        <v>530</v>
      </c>
    </row>
    <row r="411" spans="1:9">
      <c r="A411" s="1" t="s">
        <v>418</v>
      </c>
      <c r="B411">
        <f>HYPERLINK("https://www.suredividend.com/sure-analysis-ESS/","Essex Property Trust, Inc.")</f>
        <v>0</v>
      </c>
      <c r="C411" t="s">
        <v>664</v>
      </c>
      <c r="D411">
        <v>0.03606901366822601</v>
      </c>
      <c r="E411">
        <v>0.004172412480836218</v>
      </c>
      <c r="F411">
        <v>0.031</v>
      </c>
      <c r="G411">
        <v>0.06673672395118535</v>
      </c>
      <c r="H411" t="s">
        <v>530</v>
      </c>
      <c r="I411" t="s">
        <v>419</v>
      </c>
    </row>
    <row r="412" spans="1:9">
      <c r="A412" s="1" t="s">
        <v>419</v>
      </c>
      <c r="B412">
        <f>HYPERLINK("https://www.suredividend.com/sure-analysis-C/","Citigroup Inc")</f>
        <v>0</v>
      </c>
      <c r="C412" t="s">
        <v>663</v>
      </c>
      <c r="D412">
        <v>0.032511047403446</v>
      </c>
      <c r="E412">
        <v>-0.02630773686481569</v>
      </c>
      <c r="F412">
        <v>0.06</v>
      </c>
      <c r="G412">
        <v>0.06666313219869013</v>
      </c>
      <c r="H412" t="s">
        <v>530</v>
      </c>
      <c r="I412" t="s">
        <v>530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664</v>
      </c>
      <c r="D413">
        <v>0.09758260806810601</v>
      </c>
      <c r="E413">
        <v>0.05489919518677255</v>
      </c>
      <c r="F413">
        <v>-0.073</v>
      </c>
      <c r="G413">
        <v>0.06595067127083021</v>
      </c>
      <c r="H413" t="s">
        <v>530</v>
      </c>
      <c r="I413" t="s">
        <v>668</v>
      </c>
    </row>
    <row r="414" spans="1:9">
      <c r="A414" s="1" t="s">
        <v>421</v>
      </c>
      <c r="B414">
        <f>HYPERLINK("https://www.suredividend.com/sure-analysis-BMWYY/","Bayerische Motoren Werke AG")</f>
        <v>0</v>
      </c>
      <c r="C414" t="s">
        <v>663</v>
      </c>
      <c r="D414">
        <v>0</v>
      </c>
      <c r="E414">
        <v>-0.1361802409695507</v>
      </c>
      <c r="F414">
        <v>0.2</v>
      </c>
      <c r="G414">
        <v>0.06532877429583639</v>
      </c>
      <c r="H414" t="s">
        <v>530</v>
      </c>
      <c r="I414" t="s">
        <v>625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0.03803834583993</v>
      </c>
      <c r="E415">
        <v>-0.01205171365803037</v>
      </c>
      <c r="F415">
        <v>0.04</v>
      </c>
      <c r="G415">
        <v>0.06389482814962166</v>
      </c>
      <c r="H415" t="s">
        <v>530</v>
      </c>
      <c r="I415" t="s">
        <v>530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664</v>
      </c>
      <c r="D416">
        <v>0.045443710234844</v>
      </c>
      <c r="E416">
        <v>-0.01983922879819633</v>
      </c>
      <c r="F416">
        <v>0.05</v>
      </c>
      <c r="G416">
        <v>0.06133133573616312</v>
      </c>
      <c r="H416" t="s">
        <v>530</v>
      </c>
      <c r="I416" t="s">
        <v>419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664</v>
      </c>
      <c r="D417">
        <v>0.06763926482181801</v>
      </c>
      <c r="E417">
        <v>0.002265313935308377</v>
      </c>
      <c r="F417">
        <v>0</v>
      </c>
      <c r="G417">
        <v>0.06058039715463259</v>
      </c>
      <c r="H417" t="s">
        <v>530</v>
      </c>
      <c r="I417" t="s">
        <v>668</v>
      </c>
    </row>
    <row r="418" spans="1:9">
      <c r="A418" s="1" t="s">
        <v>425</v>
      </c>
      <c r="B418">
        <f>HYPERLINK("https://www.suredividend.com/sure-analysis-NTAP/","Netapp Inc")</f>
        <v>0</v>
      </c>
      <c r="C418" t="s">
        <v>663</v>
      </c>
      <c r="D418">
        <v>0.021857565234205</v>
      </c>
      <c r="E418">
        <v>-0.02585027222458181</v>
      </c>
      <c r="F418">
        <v>0.06</v>
      </c>
      <c r="G418">
        <v>0.06037627761491882</v>
      </c>
      <c r="H418" t="s">
        <v>530</v>
      </c>
      <c r="I418" t="s">
        <v>530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663</v>
      </c>
      <c r="D419">
        <v>0.025418486063876</v>
      </c>
      <c r="E419">
        <v>-0.008932047331131732</v>
      </c>
      <c r="F419">
        <v>0.04</v>
      </c>
      <c r="G419">
        <v>0.05991072258350516</v>
      </c>
      <c r="H419" t="s">
        <v>530</v>
      </c>
      <c r="I419" t="s">
        <v>530</v>
      </c>
    </row>
    <row r="420" spans="1:9">
      <c r="A420" s="1" t="s">
        <v>427</v>
      </c>
      <c r="B420">
        <f>HYPERLINK("https://www.suredividend.com/sure-analysis-COR/","CoreSite Realty Corporation")</f>
        <v>0</v>
      </c>
      <c r="C420" t="s">
        <v>664</v>
      </c>
      <c r="D420">
        <v>0.04042783054399601</v>
      </c>
      <c r="E420">
        <v>-0.03443572104742421</v>
      </c>
      <c r="F420">
        <v>0.058</v>
      </c>
      <c r="G420">
        <v>0.059128500484531</v>
      </c>
      <c r="H420" t="s">
        <v>530</v>
      </c>
      <c r="I420" t="s">
        <v>419</v>
      </c>
    </row>
    <row r="421" spans="1:9">
      <c r="A421" s="1" t="s">
        <v>428</v>
      </c>
      <c r="B421">
        <f>HYPERLINK("https://www.suredividend.com/sure-analysis-EQR/","Equity Residential Properties Trust")</f>
        <v>0</v>
      </c>
      <c r="C421" t="s">
        <v>664</v>
      </c>
      <c r="D421">
        <v>0.041573625666564</v>
      </c>
      <c r="E421">
        <v>-0.003708384011805954</v>
      </c>
      <c r="F421">
        <v>0.026</v>
      </c>
      <c r="G421">
        <v>0.05900246629366168</v>
      </c>
      <c r="H421" t="s">
        <v>530</v>
      </c>
      <c r="I421" t="s">
        <v>530</v>
      </c>
    </row>
    <row r="422" spans="1:9">
      <c r="A422" s="1" t="s">
        <v>429</v>
      </c>
      <c r="B422">
        <f>HYPERLINK("https://www.suredividend.com/sure-analysis-HBAN/","Huntington Bancshares, Inc.")</f>
        <v>0</v>
      </c>
      <c r="C422" t="s">
        <v>663</v>
      </c>
      <c r="D422">
        <v>0.045794254201512</v>
      </c>
      <c r="E422">
        <v>-0.02313655272890025</v>
      </c>
      <c r="F422">
        <v>0.04</v>
      </c>
      <c r="G422">
        <v>0.05880447300095093</v>
      </c>
      <c r="H422" t="s">
        <v>530</v>
      </c>
      <c r="I422" t="s">
        <v>419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663</v>
      </c>
      <c r="D423">
        <v>0.036687064526368</v>
      </c>
      <c r="E423">
        <v>0.004292831389992147</v>
      </c>
      <c r="F423">
        <v>0.02</v>
      </c>
      <c r="G423">
        <v>0.05799077947584075</v>
      </c>
      <c r="H423" t="s">
        <v>530</v>
      </c>
      <c r="I423" t="s">
        <v>419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664</v>
      </c>
      <c r="D424">
        <v>0.04599627613922901</v>
      </c>
      <c r="E424">
        <v>-0.02092016363460081</v>
      </c>
      <c r="F424">
        <v>0.032</v>
      </c>
      <c r="G424">
        <v>0.0572745707936666</v>
      </c>
      <c r="H424" t="s">
        <v>530</v>
      </c>
      <c r="I424" t="s">
        <v>668</v>
      </c>
    </row>
    <row r="425" spans="1:9">
      <c r="A425" s="1" t="s">
        <v>432</v>
      </c>
      <c r="B425">
        <f>HYPERLINK("https://www.suredividend.com/sure-analysis-ALLY/","Ally Financial Inc")</f>
        <v>0</v>
      </c>
      <c r="C425" t="s">
        <v>663</v>
      </c>
      <c r="D425">
        <v>0.02095999139439</v>
      </c>
      <c r="E425">
        <v>-0.01621108725321485</v>
      </c>
      <c r="F425">
        <v>0.05</v>
      </c>
      <c r="G425">
        <v>0.05683438463506696</v>
      </c>
      <c r="H425" t="s">
        <v>530</v>
      </c>
      <c r="I425" t="s">
        <v>530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664</v>
      </c>
      <c r="D426">
        <v>0.05345445590859201</v>
      </c>
      <c r="E426">
        <v>-0.01065102520541028</v>
      </c>
      <c r="F426">
        <v>0.017</v>
      </c>
      <c r="G426">
        <v>0.05447869519020854</v>
      </c>
      <c r="H426" t="s">
        <v>530</v>
      </c>
      <c r="I426" t="s">
        <v>668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663</v>
      </c>
      <c r="D427">
        <v>0</v>
      </c>
      <c r="E427">
        <v>-0.06785633693875204</v>
      </c>
      <c r="F427">
        <v>0.08400000000000001</v>
      </c>
      <c r="G427">
        <v>0.0543189959414867</v>
      </c>
      <c r="H427" t="s">
        <v>530</v>
      </c>
      <c r="I427" t="s">
        <v>625</v>
      </c>
    </row>
    <row r="428" spans="1:9">
      <c r="A428" s="1" t="s">
        <v>435</v>
      </c>
      <c r="B428">
        <f>HYPERLINK("https://www.suredividend.com/sure-analysis-OGZPY/","Gazprom")</f>
        <v>0</v>
      </c>
      <c r="C428" t="s">
        <v>663</v>
      </c>
      <c r="D428">
        <v>0</v>
      </c>
      <c r="E428">
        <v>-0.09514613404635808</v>
      </c>
      <c r="F428">
        <v>0.08</v>
      </c>
      <c r="G428">
        <v>0.0525925601597097</v>
      </c>
      <c r="H428" t="s">
        <v>530</v>
      </c>
      <c r="I428" t="s">
        <v>625</v>
      </c>
    </row>
    <row r="429" spans="1:9">
      <c r="A429" s="1" t="s">
        <v>436</v>
      </c>
      <c r="B429">
        <f>HYPERLINK("https://www.suredividend.com/sure-analysis-DFS/","Discover Financial Services")</f>
        <v>0</v>
      </c>
      <c r="C429" t="s">
        <v>663</v>
      </c>
      <c r="D429">
        <v>0.014329421820115</v>
      </c>
      <c r="E429">
        <v>-0.03481061651209072</v>
      </c>
      <c r="F429">
        <v>0.07000000000000001</v>
      </c>
      <c r="G429">
        <v>0.05239487563951606</v>
      </c>
      <c r="H429" t="s">
        <v>530</v>
      </c>
      <c r="I429" t="s">
        <v>625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0.05040499824150001</v>
      </c>
      <c r="E430">
        <v>-0.05881224753857728</v>
      </c>
      <c r="F430">
        <v>0.07000000000000001</v>
      </c>
      <c r="G430">
        <v>0.04982834917062817</v>
      </c>
      <c r="H430" t="s">
        <v>530</v>
      </c>
      <c r="I430" t="s">
        <v>668</v>
      </c>
    </row>
    <row r="431" spans="1:9">
      <c r="A431" s="1" t="s">
        <v>438</v>
      </c>
      <c r="B431">
        <f>HYPERLINK("https://www.suredividend.com/sure-analysis-NEM/","Newmont Corp")</f>
        <v>0</v>
      </c>
      <c r="C431" t="s">
        <v>663</v>
      </c>
      <c r="D431">
        <v>0.016296185148934</v>
      </c>
      <c r="E431">
        <v>-0.02716510551562523</v>
      </c>
      <c r="F431">
        <v>0.05</v>
      </c>
      <c r="G431">
        <v>0.04648056560731817</v>
      </c>
      <c r="H431" t="s">
        <v>530</v>
      </c>
      <c r="I431" t="s">
        <v>530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663</v>
      </c>
      <c r="D432">
        <v>0.021684037434832</v>
      </c>
      <c r="E432">
        <v>-0.04301850143368291</v>
      </c>
      <c r="F432">
        <v>0.07000000000000001</v>
      </c>
      <c r="G432">
        <v>0.04632479895879404</v>
      </c>
      <c r="H432" t="s">
        <v>530</v>
      </c>
      <c r="I432" t="s">
        <v>530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663</v>
      </c>
      <c r="D433">
        <v>0.038109626319579</v>
      </c>
      <c r="E433">
        <v>-0.0209862150307607</v>
      </c>
      <c r="F433">
        <v>0.03</v>
      </c>
      <c r="G433">
        <v>0.04623192057081638</v>
      </c>
      <c r="H433" t="s">
        <v>530</v>
      </c>
      <c r="I433" t="s">
        <v>419</v>
      </c>
    </row>
    <row r="434" spans="1:9">
      <c r="A434" s="1" t="s">
        <v>441</v>
      </c>
      <c r="B434">
        <f>HYPERLINK("https://www.suredividend.com/sure-analysis-LWSCF/","Sienna Senior Living, Inc.")</f>
        <v>0</v>
      </c>
      <c r="C434" t="s">
        <v>663</v>
      </c>
      <c r="D434">
        <v>0</v>
      </c>
      <c r="E434">
        <v>-0.01688734453005269</v>
      </c>
      <c r="F434">
        <v>0</v>
      </c>
      <c r="G434">
        <v>0.04447297524982852</v>
      </c>
      <c r="H434" t="s">
        <v>530</v>
      </c>
      <c r="I434" t="s">
        <v>625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663</v>
      </c>
      <c r="D435">
        <v>0</v>
      </c>
      <c r="E435">
        <v>-0.03729468946056791</v>
      </c>
      <c r="F435">
        <v>0.04</v>
      </c>
      <c r="G435">
        <v>0.04292075976930132</v>
      </c>
      <c r="H435" t="s">
        <v>530</v>
      </c>
      <c r="I435" t="s">
        <v>625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663</v>
      </c>
      <c r="D436">
        <v>0.042793756265263</v>
      </c>
      <c r="E436">
        <v>-0.04342419495533745</v>
      </c>
      <c r="F436">
        <v>0.04</v>
      </c>
      <c r="G436">
        <v>0.03976640630124928</v>
      </c>
      <c r="H436" t="s">
        <v>530</v>
      </c>
      <c r="I436" t="s">
        <v>419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663</v>
      </c>
      <c r="D437">
        <v>0.01656134266292</v>
      </c>
      <c r="E437">
        <v>-0.08250100871944377</v>
      </c>
      <c r="F437">
        <v>0.11</v>
      </c>
      <c r="G437">
        <v>0.03598429190630914</v>
      </c>
      <c r="H437" t="s">
        <v>530</v>
      </c>
      <c r="I437" t="s">
        <v>530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664</v>
      </c>
      <c r="D438">
        <v>0.024620978508137</v>
      </c>
      <c r="E438">
        <v>-0.05086419004975862</v>
      </c>
      <c r="F438">
        <v>0.06</v>
      </c>
      <c r="G438">
        <v>0.03360973589666294</v>
      </c>
      <c r="H438" t="s">
        <v>530</v>
      </c>
      <c r="I438" t="s">
        <v>530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0.04330736418255</v>
      </c>
      <c r="E439">
        <v>-0.02295541727285744</v>
      </c>
      <c r="F439">
        <v>0.02</v>
      </c>
      <c r="G439">
        <v>0.03166827694059271</v>
      </c>
      <c r="H439" t="s">
        <v>530</v>
      </c>
      <c r="I439" t="s">
        <v>419</v>
      </c>
    </row>
    <row r="440" spans="1:9">
      <c r="A440" s="1" t="s">
        <v>447</v>
      </c>
      <c r="B440">
        <f>HYPERLINK("https://www.suredividend.com/sure-analysis-DD/","DuPont de Nemours Inc")</f>
        <v>0</v>
      </c>
      <c r="C440" t="s">
        <v>663</v>
      </c>
      <c r="D440">
        <v>0.016140022644913</v>
      </c>
      <c r="E440">
        <v>-0.02804028588247642</v>
      </c>
      <c r="F440">
        <v>0.04</v>
      </c>
      <c r="G440">
        <v>0.02883265356283071</v>
      </c>
      <c r="H440" t="s">
        <v>530</v>
      </c>
      <c r="I440" t="s">
        <v>530</v>
      </c>
    </row>
    <row r="441" spans="1:9">
      <c r="A441" s="1" t="s">
        <v>448</v>
      </c>
      <c r="B441">
        <f>HYPERLINK("https://www.suredividend.com/sure-analysis-JPM/","JPMorgan Chase &amp; Co.")</f>
        <v>0</v>
      </c>
      <c r="C441" t="s">
        <v>663</v>
      </c>
      <c r="D441">
        <v>0.028298598758829</v>
      </c>
      <c r="E441">
        <v>-0.05993812984131308</v>
      </c>
      <c r="F441">
        <v>0.06</v>
      </c>
      <c r="G441">
        <v>0.0284374910014431</v>
      </c>
      <c r="H441" t="s">
        <v>530</v>
      </c>
      <c r="I441" t="s">
        <v>530</v>
      </c>
    </row>
    <row r="442" spans="1:9">
      <c r="A442" s="1" t="s">
        <v>449</v>
      </c>
      <c r="B442">
        <f>HYPERLINK("https://www.suredividend.com/sure-analysis-GLPI/","Gaming and Leisure Properties Inc")</f>
        <v>0</v>
      </c>
      <c r="C442" t="s">
        <v>664</v>
      </c>
      <c r="D442">
        <v>0.033783764704331</v>
      </c>
      <c r="E442">
        <v>-0.03954478875799916</v>
      </c>
      <c r="F442">
        <v>0.008</v>
      </c>
      <c r="G442">
        <v>0.02765924427345845</v>
      </c>
      <c r="H442" t="s">
        <v>530</v>
      </c>
      <c r="I442" t="s">
        <v>530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663</v>
      </c>
      <c r="D443">
        <v>0.015338159932832</v>
      </c>
      <c r="E443">
        <v>-0.01897067254710971</v>
      </c>
      <c r="F443">
        <v>0.016</v>
      </c>
      <c r="G443">
        <v>0.02706405307454141</v>
      </c>
      <c r="H443" t="s">
        <v>530</v>
      </c>
      <c r="I443" t="s">
        <v>530</v>
      </c>
    </row>
    <row r="444" spans="1:9">
      <c r="A444" s="1" t="s">
        <v>451</v>
      </c>
      <c r="B444">
        <f>HYPERLINK("https://www.suredividend.com/sure-analysis-USB/","U.S. Bancorp.")</f>
        <v>0</v>
      </c>
      <c r="C444" t="s">
        <v>663</v>
      </c>
      <c r="D444">
        <v>0.035747851328581</v>
      </c>
      <c r="E444">
        <v>-0.06139260983448502</v>
      </c>
      <c r="F444">
        <v>0.05</v>
      </c>
      <c r="G444">
        <v>0.02633470664537607</v>
      </c>
      <c r="H444" t="s">
        <v>530</v>
      </c>
      <c r="I444" t="s">
        <v>419</v>
      </c>
    </row>
    <row r="445" spans="1:9">
      <c r="A445" s="1" t="s">
        <v>452</v>
      </c>
      <c r="B445">
        <f>HYPERLINK("https://www.suredividend.com/sure-analysis-UBS/","UBS Group AG")</f>
        <v>0</v>
      </c>
      <c r="C445" t="s">
        <v>663</v>
      </c>
      <c r="D445">
        <v>0.024389672850695</v>
      </c>
      <c r="E445">
        <v>-0.04262411370503394</v>
      </c>
      <c r="F445">
        <v>0.01</v>
      </c>
      <c r="G445">
        <v>0.01922991794793627</v>
      </c>
      <c r="H445" t="s">
        <v>530</v>
      </c>
      <c r="I445" t="s">
        <v>530</v>
      </c>
    </row>
    <row r="446" spans="1:9">
      <c r="A446" s="1" t="s">
        <v>453</v>
      </c>
      <c r="B446">
        <f>HYPERLINK("https://www.suredividend.com/sure-analysis-GRMN/","Garmin Ltd")</f>
        <v>0</v>
      </c>
      <c r="C446" t="s">
        <v>663</v>
      </c>
      <c r="D446">
        <v>0.020073396421694</v>
      </c>
      <c r="E446">
        <v>-0.06210111365907078</v>
      </c>
      <c r="F446">
        <v>0.06</v>
      </c>
      <c r="G446">
        <v>0.01749114994765111</v>
      </c>
      <c r="H446" t="s">
        <v>530</v>
      </c>
      <c r="I446" t="s">
        <v>530</v>
      </c>
    </row>
    <row r="447" spans="1:9">
      <c r="A447" s="1" t="s">
        <v>454</v>
      </c>
      <c r="B447">
        <f>HYPERLINK("https://www.suredividend.com/sure-analysis-TJX/","TJX Companies, Inc.")</f>
        <v>0</v>
      </c>
      <c r="C447" t="s">
        <v>663</v>
      </c>
      <c r="D447">
        <v>0.003447242268769</v>
      </c>
      <c r="E447">
        <v>-0.06712567804532343</v>
      </c>
      <c r="F447">
        <v>0.078</v>
      </c>
      <c r="G447">
        <v>0.0174862593408649</v>
      </c>
      <c r="H447" t="s">
        <v>530</v>
      </c>
      <c r="I447" t="s">
        <v>625</v>
      </c>
    </row>
    <row r="448" spans="1:9">
      <c r="A448" s="1" t="s">
        <v>455</v>
      </c>
      <c r="B448">
        <f>HYPERLINK("https://www.suredividend.com/sure-analysis-PACW/","Pacwest Bancorp")</f>
        <v>0</v>
      </c>
      <c r="C448" t="s">
        <v>663</v>
      </c>
      <c r="D448">
        <v>0.049984766031901</v>
      </c>
      <c r="E448">
        <v>-0.0242162751126811</v>
      </c>
      <c r="F448">
        <v>0</v>
      </c>
      <c r="G448">
        <v>0.01744424566076108</v>
      </c>
      <c r="H448" t="s">
        <v>530</v>
      </c>
      <c r="I448" t="s">
        <v>419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664</v>
      </c>
      <c r="D449">
        <v>0.029935833557859</v>
      </c>
      <c r="E449">
        <v>-0.07032168375268855</v>
      </c>
      <c r="F449">
        <v>0.054</v>
      </c>
      <c r="G449">
        <v>0.01708030503492974</v>
      </c>
      <c r="H449" t="s">
        <v>530</v>
      </c>
      <c r="I449" t="s">
        <v>530</v>
      </c>
    </row>
    <row r="450" spans="1:9">
      <c r="A450" s="1" t="s">
        <v>457</v>
      </c>
      <c r="B450">
        <f>HYPERLINK("https://www.suredividend.com/sure-analysis-UBA/","Urstadt Biddle Properties, Inc.")</f>
        <v>0</v>
      </c>
      <c r="C450" t="s">
        <v>664</v>
      </c>
      <c r="D450">
        <v>0.044161683198429</v>
      </c>
      <c r="E450">
        <v>-0.05058818518714692</v>
      </c>
      <c r="F450">
        <v>0</v>
      </c>
      <c r="G450">
        <v>0.01691939147508736</v>
      </c>
      <c r="H450" t="s">
        <v>530</v>
      </c>
      <c r="I450" t="s">
        <v>419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664</v>
      </c>
      <c r="D451">
        <v>0.04435867000512</v>
      </c>
      <c r="E451">
        <v>-0.04415005040864683</v>
      </c>
      <c r="F451">
        <v>0.02</v>
      </c>
      <c r="G451">
        <v>0.01595174393526455</v>
      </c>
      <c r="H451" t="s">
        <v>530</v>
      </c>
      <c r="I451" t="s">
        <v>419</v>
      </c>
    </row>
    <row r="452" spans="1:9">
      <c r="A452" s="1" t="s">
        <v>459</v>
      </c>
      <c r="B452">
        <f>HYPERLINK("https://www.suredividend.com/sure-analysis-MGA/","Magna International Inc.")</f>
        <v>0</v>
      </c>
      <c r="C452" t="s">
        <v>663</v>
      </c>
      <c r="D452">
        <v>0.027482316844861</v>
      </c>
      <c r="E452">
        <v>-0.05429419355752252</v>
      </c>
      <c r="F452">
        <v>0.048</v>
      </c>
      <c r="G452">
        <v>0.01566910631485241</v>
      </c>
      <c r="H452" t="s">
        <v>530</v>
      </c>
      <c r="I452" t="s">
        <v>530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0.042937075228561</v>
      </c>
      <c r="E453">
        <v>-0.02874486434861701</v>
      </c>
      <c r="F453">
        <v>0</v>
      </c>
      <c r="G453">
        <v>0.01558278549448855</v>
      </c>
      <c r="H453" t="s">
        <v>530</v>
      </c>
      <c r="I453" t="s">
        <v>530</v>
      </c>
    </row>
    <row r="454" spans="1:9">
      <c r="A454" s="1" t="s">
        <v>461</v>
      </c>
      <c r="B454">
        <f>HYPERLINK("https://www.suredividend.com/sure-analysis-KTB/","Kontoor Brands Inc")</f>
        <v>0</v>
      </c>
      <c r="C454" t="s">
        <v>663</v>
      </c>
      <c r="D454">
        <v>0.023795129741548</v>
      </c>
      <c r="E454">
        <v>-0.05548554799306993</v>
      </c>
      <c r="F454">
        <v>0.03</v>
      </c>
      <c r="G454">
        <v>0.01506139828155417</v>
      </c>
      <c r="H454" t="s">
        <v>530</v>
      </c>
      <c r="I454" t="s">
        <v>530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0.018585520124766</v>
      </c>
      <c r="E455">
        <v>-0.05359077349473385</v>
      </c>
      <c r="F455">
        <v>0.049</v>
      </c>
      <c r="G455">
        <v>0.01463692727191335</v>
      </c>
      <c r="H455" t="s">
        <v>530</v>
      </c>
      <c r="I455" t="s">
        <v>530</v>
      </c>
    </row>
    <row r="456" spans="1:9">
      <c r="A456" s="1" t="s">
        <v>463</v>
      </c>
      <c r="B456">
        <f>HYPERLINK("https://www.suredividend.com/sure-analysis-CF/","CF Industries Holdings Inc")</f>
        <v>0</v>
      </c>
      <c r="C456" t="s">
        <v>663</v>
      </c>
      <c r="D456">
        <v>0.029507153909059</v>
      </c>
      <c r="E456">
        <v>-0.01581560126761372</v>
      </c>
      <c r="F456">
        <v>0</v>
      </c>
      <c r="G456">
        <v>0.01421451719060873</v>
      </c>
      <c r="H456" t="s">
        <v>530</v>
      </c>
      <c r="I456" t="s">
        <v>530</v>
      </c>
    </row>
    <row r="457" spans="1:9">
      <c r="A457" s="1" t="s">
        <v>464</v>
      </c>
      <c r="B457">
        <f>HYPERLINK("https://www.suredividend.com/sure-analysis-WPP/","WPP Plc.")</f>
        <v>0</v>
      </c>
      <c r="C457" t="s">
        <v>663</v>
      </c>
      <c r="D457">
        <v>0.057066705299785</v>
      </c>
      <c r="E457">
        <v>-0.04378345678507034</v>
      </c>
      <c r="F457">
        <v>0.03</v>
      </c>
      <c r="G457">
        <v>0.01263153504772241</v>
      </c>
      <c r="H457" t="s">
        <v>530</v>
      </c>
      <c r="I457" t="s">
        <v>668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664</v>
      </c>
      <c r="D458">
        <v>0</v>
      </c>
      <c r="E458">
        <v>-0.06303082934259396</v>
      </c>
      <c r="F458">
        <v>0.017</v>
      </c>
      <c r="G458">
        <v>0.01256345925209268</v>
      </c>
      <c r="H458" t="s">
        <v>530</v>
      </c>
      <c r="I458" t="s">
        <v>625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663</v>
      </c>
      <c r="D459">
        <v>0.04043562530616601</v>
      </c>
      <c r="E459">
        <v>-0.1189562359005214</v>
      </c>
      <c r="F459">
        <v>0.1</v>
      </c>
      <c r="G459">
        <v>0.01217293520002216</v>
      </c>
      <c r="H459" t="s">
        <v>530</v>
      </c>
      <c r="I459" t="s">
        <v>530</v>
      </c>
    </row>
    <row r="460" spans="1:9">
      <c r="A460" s="1" t="s">
        <v>467</v>
      </c>
      <c r="B460">
        <f>HYPERLINK("https://www.suredividend.com/sure-analysis-INN/","Summit Hotel Properties Inc")</f>
        <v>0</v>
      </c>
      <c r="C460" t="s">
        <v>664</v>
      </c>
      <c r="D460">
        <v>0.020338983859046</v>
      </c>
      <c r="E460">
        <v>-0.0827328174886276</v>
      </c>
      <c r="F460">
        <v>0.046</v>
      </c>
      <c r="G460">
        <v>0.01006740421236318</v>
      </c>
      <c r="H460" t="s">
        <v>530</v>
      </c>
      <c r="I460" t="s">
        <v>530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664</v>
      </c>
      <c r="D461">
        <v>0.021006376997304</v>
      </c>
      <c r="E461">
        <v>-0.1039131994601719</v>
      </c>
      <c r="F461">
        <v>0.1</v>
      </c>
      <c r="G461">
        <v>0.008484964970916442</v>
      </c>
      <c r="H461" t="s">
        <v>530</v>
      </c>
      <c r="I461" t="s">
        <v>530</v>
      </c>
    </row>
    <row r="462" spans="1:9">
      <c r="A462" s="1" t="s">
        <v>469</v>
      </c>
      <c r="B462">
        <f>HYPERLINK("https://www.suredividend.com/sure-analysis-KIM/","Kimco Realty Corp.")</f>
        <v>0</v>
      </c>
      <c r="C462" t="s">
        <v>664</v>
      </c>
      <c r="D462">
        <v>0.03703781426435401</v>
      </c>
      <c r="E462">
        <v>-0.05010112271898604</v>
      </c>
      <c r="F462">
        <v>0.008999999999999999</v>
      </c>
      <c r="G462">
        <v>0.006590869604284455</v>
      </c>
      <c r="H462" t="s">
        <v>530</v>
      </c>
      <c r="I462" t="s">
        <v>419</v>
      </c>
    </row>
    <row r="463" spans="1:9">
      <c r="A463" s="1" t="s">
        <v>470</v>
      </c>
      <c r="B463">
        <f>HYPERLINK("https://www.suredividend.com/sure-analysis-NWL/","Newell Brands Inc")</f>
        <v>0</v>
      </c>
      <c r="C463" t="s">
        <v>663</v>
      </c>
      <c r="D463">
        <v>0.041286360682612</v>
      </c>
      <c r="E463">
        <v>-0.05274311496876105</v>
      </c>
      <c r="F463">
        <v>0.01</v>
      </c>
      <c r="G463">
        <v>0.001584658861171206</v>
      </c>
      <c r="H463" t="s">
        <v>530</v>
      </c>
      <c r="I463" t="s">
        <v>419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0.024417753327141</v>
      </c>
      <c r="E464">
        <v>-0.08687149479713097</v>
      </c>
      <c r="F464">
        <v>0.06</v>
      </c>
      <c r="G464">
        <v>-0.001028672555216437</v>
      </c>
      <c r="H464" t="s">
        <v>530</v>
      </c>
      <c r="I464" t="s">
        <v>530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0.034167430273419</v>
      </c>
      <c r="E465">
        <v>-0.05276396114991733</v>
      </c>
      <c r="F465">
        <v>0.01</v>
      </c>
      <c r="G465">
        <v>-0.004348738576121725</v>
      </c>
      <c r="H465" t="s">
        <v>530</v>
      </c>
      <c r="I465" t="s">
        <v>530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663</v>
      </c>
      <c r="D466">
        <v>0.04800115956178901</v>
      </c>
      <c r="E466">
        <v>-0.0674680985653342</v>
      </c>
      <c r="F466">
        <v>0.01</v>
      </c>
      <c r="G466">
        <v>-0.004877842325462511</v>
      </c>
      <c r="H466" t="s">
        <v>530</v>
      </c>
      <c r="I466" t="s">
        <v>419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0.028534128458173</v>
      </c>
      <c r="E467">
        <v>-0.1116495251856234</v>
      </c>
      <c r="F467">
        <v>0.08</v>
      </c>
      <c r="G467">
        <v>-0.008021890464735892</v>
      </c>
      <c r="H467" t="s">
        <v>530</v>
      </c>
      <c r="I467" t="s">
        <v>530</v>
      </c>
    </row>
    <row r="468" spans="1:9">
      <c r="A468" s="1" t="s">
        <v>475</v>
      </c>
      <c r="B468">
        <f>HYPERLINK("https://www.suredividend.com/sure-analysis-ACN/","Accenture plc")</f>
        <v>0</v>
      </c>
      <c r="C468" t="s">
        <v>663</v>
      </c>
      <c r="D468">
        <v>0.012644441956814</v>
      </c>
      <c r="E468">
        <v>-0.09683034911736932</v>
      </c>
      <c r="F468">
        <v>0.075</v>
      </c>
      <c r="G468">
        <v>-0.01037150730623559</v>
      </c>
      <c r="H468" t="s">
        <v>530</v>
      </c>
      <c r="I468" t="s">
        <v>530</v>
      </c>
    </row>
    <row r="469" spans="1:9">
      <c r="A469" s="1" t="s">
        <v>476</v>
      </c>
      <c r="B469">
        <f>HYPERLINK("https://www.suredividend.com/sure-analysis-HAL/","Halliburton Co.")</f>
        <v>0</v>
      </c>
      <c r="C469" t="s">
        <v>663</v>
      </c>
      <c r="D469">
        <v>0.015335372175329</v>
      </c>
      <c r="E469">
        <v>-0.1552345062849557</v>
      </c>
      <c r="F469">
        <v>0.149</v>
      </c>
      <c r="G469">
        <v>-0.01258730832803634</v>
      </c>
      <c r="H469" t="s">
        <v>530</v>
      </c>
      <c r="I469" t="s">
        <v>530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663</v>
      </c>
      <c r="D470">
        <v>0.022407721054814</v>
      </c>
      <c r="E470">
        <v>-0.1300958458545034</v>
      </c>
      <c r="F470">
        <v>0.1</v>
      </c>
      <c r="G470">
        <v>-0.01539499285331825</v>
      </c>
      <c r="H470" t="s">
        <v>530</v>
      </c>
      <c r="I470" t="s">
        <v>530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663</v>
      </c>
      <c r="D471">
        <v>0.009236096704416</v>
      </c>
      <c r="E471">
        <v>-0.04996874407813279</v>
      </c>
      <c r="F471">
        <v>0.02</v>
      </c>
      <c r="G471">
        <v>-0.01851327811869208</v>
      </c>
      <c r="H471" t="s">
        <v>530</v>
      </c>
      <c r="I471" t="s">
        <v>625</v>
      </c>
    </row>
    <row r="472" spans="1:9">
      <c r="A472" s="1" t="s">
        <v>479</v>
      </c>
      <c r="B472">
        <f>HYPERLINK("https://www.suredividend.com/sure-analysis-CC/","Chemours Company")</f>
        <v>0</v>
      </c>
      <c r="C472" t="s">
        <v>663</v>
      </c>
      <c r="D472">
        <v>0.03717305413144301</v>
      </c>
      <c r="E472">
        <v>-0.09509711969874612</v>
      </c>
      <c r="F472">
        <v>0.03</v>
      </c>
      <c r="G472">
        <v>-0.02237972415212042</v>
      </c>
      <c r="H472" t="s">
        <v>530</v>
      </c>
      <c r="I472" t="s">
        <v>530</v>
      </c>
    </row>
    <row r="473" spans="1:9">
      <c r="A473" s="1" t="s">
        <v>480</v>
      </c>
      <c r="B473">
        <f>HYPERLINK("https://www.suredividend.com/sure-analysis-WEN/","Wendy`s Co")</f>
        <v>0</v>
      </c>
      <c r="C473" t="s">
        <v>663</v>
      </c>
      <c r="D473">
        <v>0.013406108798326</v>
      </c>
      <c r="E473">
        <v>-0.06013047211029654</v>
      </c>
      <c r="F473">
        <v>0.014</v>
      </c>
      <c r="G473">
        <v>-0.02604528836307751</v>
      </c>
      <c r="H473" t="s">
        <v>530</v>
      </c>
      <c r="I473" t="s">
        <v>625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0.027464824137122</v>
      </c>
      <c r="E474">
        <v>-0.0996265936752927</v>
      </c>
      <c r="F474">
        <v>0.04</v>
      </c>
      <c r="G474">
        <v>-0.03017040000916471</v>
      </c>
      <c r="H474" t="s">
        <v>530</v>
      </c>
      <c r="I474" t="s">
        <v>530</v>
      </c>
    </row>
    <row r="475" spans="1:9">
      <c r="A475" s="1" t="s">
        <v>482</v>
      </c>
      <c r="B475">
        <f>HYPERLINK("https://www.suredividend.com/sure-analysis-VET/","Vermilion Energy Inc")</f>
        <v>0</v>
      </c>
      <c r="C475" t="s">
        <v>663</v>
      </c>
      <c r="D475">
        <v>0.113828386680638</v>
      </c>
      <c r="E475">
        <v>0.01673429833624263</v>
      </c>
      <c r="F475">
        <v>-0.095</v>
      </c>
      <c r="G475">
        <v>-0.03070457794633674</v>
      </c>
      <c r="H475" t="s">
        <v>530</v>
      </c>
      <c r="I475" t="s">
        <v>668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530</v>
      </c>
      <c r="I476" t="s">
        <v>625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0.04049363487529</v>
      </c>
      <c r="E477">
        <v>-0.08190331063194556</v>
      </c>
      <c r="F477">
        <v>0.02</v>
      </c>
      <c r="G477">
        <v>-0.0635413768445845</v>
      </c>
      <c r="H477" t="s">
        <v>530</v>
      </c>
      <c r="I477" t="s">
        <v>530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0.015120237657786</v>
      </c>
      <c r="E478">
        <v>-0.1692116271449663</v>
      </c>
      <c r="F478">
        <v>0.09</v>
      </c>
      <c r="G478">
        <v>-0.06785779846135853</v>
      </c>
      <c r="H478" t="s">
        <v>530</v>
      </c>
      <c r="I478" t="s">
        <v>625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0.024062989642151</v>
      </c>
      <c r="E479">
        <v>-0.1420415604817237</v>
      </c>
      <c r="F479">
        <v>0.04</v>
      </c>
      <c r="G479">
        <v>-0.06993603629542278</v>
      </c>
      <c r="H479" t="s">
        <v>530</v>
      </c>
      <c r="I479" t="s">
        <v>530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0.005271263895339</v>
      </c>
      <c r="E480">
        <v>-0.1162309875865426</v>
      </c>
      <c r="F480">
        <v>0.026</v>
      </c>
      <c r="G480">
        <v>-0.08423173076066259</v>
      </c>
      <c r="H480" t="s">
        <v>530</v>
      </c>
      <c r="I480" t="s">
        <v>625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0.004998230693699</v>
      </c>
      <c r="E481">
        <v>-0.1864834303412128</v>
      </c>
      <c r="F481">
        <v>0.075</v>
      </c>
      <c r="G481">
        <v>-0.1140311597242853</v>
      </c>
      <c r="H481" t="s">
        <v>530</v>
      </c>
      <c r="I481" t="s">
        <v>625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0.049880391514794</v>
      </c>
      <c r="E482">
        <v>-0.2745433059483834</v>
      </c>
      <c r="F482">
        <v>0</v>
      </c>
      <c r="G482">
        <v>-0.2393803004752468</v>
      </c>
      <c r="H482" t="s">
        <v>530</v>
      </c>
      <c r="I482" t="s">
        <v>419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0.125747387320751</v>
      </c>
      <c r="E483">
        <v>0.1506224836329224</v>
      </c>
      <c r="F483">
        <v>-0.019</v>
      </c>
      <c r="G483">
        <v>0.2263900348388386</v>
      </c>
      <c r="H483" t="s">
        <v>625</v>
      </c>
      <c r="I483" t="s">
        <v>419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0.024537925075081</v>
      </c>
      <c r="E484">
        <v>-0.08894056011124662</v>
      </c>
      <c r="F484">
        <v>0.25</v>
      </c>
      <c r="G484">
        <v>0.1636697706439212</v>
      </c>
      <c r="H484" t="s">
        <v>625</v>
      </c>
      <c r="I484" t="s">
        <v>530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0.089696592389052</v>
      </c>
      <c r="E485">
        <v>-0.1007471247386937</v>
      </c>
      <c r="F485">
        <v>0.23</v>
      </c>
      <c r="G485">
        <v>0.1634364014060907</v>
      </c>
      <c r="H485" t="s">
        <v>625</v>
      </c>
      <c r="I485" t="s">
        <v>419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0.079671803402885</v>
      </c>
      <c r="E486">
        <v>0.06845565466384573</v>
      </c>
      <c r="F486">
        <v>0.03</v>
      </c>
      <c r="G486">
        <v>0.157716736650948</v>
      </c>
      <c r="H486" t="s">
        <v>625</v>
      </c>
      <c r="I486" t="s">
        <v>419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665</v>
      </c>
      <c r="D487">
        <v>0.145131288465316</v>
      </c>
      <c r="E487">
        <v>0.02816768428655436</v>
      </c>
      <c r="F487">
        <v>0.01</v>
      </c>
      <c r="G487">
        <v>0.1470815088786452</v>
      </c>
      <c r="H487" t="s">
        <v>625</v>
      </c>
      <c r="I487" t="s">
        <v>419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0.05358270278748301</v>
      </c>
      <c r="E488">
        <v>0.07896738805357306</v>
      </c>
      <c r="F488">
        <v>0.02</v>
      </c>
      <c r="G488">
        <v>0.1355501466520883</v>
      </c>
      <c r="H488" t="s">
        <v>625</v>
      </c>
      <c r="I488" t="s">
        <v>530</v>
      </c>
    </row>
    <row r="489" spans="1:9">
      <c r="A489" s="1" t="s">
        <v>496</v>
      </c>
      <c r="B489">
        <f>HYPERLINK("https://www.suredividend.com/sure-analysis-XOM/","Exxon Mobil Corp.")</f>
        <v>0</v>
      </c>
      <c r="C489" t="s">
        <v>663</v>
      </c>
      <c r="D489">
        <v>0.077466628272708</v>
      </c>
      <c r="E489">
        <v>-0.008448254400956867</v>
      </c>
      <c r="F489">
        <v>0.08</v>
      </c>
      <c r="G489">
        <v>0.1264355132797792</v>
      </c>
      <c r="H489" t="s">
        <v>625</v>
      </c>
      <c r="I489" t="s">
        <v>530</v>
      </c>
    </row>
    <row r="490" spans="1:9">
      <c r="A490" s="1" t="s">
        <v>497</v>
      </c>
      <c r="B490">
        <f>HYPERLINK("https://www.suredividend.com/sure-analysis-SU/","Suncor Energy, Inc.")</f>
        <v>0</v>
      </c>
      <c r="C490" t="s">
        <v>663</v>
      </c>
      <c r="D490">
        <v>0.059021711771088</v>
      </c>
      <c r="E490">
        <v>0.01648490131407865</v>
      </c>
      <c r="F490">
        <v>0.08</v>
      </c>
      <c r="G490">
        <v>0.1233156439071983</v>
      </c>
      <c r="H490" t="s">
        <v>625</v>
      </c>
      <c r="I490" t="s">
        <v>530</v>
      </c>
    </row>
    <row r="491" spans="1:9">
      <c r="A491" s="1" t="s">
        <v>498</v>
      </c>
      <c r="B491">
        <f>HYPERLINK("https://www.suredividend.com/sure-analysis-CLDT/","Chatham Lodging Trust")</f>
        <v>0</v>
      </c>
      <c r="C491" t="s">
        <v>664</v>
      </c>
      <c r="D491">
        <v>0.020602419746673</v>
      </c>
      <c r="E491">
        <v>0.02434894295516754</v>
      </c>
      <c r="F491">
        <v>0.06</v>
      </c>
      <c r="G491">
        <v>0.1188115980062543</v>
      </c>
      <c r="H491" t="s">
        <v>625</v>
      </c>
      <c r="I491" t="s">
        <v>625</v>
      </c>
    </row>
    <row r="492" spans="1:9">
      <c r="A492" s="1" t="s">
        <v>499</v>
      </c>
      <c r="B492">
        <f>HYPERLINK("https://www.suredividend.com/sure-analysis-PTR/","PetroChina Co. Ltd.")</f>
        <v>0</v>
      </c>
      <c r="C492" t="s">
        <v>663</v>
      </c>
      <c r="D492">
        <v>0.059095662172564</v>
      </c>
      <c r="E492">
        <v>0.003218341312953399</v>
      </c>
      <c r="F492">
        <v>0.07000000000000001</v>
      </c>
      <c r="G492">
        <v>0.116349456566873</v>
      </c>
      <c r="H492" t="s">
        <v>625</v>
      </c>
      <c r="I492" t="s">
        <v>530</v>
      </c>
    </row>
    <row r="493" spans="1:9">
      <c r="A493" s="1" t="s">
        <v>500</v>
      </c>
      <c r="B493">
        <f>HYPERLINK("https://www.suredividend.com/sure-analysis-NEWT/","Newtek Business Services Corp")</f>
        <v>0</v>
      </c>
      <c r="C493" t="s">
        <v>666</v>
      </c>
      <c r="D493">
        <v>0.102757146801704</v>
      </c>
      <c r="E493">
        <v>0.00851317602477053</v>
      </c>
      <c r="F493">
        <v>0.02</v>
      </c>
      <c r="G493">
        <v>0.1163210015309812</v>
      </c>
      <c r="H493" t="s">
        <v>625</v>
      </c>
      <c r="I493" t="s">
        <v>419</v>
      </c>
    </row>
    <row r="494" spans="1:9">
      <c r="A494" s="1" t="s">
        <v>501</v>
      </c>
      <c r="B494">
        <f>HYPERLINK("https://www.suredividend.com/sure-analysis-CIM/","Chimera Investment Corp")</f>
        <v>0</v>
      </c>
      <c r="C494" t="s">
        <v>663</v>
      </c>
      <c r="D494">
        <v>0.13579551345487</v>
      </c>
      <c r="E494">
        <v>0.02171262821167219</v>
      </c>
      <c r="F494">
        <v>0</v>
      </c>
      <c r="G494">
        <v>0.115374734361366</v>
      </c>
      <c r="H494" t="s">
        <v>625</v>
      </c>
      <c r="I494" t="s">
        <v>668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665</v>
      </c>
      <c r="D495">
        <v>0.102881300713593</v>
      </c>
      <c r="E495">
        <v>-0.01007292300677043</v>
      </c>
      <c r="F495">
        <v>0</v>
      </c>
      <c r="G495">
        <v>0.1095837816564929</v>
      </c>
      <c r="H495" t="s">
        <v>625</v>
      </c>
      <c r="I495" t="s">
        <v>419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0.052140034588612</v>
      </c>
      <c r="E496">
        <v>-0.004860143701145181</v>
      </c>
      <c r="F496">
        <v>0.06</v>
      </c>
      <c r="G496">
        <v>0.1054574780595556</v>
      </c>
      <c r="H496" t="s">
        <v>625</v>
      </c>
      <c r="I496" t="s">
        <v>530</v>
      </c>
    </row>
    <row r="497" spans="1:9">
      <c r="A497" s="1" t="s">
        <v>504</v>
      </c>
      <c r="B497">
        <f>HYPERLINK("https://www.suredividend.com/sure-analysis-KNOP/","KNOT Offshore Partners LP")</f>
        <v>0</v>
      </c>
      <c r="C497" t="s">
        <v>665</v>
      </c>
      <c r="D497">
        <v>0.130164698318903</v>
      </c>
      <c r="E497">
        <v>-0.02963353878532671</v>
      </c>
      <c r="F497">
        <v>0.02</v>
      </c>
      <c r="G497">
        <v>0.103755428392905</v>
      </c>
      <c r="H497" t="s">
        <v>625</v>
      </c>
      <c r="I497" t="s">
        <v>668</v>
      </c>
    </row>
    <row r="498" spans="1:9">
      <c r="A498" s="1" t="s">
        <v>505</v>
      </c>
      <c r="B498">
        <f>HYPERLINK("https://www.suredividend.com/sure-analysis-LTC/","LTC Properties, Inc.")</f>
        <v>0</v>
      </c>
      <c r="C498" t="s">
        <v>664</v>
      </c>
      <c r="D498">
        <v>0.058400824203485</v>
      </c>
      <c r="E498">
        <v>0.02711944948830403</v>
      </c>
      <c r="F498">
        <v>0.03</v>
      </c>
      <c r="G498">
        <v>0.1027441206860045</v>
      </c>
      <c r="H498" t="s">
        <v>625</v>
      </c>
      <c r="I498" t="s">
        <v>419</v>
      </c>
    </row>
    <row r="499" spans="1:9">
      <c r="A499" s="1" t="s">
        <v>506</v>
      </c>
      <c r="B499">
        <f>HYPERLINK("https://www.suredividend.com/sure-analysis-BP/","BP plc")</f>
        <v>0</v>
      </c>
      <c r="C499" t="s">
        <v>663</v>
      </c>
      <c r="D499">
        <v>0.08164599356291001</v>
      </c>
      <c r="E499">
        <v>0.01407536360886485</v>
      </c>
      <c r="F499">
        <v>0.04</v>
      </c>
      <c r="G499">
        <v>0.1002725472703749</v>
      </c>
      <c r="H499" t="s">
        <v>625</v>
      </c>
      <c r="I499" t="s">
        <v>530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663</v>
      </c>
      <c r="D500">
        <v>0.049095882197492</v>
      </c>
      <c r="E500">
        <v>0.03073830928334154</v>
      </c>
      <c r="F500">
        <v>0.03</v>
      </c>
      <c r="G500">
        <v>0.09998220736432684</v>
      </c>
      <c r="H500" t="s">
        <v>625</v>
      </c>
      <c r="I500" t="s">
        <v>530</v>
      </c>
    </row>
    <row r="501" spans="1:9">
      <c r="A501" s="1" t="s">
        <v>508</v>
      </c>
      <c r="B501">
        <f>HYPERLINK("https://www.suredividend.com/sure-analysis-RDS.B/","Royal Dutch Shell Plc")</f>
        <v>0</v>
      </c>
      <c r="C501" t="s">
        <v>663</v>
      </c>
      <c r="D501">
        <v>0.05076264681576401</v>
      </c>
      <c r="E501">
        <v>-0.02817914958891432</v>
      </c>
      <c r="F501">
        <v>0.1</v>
      </c>
      <c r="G501">
        <v>0.09973349101594553</v>
      </c>
      <c r="H501" t="s">
        <v>625</v>
      </c>
      <c r="I501" t="s">
        <v>530</v>
      </c>
    </row>
    <row r="502" spans="1:9">
      <c r="A502" s="1" t="s">
        <v>509</v>
      </c>
      <c r="B502">
        <f>HYPERLINK("https://www.suredividend.com/sure-analysis-TSLX/","Sixth Street Specialty Lending Inc")</f>
        <v>0</v>
      </c>
      <c r="C502" t="s">
        <v>666</v>
      </c>
      <c r="D502">
        <v>0.078972157775273</v>
      </c>
      <c r="E502">
        <v>-0.01897536426739166</v>
      </c>
      <c r="F502">
        <v>0.02</v>
      </c>
      <c r="G502">
        <v>0.09679492368844911</v>
      </c>
      <c r="H502" t="s">
        <v>625</v>
      </c>
      <c r="I502" t="s">
        <v>419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0.066644297492502</v>
      </c>
      <c r="E503">
        <v>0.01297394131519392</v>
      </c>
      <c r="F503">
        <v>0.03</v>
      </c>
      <c r="G503">
        <v>0.0949150164115502</v>
      </c>
      <c r="H503" t="s">
        <v>625</v>
      </c>
      <c r="I503" t="s">
        <v>530</v>
      </c>
    </row>
    <row r="504" spans="1:9">
      <c r="A504" s="1" t="s">
        <v>511</v>
      </c>
      <c r="B504">
        <f>HYPERLINK("https://www.suredividend.com/sure-analysis-ALARF/","Alaris Equity Partners Income Trust")</f>
        <v>0</v>
      </c>
      <c r="C504" t="s">
        <v>663</v>
      </c>
      <c r="E504">
        <v>-0.01232179250822907</v>
      </c>
      <c r="F504">
        <v>0.02</v>
      </c>
      <c r="G504">
        <v>0.09453323322657381</v>
      </c>
      <c r="H504" t="s">
        <v>625</v>
      </c>
      <c r="I504" t="s">
        <v>669</v>
      </c>
    </row>
    <row r="505" spans="1:9">
      <c r="A505" s="1" t="s">
        <v>512</v>
      </c>
      <c r="B505">
        <f>HYPERLINK("https://www.suredividend.com/sure-analysis-BGS/","B&amp;G Foods, Inc")</f>
        <v>0</v>
      </c>
      <c r="C505" t="s">
        <v>663</v>
      </c>
      <c r="D505">
        <v>0.069346530981923</v>
      </c>
      <c r="E505">
        <v>0.009402359351431189</v>
      </c>
      <c r="F505">
        <v>0.03</v>
      </c>
      <c r="G505">
        <v>0.09445807653591287</v>
      </c>
      <c r="H505" t="s">
        <v>625</v>
      </c>
      <c r="I505" t="s">
        <v>419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666</v>
      </c>
      <c r="D506">
        <v>0.09260065599306901</v>
      </c>
      <c r="E506">
        <v>-0.02042024275111221</v>
      </c>
      <c r="F506">
        <v>0.033</v>
      </c>
      <c r="G506">
        <v>0.09099003209736001</v>
      </c>
      <c r="H506" t="s">
        <v>625</v>
      </c>
      <c r="I506" t="s">
        <v>419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666</v>
      </c>
      <c r="D507">
        <v>0.100642405288309</v>
      </c>
      <c r="E507">
        <v>0.0157614351659574</v>
      </c>
      <c r="F507">
        <v>-0.005</v>
      </c>
      <c r="G507">
        <v>0.09046007238553933</v>
      </c>
      <c r="H507" t="s">
        <v>625</v>
      </c>
      <c r="I507" t="s">
        <v>419</v>
      </c>
    </row>
    <row r="508" spans="1:9">
      <c r="A508" s="1" t="s">
        <v>515</v>
      </c>
      <c r="B508">
        <f>HYPERLINK("https://www.suredividend.com/sure-analysis-AXS/","Axis Capital Holdings Ltd")</f>
        <v>0</v>
      </c>
      <c r="C508" t="s">
        <v>663</v>
      </c>
      <c r="D508">
        <v>0.033067588953769</v>
      </c>
      <c r="E508">
        <v>0.01096718692476539</v>
      </c>
      <c r="F508">
        <v>0.05</v>
      </c>
      <c r="G508">
        <v>0.09031977741202812</v>
      </c>
      <c r="H508" t="s">
        <v>625</v>
      </c>
      <c r="I508" t="s">
        <v>530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663</v>
      </c>
      <c r="D509">
        <v>0.05804154394172301</v>
      </c>
      <c r="E509">
        <v>-0.06854448919933698</v>
      </c>
      <c r="F509">
        <v>0.12</v>
      </c>
      <c r="G509">
        <v>0.09006434751284464</v>
      </c>
      <c r="H509" t="s">
        <v>625</v>
      </c>
      <c r="I509" t="s">
        <v>530</v>
      </c>
    </row>
    <row r="510" spans="1:9">
      <c r="A510" s="1" t="s">
        <v>517</v>
      </c>
      <c r="B510">
        <f>HYPERLINK("https://www.suredividend.com/sure-analysis-TPVG/","TriplePoint Venture Growth BDC Corp")</f>
        <v>0</v>
      </c>
      <c r="C510" t="s">
        <v>666</v>
      </c>
      <c r="D510">
        <v>0.10748475198458</v>
      </c>
      <c r="E510">
        <v>-0.005924957262750663</v>
      </c>
      <c r="F510">
        <v>0</v>
      </c>
      <c r="G510">
        <v>0.08812327395720376</v>
      </c>
      <c r="H510" t="s">
        <v>625</v>
      </c>
      <c r="I510" t="s">
        <v>419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665</v>
      </c>
      <c r="D511">
        <v>0.113481791851183</v>
      </c>
      <c r="E511">
        <v>-0.01357225155415553</v>
      </c>
      <c r="F511">
        <v>0</v>
      </c>
      <c r="G511">
        <v>0.0874934323772989</v>
      </c>
      <c r="H511" t="s">
        <v>625</v>
      </c>
      <c r="I511" t="s">
        <v>419</v>
      </c>
    </row>
    <row r="512" spans="1:9">
      <c r="A512" s="1" t="s">
        <v>519</v>
      </c>
      <c r="B512">
        <f>HYPERLINK("https://www.suredividend.com/sure-analysis-TWO/","Two Harbors Investment Corp")</f>
        <v>0</v>
      </c>
      <c r="C512" t="s">
        <v>664</v>
      </c>
      <c r="D512">
        <v>0.07926391167892501</v>
      </c>
      <c r="E512">
        <v>-0.05020489405907647</v>
      </c>
      <c r="F512">
        <v>0.063</v>
      </c>
      <c r="G512">
        <v>0.08722380099372606</v>
      </c>
      <c r="H512" t="s">
        <v>625</v>
      </c>
      <c r="I512" t="s">
        <v>419</v>
      </c>
    </row>
    <row r="513" spans="1:9">
      <c r="A513" s="1" t="s">
        <v>520</v>
      </c>
      <c r="B513">
        <f>HYPERLINK("https://www.suredividend.com/sure-analysis-MGP/","MGM Growth Properties LLC")</f>
        <v>0</v>
      </c>
      <c r="C513" t="s">
        <v>664</v>
      </c>
      <c r="D513">
        <v>0.06071359576056001</v>
      </c>
      <c r="E513">
        <v>0.01526295907993402</v>
      </c>
      <c r="F513">
        <v>0.02</v>
      </c>
      <c r="G513">
        <v>0.08698729337792321</v>
      </c>
      <c r="H513" t="s">
        <v>625</v>
      </c>
      <c r="I513" t="s">
        <v>419</v>
      </c>
    </row>
    <row r="514" spans="1:9">
      <c r="A514" s="1" t="s">
        <v>521</v>
      </c>
      <c r="B514">
        <f>HYPERLINK("https://www.suredividend.com/sure-analysis-EIFZF/","Exchange Income Corp.")</f>
        <v>0</v>
      </c>
      <c r="C514" t="s">
        <v>663</v>
      </c>
      <c r="D514">
        <v>0</v>
      </c>
      <c r="E514">
        <v>-0.005793211886092053</v>
      </c>
      <c r="F514">
        <v>0.04</v>
      </c>
      <c r="G514">
        <v>0.08647650857647249</v>
      </c>
      <c r="H514" t="s">
        <v>625</v>
      </c>
      <c r="I514" t="s">
        <v>625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0.08012973095107601</v>
      </c>
      <c r="E515">
        <v>-0.05472793352068905</v>
      </c>
      <c r="F515">
        <v>0.06</v>
      </c>
      <c r="G515">
        <v>0.08472899882182472</v>
      </c>
      <c r="H515" t="s">
        <v>625</v>
      </c>
      <c r="I515" t="s">
        <v>419</v>
      </c>
    </row>
    <row r="516" spans="1:9">
      <c r="A516" s="1" t="s">
        <v>523</v>
      </c>
      <c r="B516">
        <f>HYPERLINK("https://www.suredividend.com/sure-analysis-LMRK/","Landmark Infrastructure Partners LP")</f>
        <v>0</v>
      </c>
      <c r="C516" t="s">
        <v>665</v>
      </c>
      <c r="D516">
        <v>0.080429003426273</v>
      </c>
      <c r="E516">
        <v>-0.01107673490473604</v>
      </c>
      <c r="F516">
        <v>0.025</v>
      </c>
      <c r="G516">
        <v>0.08447786756752795</v>
      </c>
      <c r="H516" t="s">
        <v>625</v>
      </c>
      <c r="I516" t="s">
        <v>419</v>
      </c>
    </row>
    <row r="517" spans="1:9">
      <c r="A517" s="1" t="s">
        <v>524</v>
      </c>
      <c r="B517">
        <f>HYPERLINK("https://www.suredividend.com/sure-analysis-NYCB/","New York Community Bancorp Inc.")</f>
        <v>0</v>
      </c>
      <c r="C517" t="s">
        <v>663</v>
      </c>
      <c r="D517">
        <v>0.062273107757392</v>
      </c>
      <c r="E517">
        <v>-0.02319270076049729</v>
      </c>
      <c r="F517">
        <v>0.06</v>
      </c>
      <c r="G517">
        <v>0.08426976850173773</v>
      </c>
      <c r="H517" t="s">
        <v>625</v>
      </c>
      <c r="I517" t="s">
        <v>419</v>
      </c>
    </row>
    <row r="518" spans="1:9">
      <c r="A518" s="1" t="s">
        <v>525</v>
      </c>
      <c r="B518">
        <f>HYPERLINK("https://www.suredividend.com/sure-analysis-SJR/","Shaw Communications Inc.")</f>
        <v>0</v>
      </c>
      <c r="C518" t="s">
        <v>663</v>
      </c>
      <c r="D518">
        <v>0.06982701144335</v>
      </c>
      <c r="E518">
        <v>-0.008057330738627466</v>
      </c>
      <c r="F518">
        <v>0.05</v>
      </c>
      <c r="G518">
        <v>0.08321722279186883</v>
      </c>
      <c r="H518" t="s">
        <v>625</v>
      </c>
      <c r="I518" t="s">
        <v>419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663</v>
      </c>
      <c r="D519">
        <v>0.026096782093929</v>
      </c>
      <c r="E519">
        <v>0.00929046461867844</v>
      </c>
      <c r="F519">
        <v>0.048</v>
      </c>
      <c r="G519">
        <v>0.08164156308715298</v>
      </c>
      <c r="H519" t="s">
        <v>625</v>
      </c>
      <c r="I519" t="s">
        <v>530</v>
      </c>
    </row>
    <row r="520" spans="1:9">
      <c r="A520" s="1" t="s">
        <v>527</v>
      </c>
      <c r="B520">
        <f>HYPERLINK("https://www.suredividend.com/sure-analysis-MPC/","Marathon Petroleum Corp")</f>
        <v>0</v>
      </c>
      <c r="C520" t="s">
        <v>663</v>
      </c>
      <c r="D520">
        <v>0.05390157921900601</v>
      </c>
      <c r="E520">
        <v>0.02563479676895253</v>
      </c>
      <c r="F520">
        <v>0.01</v>
      </c>
      <c r="G520">
        <v>0.08126299321280794</v>
      </c>
      <c r="H520" t="s">
        <v>625</v>
      </c>
      <c r="I520" t="s">
        <v>530</v>
      </c>
    </row>
    <row r="521" spans="1:9">
      <c r="A521" s="1" t="s">
        <v>528</v>
      </c>
      <c r="B521">
        <f>HYPERLINK("https://www.suredividend.com/sure-analysis-PBT/","Permian Basin Royalty Trust")</f>
        <v>0</v>
      </c>
      <c r="C521" t="s">
        <v>663</v>
      </c>
      <c r="D521">
        <v>0.06055222528454501</v>
      </c>
      <c r="E521">
        <v>-0.04018043141377325</v>
      </c>
      <c r="F521">
        <v>0.06</v>
      </c>
      <c r="G521">
        <v>0.07802394854828343</v>
      </c>
      <c r="H521" t="s">
        <v>625</v>
      </c>
      <c r="I521" t="s">
        <v>530</v>
      </c>
    </row>
    <row r="522" spans="1:9">
      <c r="A522" s="1" t="s">
        <v>529</v>
      </c>
      <c r="B522">
        <f>HYPERLINK("https://www.suredividend.com/sure-analysis-STWD/","Starwood Property Trust Inc")</f>
        <v>0</v>
      </c>
      <c r="C522" t="s">
        <v>664</v>
      </c>
      <c r="D522">
        <v>0.100461618726319</v>
      </c>
      <c r="E522">
        <v>-0.01296572170963262</v>
      </c>
      <c r="F522">
        <v>0.001</v>
      </c>
      <c r="G522">
        <v>0.07795105060069196</v>
      </c>
      <c r="H522" t="s">
        <v>625</v>
      </c>
      <c r="I522" t="s">
        <v>419</v>
      </c>
    </row>
    <row r="523" spans="1:9">
      <c r="A523" s="1" t="s">
        <v>530</v>
      </c>
      <c r="B523">
        <f>HYPERLINK("https://www.suredividend.com/sure-analysis-D/","Dominion Energy Inc")</f>
        <v>0</v>
      </c>
      <c r="C523" t="s">
        <v>663</v>
      </c>
      <c r="D523">
        <v>0.046518171120963</v>
      </c>
      <c r="E523">
        <v>-0.02903508379117115</v>
      </c>
      <c r="F523">
        <v>0.07199999999999999</v>
      </c>
      <c r="G523">
        <v>0.0778527492756933</v>
      </c>
      <c r="H523" t="s">
        <v>625</v>
      </c>
      <c r="I523" t="s">
        <v>530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0.07904178852211501</v>
      </c>
      <c r="E524">
        <v>-0.0245305668728143</v>
      </c>
      <c r="F524">
        <v>0.03</v>
      </c>
      <c r="G524">
        <v>0.07681128209508548</v>
      </c>
      <c r="H524" t="s">
        <v>625</v>
      </c>
      <c r="I524" t="s">
        <v>419</v>
      </c>
    </row>
    <row r="525" spans="1:9">
      <c r="A525" s="1" t="s">
        <v>532</v>
      </c>
      <c r="B525">
        <f>HYPERLINK("https://www.suredividend.com/sure-analysis-BXMT/","Blackstone Mortgage Trust Inc")</f>
        <v>0</v>
      </c>
      <c r="C525" t="s">
        <v>664</v>
      </c>
      <c r="D525">
        <v>0.092207474723486</v>
      </c>
      <c r="E525">
        <v>-0.007354890243406964</v>
      </c>
      <c r="F525">
        <v>0</v>
      </c>
      <c r="G525">
        <v>0.07592085597354492</v>
      </c>
      <c r="H525" t="s">
        <v>625</v>
      </c>
      <c r="I525" t="s">
        <v>419</v>
      </c>
    </row>
    <row r="526" spans="1:9">
      <c r="A526" s="1" t="s">
        <v>533</v>
      </c>
      <c r="B526">
        <f>HYPERLINK("https://www.suredividend.com/sure-analysis-PSEC/","Prospect Capital Corp")</f>
        <v>0</v>
      </c>
      <c r="C526" t="s">
        <v>666</v>
      </c>
      <c r="D526">
        <v>0.122051176011079</v>
      </c>
      <c r="E526">
        <v>-0.02739267278774116</v>
      </c>
      <c r="F526">
        <v>0</v>
      </c>
      <c r="G526">
        <v>0.07545340147535406</v>
      </c>
      <c r="H526" t="s">
        <v>625</v>
      </c>
      <c r="I526" t="s">
        <v>419</v>
      </c>
    </row>
    <row r="527" spans="1:9">
      <c r="A527" s="1" t="s">
        <v>534</v>
      </c>
      <c r="B527">
        <f>HYPERLINK("https://www.suredividend.com/sure-analysis-EFC/","Ellington Financial Inc")</f>
        <v>0</v>
      </c>
      <c r="C527" t="s">
        <v>664</v>
      </c>
      <c r="D527">
        <v>0.08330540519740401</v>
      </c>
      <c r="E527">
        <v>0.004527518113704998</v>
      </c>
      <c r="F527">
        <v>-0.01</v>
      </c>
      <c r="G527">
        <v>0.0744878865536871</v>
      </c>
      <c r="H527" t="s">
        <v>625</v>
      </c>
      <c r="I527" t="s">
        <v>419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664</v>
      </c>
      <c r="D528">
        <v>0.10616734457493</v>
      </c>
      <c r="E528">
        <v>-0.01651733589853843</v>
      </c>
      <c r="F528">
        <v>-0.015</v>
      </c>
      <c r="G528">
        <v>0.07395386816595062</v>
      </c>
      <c r="H528" t="s">
        <v>625</v>
      </c>
      <c r="I528" t="s">
        <v>419</v>
      </c>
    </row>
    <row r="529" spans="1:9">
      <c r="A529" s="1" t="s">
        <v>536</v>
      </c>
      <c r="B529">
        <f>HYPERLINK("https://www.suredividend.com/sure-analysis-SRC/","Spirit Realty Capital Inc")</f>
        <v>0</v>
      </c>
      <c r="C529" t="s">
        <v>664</v>
      </c>
      <c r="D529">
        <v>0.065029177100558</v>
      </c>
      <c r="E529">
        <v>-0.02097355006941481</v>
      </c>
      <c r="F529">
        <v>0.04</v>
      </c>
      <c r="G529">
        <v>0.07381413564123185</v>
      </c>
      <c r="H529" t="s">
        <v>625</v>
      </c>
      <c r="I529" t="s">
        <v>419</v>
      </c>
    </row>
    <row r="530" spans="1:9">
      <c r="A530" s="1" t="s">
        <v>537</v>
      </c>
      <c r="B530">
        <f>HYPERLINK("https://www.suredividend.com/sure-analysis-NYMT/","New York Mortgage Trust Inc")</f>
        <v>0</v>
      </c>
      <c r="C530" t="s">
        <v>663</v>
      </c>
      <c r="D530">
        <v>0.061381711769535</v>
      </c>
      <c r="E530">
        <v>-0.02273778843230356</v>
      </c>
      <c r="F530">
        <v>0</v>
      </c>
      <c r="G530">
        <v>0.07268303974180745</v>
      </c>
      <c r="H530" t="s">
        <v>625</v>
      </c>
      <c r="I530" t="s">
        <v>530</v>
      </c>
    </row>
    <row r="531" spans="1:9">
      <c r="A531" s="1" t="s">
        <v>538</v>
      </c>
      <c r="B531">
        <f>HYPERLINK("https://www.suredividend.com/sure-analysis-ORC/","Orchid Island Capital Inc")</f>
        <v>0</v>
      </c>
      <c r="C531" t="s">
        <v>664</v>
      </c>
      <c r="D531">
        <v>0.145887589087388</v>
      </c>
      <c r="E531">
        <v>-0.04891490759161821</v>
      </c>
      <c r="F531">
        <v>-0.02</v>
      </c>
      <c r="G531">
        <v>0.07020995764303728</v>
      </c>
      <c r="H531" t="s">
        <v>625</v>
      </c>
      <c r="I531" t="s">
        <v>419</v>
      </c>
    </row>
    <row r="532" spans="1:9">
      <c r="A532" s="1" t="s">
        <v>539</v>
      </c>
      <c r="B532">
        <f>HYPERLINK("https://www.suredividend.com/sure-analysis-BPY/","Brookfield Property Partners L.P.")</f>
        <v>0</v>
      </c>
      <c r="C532" t="s">
        <v>664</v>
      </c>
      <c r="D532">
        <v>0.09489080390221701</v>
      </c>
      <c r="E532">
        <v>-0.03752010451124332</v>
      </c>
      <c r="F532">
        <v>0.04</v>
      </c>
      <c r="G532">
        <v>0.06918761212596758</v>
      </c>
      <c r="H532" t="s">
        <v>625</v>
      </c>
      <c r="I532" t="s">
        <v>419</v>
      </c>
    </row>
    <row r="533" spans="1:9">
      <c r="A533" s="1" t="s">
        <v>540</v>
      </c>
      <c r="B533">
        <f>HYPERLINK("https://www.suredividend.com/sure-analysis-GNL/","Global Net Lease Inc")</f>
        <v>0</v>
      </c>
      <c r="C533" t="s">
        <v>664</v>
      </c>
      <c r="D533">
        <v>0.074478027117306</v>
      </c>
      <c r="E533">
        <v>-0.06990181495425274</v>
      </c>
      <c r="F533">
        <v>0.053</v>
      </c>
      <c r="G533">
        <v>0.06822455374571246</v>
      </c>
      <c r="H533" t="s">
        <v>625</v>
      </c>
      <c r="I533" t="s">
        <v>419</v>
      </c>
    </row>
    <row r="534" spans="1:9">
      <c r="A534" s="1" t="s">
        <v>541</v>
      </c>
      <c r="B534">
        <f>HYPERLINK("https://www.suredividend.com/sure-analysis-CMA/","Comerica, Inc.")</f>
        <v>0</v>
      </c>
      <c r="C534" t="s">
        <v>663</v>
      </c>
      <c r="D534">
        <v>0.046808706036355</v>
      </c>
      <c r="E534">
        <v>-0.006419931710191062</v>
      </c>
      <c r="F534">
        <v>0.03</v>
      </c>
      <c r="G534">
        <v>0.06719132589952714</v>
      </c>
      <c r="H534" t="s">
        <v>625</v>
      </c>
      <c r="I534" t="s">
        <v>530</v>
      </c>
    </row>
    <row r="535" spans="1:9">
      <c r="A535" s="1" t="s">
        <v>542</v>
      </c>
      <c r="B535">
        <f>HYPERLINK("https://www.suredividend.com/sure-analysis-COP/","Conoco Phillips")</f>
        <v>0</v>
      </c>
      <c r="C535" t="s">
        <v>663</v>
      </c>
      <c r="D535">
        <v>0.039728675719359</v>
      </c>
      <c r="E535">
        <v>-0.03507118929394704</v>
      </c>
      <c r="F535">
        <v>0.07000000000000001</v>
      </c>
      <c r="G535">
        <v>0.06700673870803797</v>
      </c>
      <c r="H535" t="s">
        <v>625</v>
      </c>
      <c r="I535" t="s">
        <v>530</v>
      </c>
    </row>
    <row r="536" spans="1:9">
      <c r="A536" s="1" t="s">
        <v>543</v>
      </c>
      <c r="B536">
        <f>HYPERLINK("https://www.suredividend.com/sure-analysis-BCE/","BCE Inc")</f>
        <v>0</v>
      </c>
      <c r="C536" t="s">
        <v>663</v>
      </c>
      <c r="D536">
        <v>0.06502676357081501</v>
      </c>
      <c r="E536">
        <v>-0.01438239054655599</v>
      </c>
      <c r="F536">
        <v>0.03</v>
      </c>
      <c r="G536">
        <v>0.06642993139139763</v>
      </c>
      <c r="H536" t="s">
        <v>625</v>
      </c>
      <c r="I536" t="s">
        <v>419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664</v>
      </c>
      <c r="D537">
        <v>0.08138980306801701</v>
      </c>
      <c r="E537">
        <v>-0.01048545301470272</v>
      </c>
      <c r="F537">
        <v>0</v>
      </c>
      <c r="G537">
        <v>0.06454890068642571</v>
      </c>
      <c r="H537" t="s">
        <v>625</v>
      </c>
      <c r="I537" t="s">
        <v>419</v>
      </c>
    </row>
    <row r="538" spans="1:9">
      <c r="A538" s="1" t="s">
        <v>545</v>
      </c>
      <c r="B538">
        <f>HYPERLINK("https://www.suredividend.com/sure-analysis-HRZN/","Horizon Technology Finance Corp")</f>
        <v>0</v>
      </c>
      <c r="C538" t="s">
        <v>666</v>
      </c>
      <c r="D538">
        <v>0.08669252594424401</v>
      </c>
      <c r="E538">
        <v>-0.02160877989549337</v>
      </c>
      <c r="F538">
        <v>0</v>
      </c>
      <c r="G538">
        <v>0.0618112281325478</v>
      </c>
      <c r="H538" t="s">
        <v>625</v>
      </c>
      <c r="I538" t="s">
        <v>419</v>
      </c>
    </row>
    <row r="539" spans="1:9">
      <c r="A539" s="1" t="s">
        <v>546</v>
      </c>
      <c r="B539">
        <f>HYPERLINK("https://www.suredividend.com/sure-analysis-GLAD/","Gladstone Capital Corp.")</f>
        <v>0</v>
      </c>
      <c r="C539" t="s">
        <v>663</v>
      </c>
      <c r="D539">
        <v>0.085907772299307</v>
      </c>
      <c r="E539">
        <v>-0.01954908381865306</v>
      </c>
      <c r="F539">
        <v>0</v>
      </c>
      <c r="G539">
        <v>0.06149328596914039</v>
      </c>
      <c r="H539" t="s">
        <v>625</v>
      </c>
      <c r="I539" t="s">
        <v>419</v>
      </c>
    </row>
    <row r="540" spans="1:9">
      <c r="A540" s="1" t="s">
        <v>547</v>
      </c>
      <c r="B540">
        <f>HYPERLINK("https://www.suredividend.com/sure-analysis-VGR/","Vector Group Ltd")</f>
        <v>0</v>
      </c>
      <c r="C540" t="s">
        <v>663</v>
      </c>
      <c r="D540">
        <v>0.065101088014969</v>
      </c>
      <c r="E540">
        <v>-0.02430414284687099</v>
      </c>
      <c r="F540">
        <v>0.03</v>
      </c>
      <c r="G540">
        <v>0.06132729537336812</v>
      </c>
      <c r="H540" t="s">
        <v>625</v>
      </c>
      <c r="I540" t="s">
        <v>530</v>
      </c>
    </row>
    <row r="541" spans="1:9">
      <c r="A541" s="1" t="s">
        <v>548</v>
      </c>
      <c r="B541">
        <f>HYPERLINK("https://www.suredividend.com/sure-analysis-ARR/","ARMOUR Residential REIT Inc")</f>
        <v>0</v>
      </c>
      <c r="C541" t="s">
        <v>664</v>
      </c>
      <c r="D541">
        <v>0.107318188752694</v>
      </c>
      <c r="E541">
        <v>-0.03042061036560495</v>
      </c>
      <c r="F541">
        <v>-0.008</v>
      </c>
      <c r="G541">
        <v>0.06106907052063071</v>
      </c>
      <c r="H541" t="s">
        <v>625</v>
      </c>
      <c r="I541" t="s">
        <v>419</v>
      </c>
    </row>
    <row r="542" spans="1:9">
      <c r="A542" s="1" t="s">
        <v>549</v>
      </c>
      <c r="B542">
        <f>HYPERLINK("https://www.suredividend.com/sure-analysis-SSREY/","Swiss Re Ltd")</f>
        <v>0</v>
      </c>
      <c r="C542" t="s">
        <v>663</v>
      </c>
      <c r="D542">
        <v>0</v>
      </c>
      <c r="E542">
        <v>-0.05209014700575942</v>
      </c>
      <c r="F542">
        <v>0.05</v>
      </c>
      <c r="G542">
        <v>0.05675768384617697</v>
      </c>
      <c r="H542" t="s">
        <v>625</v>
      </c>
      <c r="I542" t="s">
        <v>625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663</v>
      </c>
      <c r="D543">
        <v>0.043597808601104</v>
      </c>
      <c r="E543">
        <v>-0.09490635678435155</v>
      </c>
      <c r="F543">
        <v>0.13</v>
      </c>
      <c r="G543">
        <v>0.05649495929751147</v>
      </c>
      <c r="H543" t="s">
        <v>625</v>
      </c>
      <c r="I543" t="s">
        <v>530</v>
      </c>
    </row>
    <row r="544" spans="1:9">
      <c r="A544" s="1" t="s">
        <v>551</v>
      </c>
      <c r="B544">
        <f>HYPERLINK("https://www.suredividend.com/sure-analysis-SUNS/","Solar Senior Capital Ltd")</f>
        <v>0</v>
      </c>
      <c r="C544" t="s">
        <v>666</v>
      </c>
      <c r="D544">
        <v>0.08441364442700401</v>
      </c>
      <c r="E544">
        <v>-0.02079137122862251</v>
      </c>
      <c r="F544">
        <v>0</v>
      </c>
      <c r="G544">
        <v>0.05642162229904302</v>
      </c>
      <c r="H544" t="s">
        <v>625</v>
      </c>
      <c r="I544" t="s">
        <v>419</v>
      </c>
    </row>
    <row r="545" spans="1:9">
      <c r="A545" s="1" t="s">
        <v>552</v>
      </c>
      <c r="B545">
        <f>HYPERLINK("https://www.suredividend.com/sure-analysis-BRMK/","Broadmark Realty Capital Inc")</f>
        <v>0</v>
      </c>
      <c r="C545" t="s">
        <v>663</v>
      </c>
      <c r="D545">
        <v>0.075475509131307</v>
      </c>
      <c r="E545">
        <v>-0.04049965309198333</v>
      </c>
      <c r="F545">
        <v>0.03</v>
      </c>
      <c r="G545">
        <v>0.05455871458666017</v>
      </c>
      <c r="H545" t="s">
        <v>625</v>
      </c>
      <c r="I545" t="s">
        <v>419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0.073414270672274</v>
      </c>
      <c r="E546">
        <v>-0.01847558005712502</v>
      </c>
      <c r="F546">
        <v>0</v>
      </c>
      <c r="G546">
        <v>0.05205500065179192</v>
      </c>
      <c r="H546" t="s">
        <v>625</v>
      </c>
      <c r="I546" t="s">
        <v>419</v>
      </c>
    </row>
    <row r="547" spans="1:9">
      <c r="A547" s="1" t="s">
        <v>554</v>
      </c>
      <c r="B547">
        <f>HYPERLINK("https://www.suredividend.com/sure-analysis-MAIN/","Main Street Capital Corporation")</f>
        <v>0</v>
      </c>
      <c r="C547" t="s">
        <v>663</v>
      </c>
      <c r="D547">
        <v>0.074783265158976</v>
      </c>
      <c r="E547">
        <v>-0.04175301463737591</v>
      </c>
      <c r="F547">
        <v>0.02</v>
      </c>
      <c r="G547">
        <v>0.05164475643019406</v>
      </c>
      <c r="H547" t="s">
        <v>625</v>
      </c>
      <c r="I547" t="s">
        <v>530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664</v>
      </c>
      <c r="D548">
        <v>0.08769851036772801</v>
      </c>
      <c r="E548">
        <v>-0.009710577713137658</v>
      </c>
      <c r="F548">
        <v>-0.025</v>
      </c>
      <c r="G548">
        <v>0.04947404259416066</v>
      </c>
      <c r="H548" t="s">
        <v>625</v>
      </c>
      <c r="I548" t="s">
        <v>419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663</v>
      </c>
      <c r="D549">
        <v>0.07993458311524601</v>
      </c>
      <c r="E549">
        <v>-0.0899365586374703</v>
      </c>
      <c r="F549">
        <v>0.04</v>
      </c>
      <c r="G549">
        <v>0.04727283520960879</v>
      </c>
      <c r="H549" t="s">
        <v>625</v>
      </c>
      <c r="I549" t="s">
        <v>419</v>
      </c>
    </row>
    <row r="550" spans="1:9">
      <c r="A550" s="1" t="s">
        <v>557</v>
      </c>
      <c r="B550">
        <f>HYPERLINK("https://www.suredividend.com/sure-analysis-ARI/","Apollo Commercial Real Estate Finance Inc")</f>
        <v>0</v>
      </c>
      <c r="C550" t="s">
        <v>664</v>
      </c>
      <c r="D550">
        <v>0.126170632116056</v>
      </c>
      <c r="E550">
        <v>-0.05550900772379974</v>
      </c>
      <c r="F550">
        <v>-0.006</v>
      </c>
      <c r="G550">
        <v>0.0466451743216898</v>
      </c>
      <c r="H550" t="s">
        <v>625</v>
      </c>
      <c r="I550" t="s">
        <v>419</v>
      </c>
    </row>
    <row r="551" spans="1:9">
      <c r="A551" s="1" t="s">
        <v>558</v>
      </c>
      <c r="B551">
        <f>HYPERLINK("https://www.suredividend.com/sure-analysis-IMO/","Imperial Oil Ltd.")</f>
        <v>0</v>
      </c>
      <c r="C551" t="s">
        <v>663</v>
      </c>
      <c r="D551">
        <v>0.025917297903021</v>
      </c>
      <c r="E551">
        <v>-0.01380898161545241</v>
      </c>
      <c r="F551">
        <v>0.03</v>
      </c>
      <c r="G551">
        <v>0.04502878830461743</v>
      </c>
      <c r="H551" t="s">
        <v>625</v>
      </c>
      <c r="I551" t="s">
        <v>625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666</v>
      </c>
      <c r="D552">
        <v>0.126541659150725</v>
      </c>
      <c r="E552">
        <v>-0.03504202516324761</v>
      </c>
      <c r="F552">
        <v>-0.02</v>
      </c>
      <c r="G552">
        <v>0.04451499581670615</v>
      </c>
      <c r="H552" t="s">
        <v>625</v>
      </c>
      <c r="I552" t="s">
        <v>419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0.03365189279811</v>
      </c>
      <c r="E553">
        <v>-0.05987448677923091</v>
      </c>
      <c r="F553">
        <v>0.065</v>
      </c>
      <c r="G553">
        <v>0.04277311280676699</v>
      </c>
      <c r="H553" t="s">
        <v>625</v>
      </c>
      <c r="I553" t="s">
        <v>530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663</v>
      </c>
      <c r="D554">
        <v>0.09643769778856101</v>
      </c>
      <c r="E554">
        <v>-0.03562884256579946</v>
      </c>
      <c r="F554">
        <v>-0.01</v>
      </c>
      <c r="G554">
        <v>0.04200468320074235</v>
      </c>
      <c r="H554" t="s">
        <v>625</v>
      </c>
      <c r="I554" t="s">
        <v>419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0.052536816248461</v>
      </c>
      <c r="E555">
        <v>-0.06650458939772319</v>
      </c>
      <c r="F555">
        <v>0.04</v>
      </c>
      <c r="G555">
        <v>0.04176202104023763</v>
      </c>
      <c r="H555" t="s">
        <v>625</v>
      </c>
      <c r="I555" t="s">
        <v>530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663</v>
      </c>
      <c r="D556">
        <v>0.056371353354513</v>
      </c>
      <c r="E556">
        <v>-0.07059084112800884</v>
      </c>
      <c r="F556">
        <v>0.06</v>
      </c>
      <c r="G556">
        <v>0.04137667841993986</v>
      </c>
      <c r="H556" t="s">
        <v>625</v>
      </c>
      <c r="I556" t="s">
        <v>530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664</v>
      </c>
      <c r="D557">
        <v>0.09119724785323301</v>
      </c>
      <c r="E557">
        <v>-0.02868889067744929</v>
      </c>
      <c r="F557">
        <v>-0.013</v>
      </c>
      <c r="G557">
        <v>0.04127902902983616</v>
      </c>
      <c r="H557" t="s">
        <v>625</v>
      </c>
      <c r="I557" t="s">
        <v>419</v>
      </c>
    </row>
    <row r="558" spans="1:9">
      <c r="A558" s="1" t="s">
        <v>565</v>
      </c>
      <c r="B558">
        <f>HYPERLINK("https://www.suredividend.com/sure-analysis-APO/","Apollo Global Management Inc")</f>
        <v>0</v>
      </c>
      <c r="C558" t="s">
        <v>663</v>
      </c>
      <c r="D558">
        <v>0.047107423417419</v>
      </c>
      <c r="E558">
        <v>-0.07842904549016616</v>
      </c>
      <c r="F558">
        <v>0.08</v>
      </c>
      <c r="G558">
        <v>0.04126261229685513</v>
      </c>
      <c r="H558" t="s">
        <v>625</v>
      </c>
      <c r="I558" t="s">
        <v>419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663</v>
      </c>
      <c r="D559">
        <v>0.103784589263246</v>
      </c>
      <c r="E559">
        <v>-0.07738499767976403</v>
      </c>
      <c r="F559">
        <v>0.05</v>
      </c>
      <c r="G559">
        <v>0.04072037979686205</v>
      </c>
      <c r="H559" t="s">
        <v>625</v>
      </c>
      <c r="I559" t="s">
        <v>419</v>
      </c>
    </row>
    <row r="560" spans="1:9">
      <c r="A560" s="1" t="s">
        <v>567</v>
      </c>
      <c r="B560">
        <f>HYPERLINK("https://www.suredividend.com/sure-analysis-PEAK/","Healthpeak Properties Inc")</f>
        <v>0</v>
      </c>
      <c r="C560" t="s">
        <v>664</v>
      </c>
      <c r="D560">
        <v>0.049876262816895</v>
      </c>
      <c r="E560">
        <v>-0.0374727779684817</v>
      </c>
      <c r="F560">
        <v>0.03</v>
      </c>
      <c r="G560">
        <v>0.0406883836654548</v>
      </c>
      <c r="H560" t="s">
        <v>625</v>
      </c>
      <c r="I560" t="s">
        <v>530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663</v>
      </c>
      <c r="D561">
        <v>0.054290386519865</v>
      </c>
      <c r="E561">
        <v>-0.05389970390666865</v>
      </c>
      <c r="F561">
        <v>0.03</v>
      </c>
      <c r="G561">
        <v>0.04003957350518772</v>
      </c>
      <c r="H561" t="s">
        <v>625</v>
      </c>
      <c r="I561" t="s">
        <v>530</v>
      </c>
    </row>
    <row r="562" spans="1:9">
      <c r="A562" s="1" t="s">
        <v>569</v>
      </c>
      <c r="B562">
        <f>HYPERLINK("https://www.suredividend.com/sure-analysis-BKR/","Baker Hughes Co")</f>
        <v>0</v>
      </c>
      <c r="C562" t="s">
        <v>663</v>
      </c>
      <c r="D562">
        <v>0.033299438592813</v>
      </c>
      <c r="E562">
        <v>-0.09369157243032855</v>
      </c>
      <c r="F562">
        <v>0.11</v>
      </c>
      <c r="G562">
        <v>0.03708651713218014</v>
      </c>
      <c r="H562" t="s">
        <v>625</v>
      </c>
      <c r="I562" t="s">
        <v>530</v>
      </c>
    </row>
    <row r="563" spans="1:9">
      <c r="A563" s="1" t="s">
        <v>570</v>
      </c>
      <c r="B563">
        <f>HYPERLINK("https://www.suredividend.com/sure-analysis-SLB/","Schlumberger Ltd.")</f>
        <v>0</v>
      </c>
      <c r="C563" t="s">
        <v>663</v>
      </c>
      <c r="D563">
        <v>0.037313332841219</v>
      </c>
      <c r="E563">
        <v>-0.03475954581348228</v>
      </c>
      <c r="F563">
        <v>0.05</v>
      </c>
      <c r="G563">
        <v>0.03476822087391063</v>
      </c>
      <c r="H563" t="s">
        <v>625</v>
      </c>
      <c r="I563" t="s">
        <v>530</v>
      </c>
    </row>
    <row r="564" spans="1:9">
      <c r="A564" s="1" t="s">
        <v>571</v>
      </c>
      <c r="B564">
        <f>HYPERLINK("https://www.suredividend.com/sure-analysis-GWRS/","Global Water Resources Inc")</f>
        <v>0</v>
      </c>
      <c r="C564" t="s">
        <v>663</v>
      </c>
      <c r="D564">
        <v>0.019629080918281</v>
      </c>
      <c r="E564">
        <v>-0.04172323414238843</v>
      </c>
      <c r="F564">
        <v>0.06</v>
      </c>
      <c r="G564">
        <v>0.03447578610794122</v>
      </c>
      <c r="H564" t="s">
        <v>625</v>
      </c>
      <c r="I564" t="s">
        <v>625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663</v>
      </c>
      <c r="D565">
        <v>0.08098949452268001</v>
      </c>
      <c r="E565">
        <v>-0.04044184141795348</v>
      </c>
      <c r="F565">
        <v>-0.002</v>
      </c>
      <c r="G565">
        <v>0.0311186392561178</v>
      </c>
      <c r="H565" t="s">
        <v>625</v>
      </c>
      <c r="I565" t="s">
        <v>419</v>
      </c>
    </row>
    <row r="566" spans="1:9">
      <c r="A566" s="1" t="s">
        <v>573</v>
      </c>
      <c r="B566">
        <f>HYPERLINK("https://www.suredividend.com/sure-analysis-GORO/","Gold Resource Corporation")</f>
        <v>0</v>
      </c>
      <c r="C566" t="s">
        <v>663</v>
      </c>
      <c r="D566">
        <v>0.012712778668507</v>
      </c>
      <c r="E566">
        <v>-0.2783208566315438</v>
      </c>
      <c r="F566">
        <v>0.4</v>
      </c>
      <c r="G566">
        <v>0.02594077428473307</v>
      </c>
      <c r="H566" t="s">
        <v>625</v>
      </c>
      <c r="I566" t="s">
        <v>625</v>
      </c>
    </row>
    <row r="567" spans="1:9">
      <c r="A567" s="1" t="s">
        <v>574</v>
      </c>
      <c r="B567">
        <f>HYPERLINK("https://www.suredividend.com/sure-analysis-PSO/","Pearson plc")</f>
        <v>0</v>
      </c>
      <c r="C567" t="s">
        <v>663</v>
      </c>
      <c r="D567">
        <v>0.026637964619066</v>
      </c>
      <c r="E567">
        <v>-0.02036132774754362</v>
      </c>
      <c r="F567">
        <v>0.02</v>
      </c>
      <c r="G567">
        <v>0.02384659260693467</v>
      </c>
      <c r="H567" t="s">
        <v>625</v>
      </c>
      <c r="I567" t="s">
        <v>530</v>
      </c>
    </row>
    <row r="568" spans="1:9">
      <c r="A568" s="1" t="s">
        <v>575</v>
      </c>
      <c r="B568">
        <f>HYPERLINK("https://www.suredividend.com/sure-analysis-PPRQF/","Choice Properties Real Estate Investment Trust")</f>
        <v>0</v>
      </c>
      <c r="C568" t="s">
        <v>664</v>
      </c>
      <c r="D568">
        <v>0</v>
      </c>
      <c r="E568">
        <v>-0.07263602284471238</v>
      </c>
      <c r="F568">
        <v>0.043</v>
      </c>
      <c r="G568">
        <v>0.02291522248686473</v>
      </c>
      <c r="H568" t="s">
        <v>625</v>
      </c>
      <c r="I568" t="s">
        <v>625</v>
      </c>
    </row>
    <row r="569" spans="1:9">
      <c r="A569" s="1" t="s">
        <v>576</v>
      </c>
      <c r="B569">
        <f>HYPERLINK("https://www.suredividend.com/sure-analysis-CNQ/","Canadian Natural Resources Ltd.")</f>
        <v>0</v>
      </c>
      <c r="C569" t="s">
        <v>663</v>
      </c>
      <c r="D569">
        <v>0.07836044034973901</v>
      </c>
      <c r="E569">
        <v>-0.1079840136995261</v>
      </c>
      <c r="F569">
        <v>0.1</v>
      </c>
      <c r="G569">
        <v>0.02215418783517831</v>
      </c>
      <c r="H569" t="s">
        <v>625</v>
      </c>
      <c r="I569" t="s">
        <v>530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0.023664414964037</v>
      </c>
      <c r="E570">
        <v>-0.04998449837321672</v>
      </c>
      <c r="F570">
        <v>0.05</v>
      </c>
      <c r="G570">
        <v>0.01993323912227907</v>
      </c>
      <c r="H570" t="s">
        <v>625</v>
      </c>
      <c r="I570" t="s">
        <v>625</v>
      </c>
    </row>
    <row r="571" spans="1:9">
      <c r="A571" s="1" t="s">
        <v>578</v>
      </c>
      <c r="B571">
        <f>HYPERLINK("https://www.suredividend.com/sure-analysis-CAKE/","Cheesecake Factory Inc.")</f>
        <v>0</v>
      </c>
      <c r="C571" t="s">
        <v>663</v>
      </c>
      <c r="D571">
        <v>0.010146561846254</v>
      </c>
      <c r="E571">
        <v>-0.09957584554024335</v>
      </c>
      <c r="F571">
        <v>0.12</v>
      </c>
      <c r="G571">
        <v>0.01902267708411265</v>
      </c>
      <c r="H571" t="s">
        <v>625</v>
      </c>
      <c r="I571" t="s">
        <v>625</v>
      </c>
    </row>
    <row r="572" spans="1:9">
      <c r="A572" s="1" t="s">
        <v>579</v>
      </c>
      <c r="B572">
        <f>HYPERLINK("https://www.suredividend.com/sure-analysis-TS/","Tenaris S.A.")</f>
        <v>0</v>
      </c>
      <c r="C572" t="s">
        <v>663</v>
      </c>
      <c r="D572">
        <v>0.008398320371688001</v>
      </c>
      <c r="E572">
        <v>-0.05423325662472411</v>
      </c>
      <c r="F572">
        <v>0.06</v>
      </c>
      <c r="G572">
        <v>0.01815234184331072</v>
      </c>
      <c r="H572" t="s">
        <v>625</v>
      </c>
      <c r="I572" t="s">
        <v>625</v>
      </c>
    </row>
    <row r="573" spans="1:9">
      <c r="A573" s="1" t="s">
        <v>580</v>
      </c>
      <c r="B573">
        <f>HYPERLINK("https://www.suredividend.com/sure-analysis-LADR/","Ladder Capital Corp")</f>
        <v>0</v>
      </c>
      <c r="C573" t="s">
        <v>664</v>
      </c>
      <c r="D573">
        <v>0.095366102436473</v>
      </c>
      <c r="E573">
        <v>-0.1034625697404712</v>
      </c>
      <c r="F573">
        <v>0.02</v>
      </c>
      <c r="G573">
        <v>0.01770501051482043</v>
      </c>
      <c r="H573" t="s">
        <v>625</v>
      </c>
      <c r="I573" t="s">
        <v>419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663</v>
      </c>
      <c r="D574">
        <v>0.040498224226141</v>
      </c>
      <c r="E574">
        <v>-0.04078015572626204</v>
      </c>
      <c r="F574">
        <v>0.02</v>
      </c>
      <c r="G574">
        <v>0.01460690932944075</v>
      </c>
      <c r="H574" t="s">
        <v>625</v>
      </c>
      <c r="I574" t="s">
        <v>530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0.04912215660591</v>
      </c>
      <c r="E575">
        <v>-0.0839194542993893</v>
      </c>
      <c r="F575">
        <v>0.05</v>
      </c>
      <c r="G575">
        <v>0.01443774388140562</v>
      </c>
      <c r="H575" t="s">
        <v>625</v>
      </c>
      <c r="I575" t="s">
        <v>530</v>
      </c>
    </row>
    <row r="576" spans="1:9">
      <c r="A576" s="1" t="s">
        <v>583</v>
      </c>
      <c r="B576">
        <f>HYPERLINK("https://www.suredividend.com/sure-analysis-ABR/","Arbor Realty Trust Inc.")</f>
        <v>0</v>
      </c>
      <c r="C576" t="s">
        <v>664</v>
      </c>
      <c r="D576">
        <v>0.08469743257334801</v>
      </c>
      <c r="E576">
        <v>-0.133986426738524</v>
      </c>
      <c r="F576">
        <v>0.058</v>
      </c>
      <c r="G576">
        <v>0.01368471654690451</v>
      </c>
      <c r="H576" t="s">
        <v>625</v>
      </c>
      <c r="I576" t="s">
        <v>419</v>
      </c>
    </row>
    <row r="577" spans="1:9">
      <c r="A577" s="1" t="s">
        <v>584</v>
      </c>
      <c r="B577">
        <f>HYPERLINK("https://www.suredividend.com/sure-analysis-OXY/","Occidental Petroleum Corp.")</f>
        <v>0</v>
      </c>
      <c r="C577" t="s">
        <v>663</v>
      </c>
      <c r="D577">
        <v>0.042599906859305</v>
      </c>
      <c r="E577">
        <v>-0.01251597527587855</v>
      </c>
      <c r="F577">
        <v>0.02</v>
      </c>
      <c r="G577">
        <v>0.01220774393211133</v>
      </c>
      <c r="H577" t="s">
        <v>625</v>
      </c>
      <c r="I577" t="s">
        <v>530</v>
      </c>
    </row>
    <row r="578" spans="1:9">
      <c r="A578" s="1" t="s">
        <v>585</v>
      </c>
      <c r="B578">
        <f>HYPERLINK("https://www.suredividend.com/sure-analysis-CVA/","Covanta Holding Corporation")</f>
        <v>0</v>
      </c>
      <c r="C578" t="s">
        <v>663</v>
      </c>
      <c r="D578">
        <v>0.036787501760955</v>
      </c>
      <c r="E578">
        <v>-0.09167191059869284</v>
      </c>
      <c r="F578">
        <v>0.07099999999999999</v>
      </c>
      <c r="G578">
        <v>0.01139906077520525</v>
      </c>
      <c r="H578" t="s">
        <v>625</v>
      </c>
      <c r="I578" t="s">
        <v>530</v>
      </c>
    </row>
    <row r="579" spans="1:9">
      <c r="A579" s="1" t="s">
        <v>586</v>
      </c>
      <c r="B579">
        <f>HYPERLINK("https://www.suredividend.com/sure-analysis-FUN/","Cedar Fair L.P.")</f>
        <v>0</v>
      </c>
      <c r="C579" t="s">
        <v>663</v>
      </c>
      <c r="D579">
        <v>0.022950417338836</v>
      </c>
      <c r="E579">
        <v>-0.06227250609271251</v>
      </c>
      <c r="F579">
        <v>0.05</v>
      </c>
      <c r="G579">
        <v>0.01106312216352912</v>
      </c>
      <c r="H579" t="s">
        <v>625</v>
      </c>
      <c r="I579" t="s">
        <v>625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663</v>
      </c>
      <c r="D580">
        <v>0.06112957638327601</v>
      </c>
      <c r="E580">
        <v>-0.07426367093981179</v>
      </c>
      <c r="F580">
        <v>0.02</v>
      </c>
      <c r="G580">
        <v>0.008346415067228108</v>
      </c>
      <c r="H580" t="s">
        <v>625</v>
      </c>
      <c r="I580" t="s">
        <v>530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663</v>
      </c>
      <c r="D581">
        <v>0.137384618258267</v>
      </c>
      <c r="E581">
        <v>-0.04123127564735785</v>
      </c>
      <c r="F581">
        <v>-0.075</v>
      </c>
      <c r="G581">
        <v>0.008274360841655559</v>
      </c>
      <c r="H581" t="s">
        <v>625</v>
      </c>
      <c r="I581" t="s">
        <v>419</v>
      </c>
    </row>
    <row r="582" spans="1:9">
      <c r="A582" s="1" t="s">
        <v>589</v>
      </c>
      <c r="B582">
        <f>HYPERLINK("https://www.suredividend.com/sure-analysis-CAJ/","Canon Inc")</f>
        <v>0</v>
      </c>
      <c r="C582" t="s">
        <v>663</v>
      </c>
      <c r="D582">
        <v>0.019954117316067</v>
      </c>
      <c r="E582">
        <v>-0.05795591482597373</v>
      </c>
      <c r="F582">
        <v>0.02</v>
      </c>
      <c r="G582">
        <v>0.003547933005746629</v>
      </c>
      <c r="H582" t="s">
        <v>625</v>
      </c>
      <c r="I582" t="s">
        <v>625</v>
      </c>
    </row>
    <row r="583" spans="1:9">
      <c r="A583" s="1" t="s">
        <v>590</v>
      </c>
      <c r="B583">
        <f>HYPERLINK("https://www.suredividend.com/sure-analysis-LYB/","LyondellBasell Industries NV")</f>
        <v>0</v>
      </c>
      <c r="C583" t="s">
        <v>663</v>
      </c>
      <c r="D583">
        <v>0.04458358153629</v>
      </c>
      <c r="E583">
        <v>-0.1042889720174945</v>
      </c>
      <c r="F583">
        <v>0.06</v>
      </c>
      <c r="G583">
        <v>0.003339840770297586</v>
      </c>
      <c r="H583" t="s">
        <v>625</v>
      </c>
      <c r="I583" t="s">
        <v>530</v>
      </c>
    </row>
    <row r="584" spans="1:9">
      <c r="A584" s="1" t="s">
        <v>591</v>
      </c>
      <c r="B584">
        <f>HYPERLINK("https://www.suredividend.com/sure-analysis-CMP/","Compass Minerals International Inc")</f>
        <v>0</v>
      </c>
      <c r="C584" t="s">
        <v>663</v>
      </c>
      <c r="D584">
        <v>0.04564907456714001</v>
      </c>
      <c r="E584">
        <v>-0.04748625445386156</v>
      </c>
      <c r="F584">
        <v>0</v>
      </c>
      <c r="G584">
        <v>0.001089176804634384</v>
      </c>
      <c r="H584" t="s">
        <v>625</v>
      </c>
      <c r="I584" t="s">
        <v>530</v>
      </c>
    </row>
    <row r="585" spans="1:9">
      <c r="A585" s="1" t="s">
        <v>592</v>
      </c>
      <c r="B585">
        <f>HYPERLINK("https://www.suredividend.com/sure-analysis-WELL/","Welltower Inc")</f>
        <v>0</v>
      </c>
      <c r="C585" t="s">
        <v>664</v>
      </c>
      <c r="D585">
        <v>0.04274567144907</v>
      </c>
      <c r="E585">
        <v>-0.06510980102126074</v>
      </c>
      <c r="F585">
        <v>0.02</v>
      </c>
      <c r="G585">
        <v>0.0004554532159652958</v>
      </c>
      <c r="H585" t="s">
        <v>625</v>
      </c>
      <c r="I585" t="s">
        <v>530</v>
      </c>
    </row>
    <row r="586" spans="1:9">
      <c r="A586" s="1" t="s">
        <v>593</v>
      </c>
      <c r="B586">
        <f>HYPERLINK("https://www.suredividend.com/sure-analysis-BX/","Blackstone Group Inc (The)")</f>
        <v>0</v>
      </c>
      <c r="C586" t="s">
        <v>663</v>
      </c>
      <c r="D586">
        <v>0.030026064658377</v>
      </c>
      <c r="E586">
        <v>-0.1250858999220987</v>
      </c>
      <c r="F586">
        <v>0.1</v>
      </c>
      <c r="G586">
        <v>0.0004344518136090159</v>
      </c>
      <c r="H586" t="s">
        <v>625</v>
      </c>
      <c r="I586" t="s">
        <v>530</v>
      </c>
    </row>
    <row r="587" spans="1:9">
      <c r="A587" s="1" t="s">
        <v>594</v>
      </c>
      <c r="B587">
        <f>HYPERLINK("https://www.suredividend.com/sure-analysis-NTR/","Nutrien Ltd")</f>
        <v>0</v>
      </c>
      <c r="C587" t="s">
        <v>663</v>
      </c>
      <c r="D587">
        <v>0.026353093052617</v>
      </c>
      <c r="E587">
        <v>-0.09366681764551543</v>
      </c>
      <c r="F587">
        <v>0.05</v>
      </c>
      <c r="G587">
        <v>-0.005072275287158812</v>
      </c>
      <c r="H587" t="s">
        <v>625</v>
      </c>
      <c r="I587" t="s">
        <v>530</v>
      </c>
    </row>
    <row r="588" spans="1:9">
      <c r="A588" s="1" t="s">
        <v>595</v>
      </c>
      <c r="B588">
        <f>HYPERLINK("https://www.suredividend.com/sure-analysis-OXSQ/","Oxford Square Capital Corp")</f>
        <v>0</v>
      </c>
      <c r="C588" t="s">
        <v>666</v>
      </c>
      <c r="D588">
        <v>0.16825023795354</v>
      </c>
      <c r="E588">
        <v>-0.06860908325565029</v>
      </c>
      <c r="F588">
        <v>-0.08</v>
      </c>
      <c r="G588">
        <v>-0.007580679377664268</v>
      </c>
      <c r="H588" t="s">
        <v>625</v>
      </c>
      <c r="I588" t="s">
        <v>419</v>
      </c>
    </row>
    <row r="589" spans="1:9">
      <c r="A589" s="1" t="s">
        <v>596</v>
      </c>
      <c r="B589">
        <f>HYPERLINK("https://www.suredividend.com/sure-analysis-HP/","Helmerich &amp; Payne, Inc.")</f>
        <v>0</v>
      </c>
      <c r="C589" t="s">
        <v>663</v>
      </c>
      <c r="D589">
        <v>0.07378814829847401</v>
      </c>
      <c r="E589">
        <v>-0.1905527553463</v>
      </c>
      <c r="F589">
        <v>0.17</v>
      </c>
      <c r="G589">
        <v>-0.009186287889780598</v>
      </c>
      <c r="H589" t="s">
        <v>625</v>
      </c>
      <c r="I589" t="s">
        <v>530</v>
      </c>
    </row>
    <row r="590" spans="1:9">
      <c r="A590" s="1" t="s">
        <v>597</v>
      </c>
      <c r="B590">
        <f>HYPERLINK("https://www.suredividend.com/sure-analysis-WFC/","Wells Fargo &amp; Co.")</f>
        <v>0</v>
      </c>
      <c r="C590" t="s">
        <v>663</v>
      </c>
      <c r="D590">
        <v>0.03932698260436</v>
      </c>
      <c r="E590">
        <v>-0.06464399248022401</v>
      </c>
      <c r="F590">
        <v>0.03</v>
      </c>
      <c r="G590">
        <v>-0.01197828756234087</v>
      </c>
      <c r="H590" t="s">
        <v>625</v>
      </c>
      <c r="I590" t="s">
        <v>530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0.03084734956743</v>
      </c>
      <c r="E591">
        <v>-0.0827328174886276</v>
      </c>
      <c r="F591">
        <v>0.03</v>
      </c>
      <c r="G591">
        <v>-0.01964400960967039</v>
      </c>
      <c r="H591" t="s">
        <v>625</v>
      </c>
      <c r="I591" t="s">
        <v>625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0.050700425304864</v>
      </c>
      <c r="E592">
        <v>-0.1004530589873676</v>
      </c>
      <c r="F592">
        <v>0</v>
      </c>
      <c r="G592">
        <v>-0.02446673560455881</v>
      </c>
      <c r="H592" t="s">
        <v>625</v>
      </c>
      <c r="I592" t="s">
        <v>530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0.02618663273421</v>
      </c>
      <c r="E593">
        <v>-0.1136786990254641</v>
      </c>
      <c r="F593">
        <v>0.05</v>
      </c>
      <c r="G593">
        <v>-0.02451524792371174</v>
      </c>
      <c r="H593" t="s">
        <v>625</v>
      </c>
      <c r="I593" t="s">
        <v>625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0.003707017476602</v>
      </c>
      <c r="E594">
        <v>-0.1276978117440138</v>
      </c>
      <c r="F594">
        <v>0.1</v>
      </c>
      <c r="G594">
        <v>-0.03617315704331403</v>
      </c>
      <c r="H594" t="s">
        <v>625</v>
      </c>
      <c r="I594" t="s">
        <v>625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0.048333657306792</v>
      </c>
      <c r="E595">
        <v>-0.1762433426498239</v>
      </c>
      <c r="F595">
        <v>0.01</v>
      </c>
      <c r="G595">
        <v>-0.04618418924729761</v>
      </c>
      <c r="H595" t="s">
        <v>625</v>
      </c>
      <c r="I595" t="s">
        <v>419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0.010225510924414</v>
      </c>
      <c r="E596">
        <v>-0.09714018440501904</v>
      </c>
      <c r="F596">
        <v>0.03</v>
      </c>
      <c r="G596">
        <v>-0.0566922943077286</v>
      </c>
      <c r="H596" t="s">
        <v>625</v>
      </c>
      <c r="I596" t="s">
        <v>625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0.074410469978213</v>
      </c>
      <c r="E597">
        <v>-0.2438354820201055</v>
      </c>
      <c r="F597">
        <v>0.2</v>
      </c>
      <c r="G597">
        <v>-0.08366386441334928</v>
      </c>
      <c r="H597" t="s">
        <v>625</v>
      </c>
      <c r="I597" t="s">
        <v>530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663</v>
      </c>
      <c r="D598">
        <v>0.016307347638767</v>
      </c>
      <c r="E598">
        <v>0.03545224828194637</v>
      </c>
      <c r="F598">
        <v>-0.14</v>
      </c>
      <c r="G598">
        <v>-0.08800351635261683</v>
      </c>
      <c r="H598" t="s">
        <v>625</v>
      </c>
      <c r="I598" t="s">
        <v>625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0.038533048336509</v>
      </c>
      <c r="E599">
        <v>-0.1543137586940014</v>
      </c>
      <c r="F599">
        <v>-0.01</v>
      </c>
      <c r="G599">
        <v>-0.09473104075785443</v>
      </c>
      <c r="H599" t="s">
        <v>625</v>
      </c>
      <c r="I599" t="s">
        <v>530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0.127001548888535</v>
      </c>
      <c r="E600">
        <v>-0.191564664865617</v>
      </c>
      <c r="F600">
        <v>0.02</v>
      </c>
      <c r="G600">
        <v>-0.1208626974344867</v>
      </c>
      <c r="H600" t="s">
        <v>625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0.005186260250015001</v>
      </c>
      <c r="E601">
        <v>-0.1734745190281561</v>
      </c>
      <c r="F601">
        <v>0.05</v>
      </c>
      <c r="G601">
        <v>-0.1281907105669763</v>
      </c>
      <c r="H601" t="s">
        <v>625</v>
      </c>
      <c r="I601" t="s">
        <v>625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0.009075233687267001</v>
      </c>
      <c r="E602">
        <v>-0.1836854625413459</v>
      </c>
      <c r="F602">
        <v>0.04</v>
      </c>
      <c r="G602">
        <v>-0.1329364875857683</v>
      </c>
      <c r="H602" t="s">
        <v>625</v>
      </c>
      <c r="I602" t="s">
        <v>625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0.083857443597581</v>
      </c>
      <c r="E603">
        <v>0.1872080389372015</v>
      </c>
      <c r="F603">
        <v>0</v>
      </c>
      <c r="G603">
        <v>0.2931656024318881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0.10162020809559</v>
      </c>
      <c r="E604">
        <v>0.1425332492237881</v>
      </c>
      <c r="F604">
        <v>0.03</v>
      </c>
      <c r="G604">
        <v>0.1768092467005018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664</v>
      </c>
      <c r="D605">
        <v>0.047639683117267</v>
      </c>
      <c r="E605">
        <v>0.02331781280297807</v>
      </c>
      <c r="F605">
        <v>0.05</v>
      </c>
      <c r="G605">
        <v>0.1075941308852395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663</v>
      </c>
      <c r="D606">
        <v>0</v>
      </c>
      <c r="E606">
        <v>0.001239161176130876</v>
      </c>
      <c r="F606">
        <v>0.07000000000000001</v>
      </c>
      <c r="G606">
        <v>0.07132590245846004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0.012127659422286</v>
      </c>
      <c r="E607">
        <v>0.007258597635297015</v>
      </c>
      <c r="F607">
        <v>0.04</v>
      </c>
      <c r="G607">
        <v>0.06729088929385196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0.029024391639523</v>
      </c>
      <c r="E608">
        <v>0.04039078887527814</v>
      </c>
      <c r="F608">
        <v>0.015</v>
      </c>
      <c r="G608">
        <v>0.05599665070840709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664</v>
      </c>
      <c r="D609">
        <v>0.01433691777636</v>
      </c>
      <c r="E609">
        <v>0.0344735814487438</v>
      </c>
      <c r="F609">
        <v>0</v>
      </c>
      <c r="G609">
        <v>0.05211682441672805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0.012357723422166</v>
      </c>
      <c r="E610">
        <v>0.01422372146612827</v>
      </c>
      <c r="F610">
        <v>0.035</v>
      </c>
      <c r="G610">
        <v>0.04972155171744275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664</v>
      </c>
      <c r="D611">
        <v>0.015800304658452</v>
      </c>
      <c r="E611">
        <v>-0.07585361752510744</v>
      </c>
      <c r="F611">
        <v>0.08799999999999999</v>
      </c>
      <c r="G611">
        <v>0.04664935726132513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663</v>
      </c>
      <c r="D612">
        <v>0.019926586011097</v>
      </c>
      <c r="E612">
        <v>-0.005181626100900005</v>
      </c>
      <c r="F612">
        <v>0.01</v>
      </c>
      <c r="G612">
        <v>0.04490230583197974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0.009710343839518</v>
      </c>
      <c r="E613">
        <v>-0.01223150790128791</v>
      </c>
      <c r="F613">
        <v>0.054</v>
      </c>
      <c r="G613">
        <v>0.04110799067204263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HYPERLINK("https://www.suredividend.com/sure-analysis-LVS/","Las Vegas Sands Corp")</f>
        <v>0</v>
      </c>
      <c r="C614" t="s">
        <v>663</v>
      </c>
      <c r="D614">
        <v>0.013290713685357</v>
      </c>
      <c r="E614">
        <v>-0.01957375669895467</v>
      </c>
      <c r="F614">
        <v>0.04</v>
      </c>
      <c r="G614">
        <v>0.03762184499420895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0.017348822539697</v>
      </c>
      <c r="E615">
        <v>-0.01263839209990614</v>
      </c>
      <c r="F615">
        <v>0</v>
      </c>
      <c r="G615">
        <v>0.02849866833120829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0.015926910176252</v>
      </c>
      <c r="E616">
        <v>-0.07765239316186989</v>
      </c>
      <c r="F616">
        <v>0.1</v>
      </c>
      <c r="G616">
        <v>0.02374238247904192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663</v>
      </c>
      <c r="D617">
        <v>0.013353435381614</v>
      </c>
      <c r="E617">
        <v>-0.04182129027563009</v>
      </c>
      <c r="F617">
        <v>0.04</v>
      </c>
      <c r="G617">
        <v>0.01114027993646682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HYPERLINK("https://www.suredividend.com/sure-analysis-F/","Ford Motor Co.")</f>
        <v>0</v>
      </c>
      <c r="C618" t="s">
        <v>663</v>
      </c>
      <c r="D618">
        <v>0.017341041151498</v>
      </c>
      <c r="E618">
        <v>-0.009035533171706023</v>
      </c>
      <c r="F618">
        <v>0.02</v>
      </c>
      <c r="G618">
        <v>0.01078375616485983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HYPERLINK("https://www.suredividend.com/sure-analysis-NSANY/","Nissan Motor Co. Ltd.")</f>
        <v>0</v>
      </c>
      <c r="C619" t="s">
        <v>663</v>
      </c>
      <c r="D619">
        <v>0</v>
      </c>
      <c r="E619">
        <v>-0.08128951470783063</v>
      </c>
      <c r="F619">
        <v>0.068</v>
      </c>
      <c r="G619">
        <v>0.01052767877209582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HYPERLINK("https://www.suredividend.com/sure-analysis-FCAU/","Fiat Chrysler Automobiles NV")</f>
        <v>0</v>
      </c>
      <c r="C620" t="s">
        <v>663</v>
      </c>
      <c r="D620">
        <v>0</v>
      </c>
      <c r="E620">
        <v>-0.04635675763678315</v>
      </c>
      <c r="F620">
        <v>0.03</v>
      </c>
      <c r="G620">
        <v>0.006449641046322618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663</v>
      </c>
      <c r="D621">
        <v>0.002432363202387</v>
      </c>
      <c r="E621">
        <v>-0.1266957726660826</v>
      </c>
      <c r="F621">
        <v>0.14</v>
      </c>
      <c r="G621">
        <v>0.0006845935892179078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HYPERLINK("https://www.suredividend.com/sure-analysis-NOV/","NOV Inc")</f>
        <v>0</v>
      </c>
      <c r="C622" t="s">
        <v>663</v>
      </c>
      <c r="D622">
        <v>0.003410641251368</v>
      </c>
      <c r="E622">
        <v>-0.001328025935786625</v>
      </c>
      <c r="F622">
        <v>0</v>
      </c>
      <c r="G622">
        <v>-0.001328025935786625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HYPERLINK("https://www.suredividend.com/sure-analysis-UFS/","Domtar Corporation")</f>
        <v>0</v>
      </c>
      <c r="C623" t="s">
        <v>663</v>
      </c>
      <c r="D623">
        <v>0.01430367850088</v>
      </c>
      <c r="E623">
        <v>-0.03220922964038009</v>
      </c>
      <c r="F623">
        <v>0.03</v>
      </c>
      <c r="G623">
        <v>-0.003175506529591532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HYPERLINK("https://www.suredividend.com/sure-analysis-FTI/","TechnipFMC Plc")</f>
        <v>0</v>
      </c>
      <c r="C624" t="s">
        <v>663</v>
      </c>
      <c r="D624">
        <v>0.012524084319039</v>
      </c>
      <c r="E624">
        <v>-0.1256001314915927</v>
      </c>
      <c r="F624">
        <v>0.14</v>
      </c>
      <c r="G624">
        <v>-0.003184149900415489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-0.02658868355510902</v>
      </c>
      <c r="F625">
        <v>0.01</v>
      </c>
      <c r="G625">
        <v>-0.004903080111710256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663</v>
      </c>
      <c r="D626">
        <v>0</v>
      </c>
      <c r="E626">
        <v>-0.05868168154699882</v>
      </c>
      <c r="F626">
        <v>0.02</v>
      </c>
      <c r="G626">
        <v>-0.00984517020611031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HYPERLINK("https://www.suredividend.com/sure-analysis-CBRL/","Cracker Barrel Old Country Store Inc")</f>
        <v>0</v>
      </c>
      <c r="C627" t="s">
        <v>663</v>
      </c>
      <c r="D627">
        <v>0.019925129185331</v>
      </c>
      <c r="E627">
        <v>-0.07059084112800884</v>
      </c>
      <c r="F627">
        <v>0.031</v>
      </c>
      <c r="G627">
        <v>-0.01092798568672104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HYPERLINK("https://www.suredividend.com/sure-analysis-RCL/","Royal Caribbean Group")</f>
        <v>0</v>
      </c>
      <c r="C628" t="s">
        <v>663</v>
      </c>
      <c r="D628">
        <v>0.010751205670431</v>
      </c>
      <c r="E628">
        <v>-0.06433348460446975</v>
      </c>
      <c r="F628">
        <v>0.04</v>
      </c>
      <c r="G628">
        <v>-0.01344176434430844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HYPERLINK("https://www.suredividend.com/sure-analysis-LUV/","Southwest Airlines Co")</f>
        <v>0</v>
      </c>
      <c r="C629" t="s">
        <v>663</v>
      </c>
      <c r="D629">
        <v>0.003943909008601</v>
      </c>
      <c r="E629">
        <v>-0.09404437794419829</v>
      </c>
      <c r="F629">
        <v>0.08</v>
      </c>
      <c r="G629">
        <v>-0.01384272441139489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HYPERLINK("https://www.suredividend.com/sure-analysis-KSS/","Kohl`s Corp.")</f>
        <v>0</v>
      </c>
      <c r="C630" t="s">
        <v>663</v>
      </c>
      <c r="D630">
        <v>0.01782729795354</v>
      </c>
      <c r="E630">
        <v>-0.07298460903809678</v>
      </c>
      <c r="F630">
        <v>0.04</v>
      </c>
      <c r="G630">
        <v>-0.01384364049925768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HYPERLINK("https://www.suredividend.com/sure-analysis-ANF/","Abercrombie &amp; Fitch Co.")</f>
        <v>0</v>
      </c>
      <c r="C631" t="s">
        <v>663</v>
      </c>
      <c r="D631">
        <v>0.009358914505392</v>
      </c>
      <c r="E631">
        <v>-0.03374090098041282</v>
      </c>
      <c r="F631">
        <v>0.02</v>
      </c>
      <c r="G631">
        <v>-0.01441571900002103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HYPERLINK("https://www.suredividend.com/sure-analysis-EADSY/","Airbus SE")</f>
        <v>0</v>
      </c>
      <c r="C632" t="s">
        <v>663</v>
      </c>
      <c r="D632">
        <v>0</v>
      </c>
      <c r="E632">
        <v>-0.0824678644743142</v>
      </c>
      <c r="F632">
        <v>0.06</v>
      </c>
      <c r="G632">
        <v>-0.01628745027502132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HYPERLINK("https://www.suredividend.com/sure-analysis-M/","Macy`s Inc")</f>
        <v>0</v>
      </c>
      <c r="C633" t="s">
        <v>663</v>
      </c>
      <c r="D633">
        <v>0.03314310778014101</v>
      </c>
      <c r="E633">
        <v>-0.01601866715441147</v>
      </c>
      <c r="F633">
        <v>-0.03</v>
      </c>
      <c r="G633">
        <v>-0.0169853263769203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HYPERLINK("https://www.suredividend.com/sure-analysis-SIX/","Six Flags Entertainment Corp")</f>
        <v>0</v>
      </c>
      <c r="C634" t="s">
        <v>663</v>
      </c>
      <c r="D634">
        <v>0.007527853056308001</v>
      </c>
      <c r="E634">
        <v>-0.04626121536314787</v>
      </c>
      <c r="F634">
        <v>0.03</v>
      </c>
      <c r="G634">
        <v>-0.01764905182404231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HYPERLINK("https://www.suredividend.com/sure-analysis-BBBY/","Bed, Bath &amp; Beyond Inc.")</f>
        <v>0</v>
      </c>
      <c r="C635" t="s">
        <v>663</v>
      </c>
      <c r="D635">
        <v>0.008603238956889001</v>
      </c>
      <c r="E635">
        <v>-0.01848461154850423</v>
      </c>
      <c r="F635">
        <v>0</v>
      </c>
      <c r="G635">
        <v>-0.01848461154850423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663</v>
      </c>
      <c r="D636">
        <v>0.027425923748771</v>
      </c>
      <c r="E636">
        <v>-0.05675493861654946</v>
      </c>
      <c r="F636">
        <v>0.04</v>
      </c>
      <c r="G636">
        <v>-0.01902513616121149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HYPERLINK("https://www.suredividend.com/sure-analysis-AAL/","American Airlines Group Inc")</f>
        <v>0</v>
      </c>
      <c r="C637" t="s">
        <v>663</v>
      </c>
      <c r="D637">
        <v>0.006480881496443</v>
      </c>
      <c r="E637">
        <v>-0.01926331208004628</v>
      </c>
      <c r="F637">
        <v>0</v>
      </c>
      <c r="G637">
        <v>-0.01926331208004628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HYPERLINK("https://www.suredividend.com/sure-analysis-CAE/","Cae Inc.")</f>
        <v>0</v>
      </c>
      <c r="C638" t="s">
        <v>663</v>
      </c>
      <c r="D638">
        <v>0.004023408902851001</v>
      </c>
      <c r="E638">
        <v>-0.1016112714832579</v>
      </c>
      <c r="F638">
        <v>0.08</v>
      </c>
      <c r="G638">
        <v>-0.02974017320191846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HYPERLINK("https://www.suredividend.com/sure-analysis-ALK/","Alaska Air Group Inc.")</f>
        <v>0</v>
      </c>
      <c r="C639" t="s">
        <v>663</v>
      </c>
      <c r="D639">
        <v>0.007521058965102001</v>
      </c>
      <c r="E639">
        <v>-0.06306374305126206</v>
      </c>
      <c r="F639">
        <v>0.02</v>
      </c>
      <c r="G639">
        <v>-0.03031542257686937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HYPERLINK("https://www.suredividend.com/sure-analysis-DAL/","Delta Air Lines, Inc.")</f>
        <v>0</v>
      </c>
      <c r="C640" t="s">
        <v>663</v>
      </c>
      <c r="D640">
        <v>0.010176991240866</v>
      </c>
      <c r="E640">
        <v>-0.0876558237573406</v>
      </c>
      <c r="F640">
        <v>0.06</v>
      </c>
      <c r="G640">
        <v>-0.03032747511815914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HYPERLINK("https://www.suredividend.com/sure-analysis-WDC/","Western Digital Corp.")</f>
        <v>0</v>
      </c>
      <c r="C641" t="s">
        <v>663</v>
      </c>
      <c r="D641">
        <v>0.009423294383716</v>
      </c>
      <c r="E641">
        <v>-0.1007224833113474</v>
      </c>
      <c r="F641">
        <v>0.07000000000000001</v>
      </c>
      <c r="G641">
        <v>-0.03777305714314161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HYPERLINK("https://www.suredividend.com/sure-analysis-RRD/","R.R. Donnelley &amp; Sons Co.")</f>
        <v>0</v>
      </c>
      <c r="C642" t="s">
        <v>663</v>
      </c>
      <c r="D642">
        <v>0.012345678736398</v>
      </c>
      <c r="E642">
        <v>-0.03820006272852428</v>
      </c>
      <c r="F642">
        <v>0</v>
      </c>
      <c r="G642">
        <v>-0.03820006272852428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664</v>
      </c>
      <c r="D643">
        <v>0.015701326167037</v>
      </c>
      <c r="E643">
        <v>-0.05733690123310387</v>
      </c>
      <c r="F643">
        <v>0.02</v>
      </c>
      <c r="G643">
        <v>-0.03848363925776588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HYPERLINK("https://www.suredividend.com/sure-analysis-FLR/","Fluor Corporation")</f>
        <v>0</v>
      </c>
      <c r="C644" t="s">
        <v>663</v>
      </c>
      <c r="D644">
        <v>0.005931198190398001</v>
      </c>
      <c r="E644">
        <v>-0.05739423960711043</v>
      </c>
      <c r="F644">
        <v>0.02</v>
      </c>
      <c r="G644">
        <v>-0.03854212439925264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0.001649299038967</v>
      </c>
      <c r="E645">
        <v>-0.1040712141641676</v>
      </c>
      <c r="F645">
        <v>0.07000000000000001</v>
      </c>
      <c r="G645">
        <v>-0.04135619915565936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HYPERLINK("https://www.suredividend.com/sure-analysis-HA/","Hawaiian Holdings, Inc.")</f>
        <v>0</v>
      </c>
      <c r="C646" t="s">
        <v>663</v>
      </c>
      <c r="D646">
        <v>0.00665926733173</v>
      </c>
      <c r="E646">
        <v>-0.0983620192988619</v>
      </c>
      <c r="F646">
        <v>0.04</v>
      </c>
      <c r="G646">
        <v>-0.05001083014147178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HYPERLINK("https://www.suredividend.com/sure-analysis-MT/","ArcelorMittal")</f>
        <v>0</v>
      </c>
      <c r="C647" t="s">
        <v>663</v>
      </c>
      <c r="D647">
        <v>0</v>
      </c>
      <c r="E647">
        <v>-0.05011793241085594</v>
      </c>
      <c r="F647">
        <v>0</v>
      </c>
      <c r="G647">
        <v>-0.05011793241085594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663</v>
      </c>
      <c r="D648">
        <v>0.024271844660194</v>
      </c>
      <c r="E648">
        <v>-0.1179258538680386</v>
      </c>
      <c r="F648">
        <v>0.05</v>
      </c>
      <c r="G648">
        <v>-0.05482611745078192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HYPERLINK("https://www.suredividend.com/sure-analysis-LB/","L Brands Inc")</f>
        <v>0</v>
      </c>
      <c r="C649" t="s">
        <v>663</v>
      </c>
      <c r="D649">
        <v>0.007420232795471</v>
      </c>
      <c r="E649">
        <v>-0.1024414151951746</v>
      </c>
      <c r="F649">
        <v>0.05</v>
      </c>
      <c r="G649">
        <v>-0.05756348595493332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HYPERLINK("https://www.suredividend.com/sure-analysis-MIC/","Macquarie Infrastructure Corp")</f>
        <v>0</v>
      </c>
      <c r="C650" t="s">
        <v>663</v>
      </c>
      <c r="D650">
        <v>0.025933609958506</v>
      </c>
      <c r="E650">
        <v>-0.07708609034674596</v>
      </c>
      <c r="F650">
        <v>0.02</v>
      </c>
      <c r="G650">
        <v>-0.05862781215368085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HYPERLINK("https://www.suredividend.com/sure-analysis-JWN/","Nordstrom, Inc.")</f>
        <v>0</v>
      </c>
      <c r="C651" t="s">
        <v>663</v>
      </c>
      <c r="D651">
        <v>0.011753494433556</v>
      </c>
      <c r="E651">
        <v>-0.1129273023065893</v>
      </c>
      <c r="F651">
        <v>0.03</v>
      </c>
      <c r="G651">
        <v>-0.06644378586014255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663</v>
      </c>
      <c r="D652">
        <v>0</v>
      </c>
      <c r="E652">
        <v>-0.1166032367175486</v>
      </c>
      <c r="F652">
        <v>0.036</v>
      </c>
      <c r="G652">
        <v>-0.07449150815985595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0.001762425123195</v>
      </c>
      <c r="E653">
        <v>-0.1580924928856974</v>
      </c>
      <c r="F653">
        <v>0.08</v>
      </c>
      <c r="G653">
        <v>-0.084634173593648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0.011335910776693</v>
      </c>
      <c r="E654">
        <v>-0.167344286659609</v>
      </c>
      <c r="F654">
        <v>0.02</v>
      </c>
      <c r="G654">
        <v>-0.1232342888990406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0.007251631455027</v>
      </c>
      <c r="E655">
        <v>-0.1827318348035626</v>
      </c>
      <c r="F655">
        <v>-0.05</v>
      </c>
      <c r="G655">
        <v>-0.2235952430633845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76.66</v>
      </c>
      <c r="D2">
        <v>734930.658529</v>
      </c>
      <c r="E2" t="s">
        <v>691</v>
      </c>
      <c r="F2" t="s">
        <v>663</v>
      </c>
      <c r="H2" t="s">
        <v>707</v>
      </c>
      <c r="I2" t="s">
        <v>718</v>
      </c>
      <c r="J2" t="s">
        <v>1254</v>
      </c>
      <c r="K2">
        <v>44149</v>
      </c>
      <c r="L2">
        <v>0</v>
      </c>
      <c r="M2">
        <v>-0.01522297754871393</v>
      </c>
      <c r="N2">
        <v>0.22</v>
      </c>
      <c r="O2">
        <v>0.2033138615514143</v>
      </c>
      <c r="P2" t="s">
        <v>667</v>
      </c>
      <c r="Q2" t="s">
        <v>530</v>
      </c>
      <c r="R2">
        <v>10</v>
      </c>
      <c r="S2">
        <v>0.08854166666666667</v>
      </c>
      <c r="T2">
        <v>71</v>
      </c>
      <c r="U2">
        <v>1.079718309859155</v>
      </c>
      <c r="V2">
        <v>1.51</v>
      </c>
      <c r="W2">
        <v>1.92</v>
      </c>
      <c r="X2">
        <v>0.17</v>
      </c>
      <c r="Y2">
        <v>0.5635325311034061</v>
      </c>
      <c r="Z2">
        <v>0.03675344563552833</v>
      </c>
      <c r="AA2">
        <v>0.9525267993874426</v>
      </c>
      <c r="AB2">
        <v>0.9954128440366972</v>
      </c>
      <c r="AC2">
        <v>0.6422018348623852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295.21</v>
      </c>
      <c r="D3">
        <v>49446.293101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1255</v>
      </c>
      <c r="K3">
        <v>44131</v>
      </c>
      <c r="L3">
        <v>0.018993940835287</v>
      </c>
      <c r="M3">
        <v>0.02683288128836714</v>
      </c>
      <c r="N3">
        <v>0.1</v>
      </c>
      <c r="O3">
        <v>0.1440869275763781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0.875994065281899</v>
      </c>
      <c r="V3">
        <v>14.58</v>
      </c>
      <c r="W3">
        <v>22.45</v>
      </c>
      <c r="X3">
        <v>5.67</v>
      </c>
      <c r="Y3">
        <v>-0.195797180043384</v>
      </c>
      <c r="Z3">
        <v>0.3859111791730475</v>
      </c>
      <c r="AA3">
        <v>0.2143950995405819</v>
      </c>
      <c r="AB3">
        <v>0.9342507645259939</v>
      </c>
      <c r="AC3">
        <v>0.8837920489296636</v>
      </c>
      <c r="AD3">
        <v>0.9709480122324159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24.3</v>
      </c>
      <c r="D4">
        <v>90488.059481</v>
      </c>
      <c r="E4" t="s">
        <v>691</v>
      </c>
      <c r="F4" t="s">
        <v>663</v>
      </c>
      <c r="H4" t="s">
        <v>707</v>
      </c>
      <c r="I4" t="s">
        <v>720</v>
      </c>
      <c r="J4" t="s">
        <v>1256</v>
      </c>
      <c r="K4">
        <v>44173</v>
      </c>
      <c r="L4">
        <v>0</v>
      </c>
      <c r="M4">
        <v>0.04304488151063257</v>
      </c>
      <c r="N4">
        <v>0.07000000000000001</v>
      </c>
      <c r="O4">
        <v>0.1340806824363787</v>
      </c>
      <c r="P4" t="s">
        <v>667</v>
      </c>
      <c r="Q4" t="s">
        <v>530</v>
      </c>
      <c r="R4">
        <v>10</v>
      </c>
      <c r="S4">
        <v>0.2478260869565217</v>
      </c>
      <c r="T4">
        <v>30</v>
      </c>
      <c r="U4">
        <v>0.8100000000000001</v>
      </c>
      <c r="V4">
        <v>0</v>
      </c>
      <c r="W4">
        <v>2.3</v>
      </c>
      <c r="X4">
        <v>0.57</v>
      </c>
      <c r="Y4">
        <v>0.003303055326176</v>
      </c>
      <c r="Z4">
        <v>0.03675344563552833</v>
      </c>
      <c r="AA4">
        <v>0.5237366003062788</v>
      </c>
      <c r="AB4">
        <v>0.7744648318042813</v>
      </c>
      <c r="AC4">
        <v>0.941131498470948</v>
      </c>
      <c r="AD4">
        <v>0.9602446483180428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44.37</v>
      </c>
      <c r="D5">
        <v>6042.470161</v>
      </c>
      <c r="E5" t="s">
        <v>693</v>
      </c>
      <c r="F5" t="s">
        <v>663</v>
      </c>
      <c r="H5" t="s">
        <v>708</v>
      </c>
      <c r="I5" t="s">
        <v>721</v>
      </c>
      <c r="J5" t="s">
        <v>1257</v>
      </c>
      <c r="K5">
        <v>44143</v>
      </c>
      <c r="L5">
        <v>0.020195216568819</v>
      </c>
      <c r="M5">
        <v>0.06573218410561532</v>
      </c>
      <c r="N5">
        <v>0.05</v>
      </c>
      <c r="O5">
        <v>0.1336527365802314</v>
      </c>
      <c r="P5" t="s">
        <v>667</v>
      </c>
      <c r="Q5" t="s">
        <v>668</v>
      </c>
      <c r="R5">
        <v>18</v>
      </c>
      <c r="S5">
        <v>0.2222222222222222</v>
      </c>
      <c r="T5">
        <v>61</v>
      </c>
      <c r="U5">
        <v>0.7273770491803279</v>
      </c>
      <c r="V5">
        <v>1.75</v>
      </c>
      <c r="W5">
        <v>4.05</v>
      </c>
      <c r="X5">
        <v>0.9</v>
      </c>
      <c r="Y5">
        <v>-0.098937735722325</v>
      </c>
      <c r="Z5">
        <v>0.4073506891271056</v>
      </c>
      <c r="AA5">
        <v>0.3598774885145483</v>
      </c>
      <c r="AB5">
        <v>0.5558103975535168</v>
      </c>
      <c r="AC5">
        <v>0.9724770642201835</v>
      </c>
      <c r="AD5">
        <v>0.9587155963302751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29.16</v>
      </c>
      <c r="D6">
        <v>99.29082099999999</v>
      </c>
      <c r="E6" t="s">
        <v>694</v>
      </c>
      <c r="F6" t="s">
        <v>663</v>
      </c>
      <c r="H6" t="s">
        <v>709</v>
      </c>
      <c r="J6" t="s">
        <v>1256</v>
      </c>
      <c r="K6">
        <v>44151</v>
      </c>
      <c r="L6">
        <v>0</v>
      </c>
      <c r="M6">
        <v>0.04304488151063257</v>
      </c>
      <c r="N6">
        <v>0.055</v>
      </c>
      <c r="O6">
        <v>0.1269632469764259</v>
      </c>
      <c r="P6" t="s">
        <v>667</v>
      </c>
      <c r="Q6" t="s">
        <v>530</v>
      </c>
      <c r="R6">
        <v>34</v>
      </c>
      <c r="S6">
        <v>0.32</v>
      </c>
      <c r="T6">
        <v>36</v>
      </c>
      <c r="U6">
        <v>0.8100000000000001</v>
      </c>
      <c r="V6">
        <v>0</v>
      </c>
      <c r="W6">
        <v>3.25</v>
      </c>
      <c r="X6">
        <v>1.04</v>
      </c>
      <c r="Y6">
        <v>-0.024413092135417</v>
      </c>
      <c r="Z6">
        <v>0.03675344563552833</v>
      </c>
      <c r="AA6">
        <v>0.4716692189892802</v>
      </c>
      <c r="AB6">
        <v>0.6269113149847094</v>
      </c>
      <c r="AC6">
        <v>0.941131498470948</v>
      </c>
      <c r="AD6">
        <v>0.944954128440367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477.72</v>
      </c>
      <c r="D7">
        <v>189337.247445</v>
      </c>
      <c r="E7" t="s">
        <v>691</v>
      </c>
      <c r="F7" t="s">
        <v>663</v>
      </c>
      <c r="G7" t="s">
        <v>702</v>
      </c>
      <c r="H7" t="s">
        <v>708</v>
      </c>
      <c r="I7" t="s">
        <v>722</v>
      </c>
      <c r="J7" t="s">
        <v>1257</v>
      </c>
      <c r="K7">
        <v>44146</v>
      </c>
      <c r="L7">
        <v>0.001840667764971</v>
      </c>
      <c r="M7">
        <v>0.01982918985669757</v>
      </c>
      <c r="N7">
        <v>0.1</v>
      </c>
      <c r="O7">
        <v>0.1236100633638049</v>
      </c>
      <c r="P7" t="s">
        <v>667</v>
      </c>
      <c r="Q7" t="s">
        <v>419</v>
      </c>
      <c r="R7">
        <v>2</v>
      </c>
      <c r="S7">
        <v>0.04806116876024031</v>
      </c>
      <c r="T7">
        <v>527</v>
      </c>
      <c r="U7">
        <v>0.9064895635673624</v>
      </c>
      <c r="V7">
        <v>12.21</v>
      </c>
      <c r="W7">
        <v>18.31</v>
      </c>
      <c r="X7">
        <v>0.88</v>
      </c>
      <c r="Y7">
        <v>0.483397941401869</v>
      </c>
      <c r="Z7">
        <v>0.08116385911179172</v>
      </c>
      <c r="AA7">
        <v>0.9372128637059725</v>
      </c>
      <c r="AB7">
        <v>0.9342507645259939</v>
      </c>
      <c r="AC7">
        <v>0.8577981651376148</v>
      </c>
      <c r="AD7">
        <v>0.9327217125382263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41.9</v>
      </c>
      <c r="D8">
        <v>35558.198788</v>
      </c>
      <c r="E8" t="s">
        <v>695</v>
      </c>
      <c r="F8" t="s">
        <v>663</v>
      </c>
      <c r="G8" t="s">
        <v>702</v>
      </c>
      <c r="H8" t="s">
        <v>710</v>
      </c>
      <c r="I8" t="s">
        <v>723</v>
      </c>
      <c r="J8" t="s">
        <v>1257</v>
      </c>
      <c r="K8">
        <v>44119</v>
      </c>
      <c r="L8">
        <v>0.044181502552027</v>
      </c>
      <c r="M8">
        <v>0.03597958257097278</v>
      </c>
      <c r="N8">
        <v>0.05</v>
      </c>
      <c r="O8">
        <v>0.1225940898290039</v>
      </c>
      <c r="P8" t="s">
        <v>667</v>
      </c>
      <c r="Q8" t="s">
        <v>667</v>
      </c>
      <c r="R8">
        <v>45</v>
      </c>
      <c r="S8">
        <v>0.3755020080321285</v>
      </c>
      <c r="T8">
        <v>50</v>
      </c>
      <c r="U8">
        <v>0.838</v>
      </c>
      <c r="V8">
        <v>0.8565</v>
      </c>
      <c r="W8">
        <v>4.98</v>
      </c>
      <c r="X8">
        <v>1.87</v>
      </c>
      <c r="Y8">
        <v>-0.272580747778508</v>
      </c>
      <c r="Z8">
        <v>0.7534456355283308</v>
      </c>
      <c r="AA8">
        <v>0.1347626339969372</v>
      </c>
      <c r="AB8">
        <v>0.5558103975535168</v>
      </c>
      <c r="AC8">
        <v>0.9235474006116208</v>
      </c>
      <c r="AD8">
        <v>0.926605504587156</v>
      </c>
    </row>
    <row r="9" spans="1:30">
      <c r="A9" s="1" t="s">
        <v>16</v>
      </c>
      <c r="B9">
        <f>HYPERLINK("https://www.suredividend.com/sure-analysis-LHX/","L3Harris Technologies Inc")</f>
        <v>0</v>
      </c>
      <c r="C9">
        <v>180.86</v>
      </c>
      <c r="D9">
        <v>38313.929947</v>
      </c>
      <c r="E9" t="s">
        <v>692</v>
      </c>
      <c r="F9" t="s">
        <v>663</v>
      </c>
      <c r="G9" t="s">
        <v>702</v>
      </c>
      <c r="H9" t="s">
        <v>708</v>
      </c>
      <c r="I9" t="s">
        <v>724</v>
      </c>
      <c r="J9" t="s">
        <v>1255</v>
      </c>
      <c r="K9">
        <v>44152</v>
      </c>
      <c r="L9">
        <v>0.018521824948396</v>
      </c>
      <c r="M9">
        <v>0.004536774896158446</v>
      </c>
      <c r="N9">
        <v>0.1</v>
      </c>
      <c r="O9">
        <v>0.12143815055527</v>
      </c>
      <c r="P9" t="s">
        <v>667</v>
      </c>
      <c r="Q9" t="s">
        <v>668</v>
      </c>
      <c r="R9">
        <v>19</v>
      </c>
      <c r="S9">
        <v>0.2943722943722943</v>
      </c>
      <c r="T9">
        <v>185</v>
      </c>
      <c r="U9">
        <v>0.9776216216216217</v>
      </c>
      <c r="V9">
        <v>6.17</v>
      </c>
      <c r="W9">
        <v>11.55</v>
      </c>
      <c r="X9">
        <v>3.4</v>
      </c>
      <c r="Y9">
        <v>-0.118028019962022</v>
      </c>
      <c r="Z9">
        <v>0.3751914241960184</v>
      </c>
      <c r="AA9">
        <v>0.3231240428790199</v>
      </c>
      <c r="AB9">
        <v>0.9342507645259939</v>
      </c>
      <c r="AC9">
        <v>0.7813455657492355</v>
      </c>
      <c r="AD9">
        <v>0.9235474006116208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22.27</v>
      </c>
      <c r="D10">
        <v>4535.55372</v>
      </c>
      <c r="E10" t="s">
        <v>695</v>
      </c>
      <c r="F10" t="s">
        <v>663</v>
      </c>
      <c r="G10" t="s">
        <v>702</v>
      </c>
      <c r="H10" t="s">
        <v>708</v>
      </c>
      <c r="I10" t="s">
        <v>725</v>
      </c>
      <c r="J10" t="s">
        <v>1256</v>
      </c>
      <c r="K10">
        <v>44132</v>
      </c>
      <c r="L10">
        <v>0.049897559533039</v>
      </c>
      <c r="M10">
        <v>0.0614027476146235</v>
      </c>
      <c r="N10">
        <v>0.02</v>
      </c>
      <c r="O10">
        <v>0.1196017498039965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0.7423333333333333</v>
      </c>
      <c r="V10">
        <v>4.67</v>
      </c>
      <c r="W10">
        <v>5</v>
      </c>
      <c r="X10">
        <v>1.14</v>
      </c>
      <c r="Y10">
        <v>-0.183863437301875</v>
      </c>
      <c r="Z10">
        <v>0.7917304747320061</v>
      </c>
      <c r="AA10">
        <v>0.2281776416539051</v>
      </c>
      <c r="AB10">
        <v>0.1903669724770642</v>
      </c>
      <c r="AC10">
        <v>0.9694189602446484</v>
      </c>
      <c r="AD10">
        <v>0.9174311926605505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25.48</v>
      </c>
      <c r="D11">
        <v>303.890125</v>
      </c>
      <c r="E11" t="s">
        <v>696</v>
      </c>
      <c r="F11" t="s">
        <v>663</v>
      </c>
      <c r="H11" t="s">
        <v>710</v>
      </c>
      <c r="J11" t="s">
        <v>1256</v>
      </c>
      <c r="K11">
        <v>44133</v>
      </c>
      <c r="L11">
        <v>0.020285439577969</v>
      </c>
      <c r="M11">
        <v>0.0262182052889246</v>
      </c>
      <c r="N11">
        <v>0.07000000000000001</v>
      </c>
      <c r="O11">
        <v>0.1195282787009611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0.8786206896551725</v>
      </c>
      <c r="V11">
        <v>0</v>
      </c>
      <c r="W11">
        <v>2.4</v>
      </c>
      <c r="X11">
        <v>0.7</v>
      </c>
      <c r="Y11">
        <v>-0.199545110408112</v>
      </c>
      <c r="Z11">
        <v>0.4088820826952527</v>
      </c>
      <c r="AA11">
        <v>0.2082695252679939</v>
      </c>
      <c r="AB11">
        <v>0.7744648318042813</v>
      </c>
      <c r="AC11">
        <v>0.882262996941896</v>
      </c>
      <c r="AD11">
        <v>0.9159021406727829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99.66500000000001</v>
      </c>
      <c r="D12">
        <v>6062.649959</v>
      </c>
      <c r="E12" t="s">
        <v>695</v>
      </c>
      <c r="F12" t="s">
        <v>663</v>
      </c>
      <c r="G12" t="s">
        <v>702</v>
      </c>
      <c r="H12" t="s">
        <v>708</v>
      </c>
      <c r="I12" t="s">
        <v>726</v>
      </c>
      <c r="J12" t="s">
        <v>1258</v>
      </c>
      <c r="K12">
        <v>44131</v>
      </c>
      <c r="L12">
        <v>0.024999947088289</v>
      </c>
      <c r="M12">
        <v>0.02939477990616912</v>
      </c>
      <c r="N12">
        <v>0.06</v>
      </c>
      <c r="O12">
        <v>0.1113771561055157</v>
      </c>
      <c r="P12" t="s">
        <v>667</v>
      </c>
      <c r="Q12" t="s">
        <v>668</v>
      </c>
      <c r="R12">
        <v>25</v>
      </c>
      <c r="S12">
        <v>0.3444444444444444</v>
      </c>
      <c r="T12">
        <v>115.2</v>
      </c>
      <c r="U12">
        <v>0.8651475694444445</v>
      </c>
      <c r="V12">
        <v>0.4005</v>
      </c>
      <c r="W12">
        <v>7.2</v>
      </c>
      <c r="X12">
        <v>2.48</v>
      </c>
      <c r="Y12">
        <v>-0.001129396743555</v>
      </c>
      <c r="Z12">
        <v>0.4931087289433384</v>
      </c>
      <c r="AA12">
        <v>0.5160796324655437</v>
      </c>
      <c r="AB12">
        <v>0.6865443425076453</v>
      </c>
      <c r="AC12">
        <v>0.900611620795107</v>
      </c>
      <c r="AD12">
        <v>0.8929663608562691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42.92</v>
      </c>
      <c r="D13">
        <v>3837.837651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1259</v>
      </c>
      <c r="K13">
        <v>44152</v>
      </c>
      <c r="L13">
        <v>0.041284605405008</v>
      </c>
      <c r="M13">
        <v>0.0583834215594774</v>
      </c>
      <c r="N13">
        <v>0.02</v>
      </c>
      <c r="O13">
        <v>0.1106177779136077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0.7529824561403509</v>
      </c>
      <c r="V13">
        <v>-1.41</v>
      </c>
      <c r="W13">
        <v>3.8</v>
      </c>
      <c r="X13">
        <v>1.8</v>
      </c>
      <c r="Y13">
        <v>-0.024280814710487</v>
      </c>
      <c r="Z13">
        <v>0.7090352220520674</v>
      </c>
      <c r="AA13">
        <v>0.4732006125574273</v>
      </c>
      <c r="AB13">
        <v>0.1903669724770642</v>
      </c>
      <c r="AC13">
        <v>0.9648318042813456</v>
      </c>
      <c r="AD13">
        <v>0.8883792048929664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251.9</v>
      </c>
      <c r="D14">
        <v>67110.572483</v>
      </c>
      <c r="E14" t="s">
        <v>691</v>
      </c>
      <c r="F14" t="s">
        <v>663</v>
      </c>
      <c r="G14" t="s">
        <v>702</v>
      </c>
      <c r="H14" t="s">
        <v>708</v>
      </c>
      <c r="I14" t="s">
        <v>728</v>
      </c>
      <c r="J14" t="s">
        <v>1255</v>
      </c>
      <c r="K14">
        <v>44183</v>
      </c>
      <c r="L14">
        <v>0.010225354034205</v>
      </c>
      <c r="M14">
        <v>0.03967751539666975</v>
      </c>
      <c r="N14">
        <v>0.06</v>
      </c>
      <c r="O14">
        <v>0.1102971265103785</v>
      </c>
      <c r="P14" t="s">
        <v>667</v>
      </c>
      <c r="Q14" t="s">
        <v>419</v>
      </c>
      <c r="R14">
        <v>0</v>
      </c>
      <c r="S14">
        <v>0.1529411764705882</v>
      </c>
      <c r="T14">
        <v>306</v>
      </c>
      <c r="U14">
        <v>0.823202614379085</v>
      </c>
      <c r="V14">
        <v>6.81</v>
      </c>
      <c r="W14">
        <v>17</v>
      </c>
      <c r="X14">
        <v>2.6</v>
      </c>
      <c r="Y14">
        <v>0.6776297698112781</v>
      </c>
      <c r="Z14">
        <v>0.1990811638591118</v>
      </c>
      <c r="AA14">
        <v>0.9678407350689128</v>
      </c>
      <c r="AB14">
        <v>0.6865443425076453</v>
      </c>
      <c r="AC14">
        <v>0.9342507645259939</v>
      </c>
      <c r="AD14">
        <v>0.8868501529051988</v>
      </c>
    </row>
    <row r="15" spans="1:30">
      <c r="A15" s="1" t="s">
        <v>22</v>
      </c>
      <c r="B15">
        <f>HYPERLINK("https://www.suredividend.com/sure-analysis-LOW/","Lowe`s Cos., Inc.")</f>
        <v>0</v>
      </c>
      <c r="C15">
        <v>158.49</v>
      </c>
      <c r="D15">
        <v>117909.76247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1258</v>
      </c>
      <c r="K15">
        <v>44158</v>
      </c>
      <c r="L15">
        <v>0.013901355834794</v>
      </c>
      <c r="M15">
        <v>0.01649516280064356</v>
      </c>
      <c r="N15">
        <v>0.07000000000000001</v>
      </c>
      <c r="O15">
        <v>0.1015778050022078</v>
      </c>
      <c r="P15" t="s">
        <v>667</v>
      </c>
      <c r="Q15" t="s">
        <v>668</v>
      </c>
      <c r="R15">
        <v>57</v>
      </c>
      <c r="S15">
        <v>0.2744186046511628</v>
      </c>
      <c r="T15">
        <v>172</v>
      </c>
      <c r="U15">
        <v>0.9214534883720931</v>
      </c>
      <c r="V15">
        <v>7.5</v>
      </c>
      <c r="W15">
        <v>8.6</v>
      </c>
      <c r="X15">
        <v>2.36</v>
      </c>
      <c r="Y15">
        <v>0.369319815994458</v>
      </c>
      <c r="Z15">
        <v>0.2741194486983154</v>
      </c>
      <c r="AA15">
        <v>0.89739663093415</v>
      </c>
      <c r="AB15">
        <v>0.7744648318042813</v>
      </c>
      <c r="AC15">
        <v>0.8409785932721712</v>
      </c>
      <c r="AD15">
        <v>0.8593272171253823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35.55</v>
      </c>
      <c r="D16">
        <v>7269.993649</v>
      </c>
      <c r="E16" t="s">
        <v>698</v>
      </c>
      <c r="F16" t="s">
        <v>663</v>
      </c>
      <c r="G16" t="s">
        <v>702</v>
      </c>
      <c r="H16" t="s">
        <v>708</v>
      </c>
      <c r="I16" t="s">
        <v>730</v>
      </c>
      <c r="J16" t="s">
        <v>1260</v>
      </c>
      <c r="K16">
        <v>44174</v>
      </c>
      <c r="L16">
        <v>0.03715499413927</v>
      </c>
      <c r="M16">
        <v>0.04309768856241769</v>
      </c>
      <c r="N16">
        <v>0.028</v>
      </c>
      <c r="O16">
        <v>0.1010627794690371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0.8097949886104783</v>
      </c>
      <c r="V16">
        <v>2.53</v>
      </c>
      <c r="W16">
        <v>2.83</v>
      </c>
      <c r="X16">
        <v>1.32</v>
      </c>
      <c r="Y16">
        <v>-0.186595618157014</v>
      </c>
      <c r="Z16">
        <v>0.664624808575804</v>
      </c>
      <c r="AA16">
        <v>0.225114854517611</v>
      </c>
      <c r="AB16">
        <v>0.2423547400611621</v>
      </c>
      <c r="AC16">
        <v>0.9434250764525994</v>
      </c>
      <c r="AD16">
        <v>0.8577981651376148</v>
      </c>
    </row>
    <row r="17" spans="1:30">
      <c r="A17" s="1" t="s">
        <v>24</v>
      </c>
      <c r="B17">
        <f>HYPERLINK("https://www.suredividend.com/sure-analysis-GD/","General Dynamics Corp.")</f>
        <v>0</v>
      </c>
      <c r="C17">
        <v>145.85</v>
      </c>
      <c r="D17">
        <v>41900.803622</v>
      </c>
      <c r="E17" t="s">
        <v>692</v>
      </c>
      <c r="F17" t="s">
        <v>663</v>
      </c>
      <c r="G17" t="s">
        <v>702</v>
      </c>
      <c r="H17" t="s">
        <v>708</v>
      </c>
      <c r="I17" t="s">
        <v>731</v>
      </c>
      <c r="J17" t="s">
        <v>1255</v>
      </c>
      <c r="K17">
        <v>44144</v>
      </c>
      <c r="L17">
        <v>0.029257192513488</v>
      </c>
      <c r="M17">
        <v>0.01224363113634497</v>
      </c>
      <c r="N17">
        <v>0.06</v>
      </c>
      <c r="O17">
        <v>0.1003965011218637</v>
      </c>
      <c r="P17" t="s">
        <v>667</v>
      </c>
      <c r="Q17" t="s">
        <v>667</v>
      </c>
      <c r="R17">
        <v>28</v>
      </c>
      <c r="S17">
        <v>0.3981900452488688</v>
      </c>
      <c r="T17">
        <v>155</v>
      </c>
      <c r="U17">
        <v>0.9409677419354838</v>
      </c>
      <c r="V17">
        <v>11.03</v>
      </c>
      <c r="W17">
        <v>11.05</v>
      </c>
      <c r="X17">
        <v>4.4</v>
      </c>
      <c r="Y17">
        <v>-0.165916423694577</v>
      </c>
      <c r="Z17">
        <v>0.5727411944869831</v>
      </c>
      <c r="AA17">
        <v>0.2526799387442573</v>
      </c>
      <c r="AB17">
        <v>0.6865443425076453</v>
      </c>
      <c r="AC17">
        <v>0.8180428134556575</v>
      </c>
      <c r="AD17">
        <v>0.8562691131498471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92.61</v>
      </c>
      <c r="D18">
        <v>11672.251934</v>
      </c>
      <c r="E18" t="s">
        <v>699</v>
      </c>
      <c r="F18" t="s">
        <v>663</v>
      </c>
      <c r="G18" t="s">
        <v>702</v>
      </c>
      <c r="H18" t="s">
        <v>708</v>
      </c>
      <c r="I18" t="s">
        <v>732</v>
      </c>
      <c r="J18" t="s">
        <v>1260</v>
      </c>
      <c r="K18">
        <v>44168</v>
      </c>
      <c r="L18">
        <v>0.025152275442802</v>
      </c>
      <c r="M18">
        <v>0.005108959335605512</v>
      </c>
      <c r="N18">
        <v>0.07000000000000001</v>
      </c>
      <c r="O18">
        <v>0.09988769034299549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0.9748421052631578</v>
      </c>
      <c r="V18">
        <v>4.89</v>
      </c>
      <c r="W18">
        <v>5</v>
      </c>
      <c r="X18">
        <v>2.5</v>
      </c>
      <c r="Y18">
        <v>-0.147356907688794</v>
      </c>
      <c r="Z18">
        <v>0.4946401225114855</v>
      </c>
      <c r="AA18">
        <v>0.2833078101071975</v>
      </c>
      <c r="AB18">
        <v>0.7744648318042813</v>
      </c>
      <c r="AC18">
        <v>0.7859327217125383</v>
      </c>
      <c r="AD18">
        <v>0.8516819571865443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760.2</v>
      </c>
      <c r="D19">
        <v>602.805151</v>
      </c>
      <c r="E19" t="s">
        <v>696</v>
      </c>
      <c r="F19" t="s">
        <v>663</v>
      </c>
      <c r="H19" t="s">
        <v>709</v>
      </c>
      <c r="J19" t="s">
        <v>1256</v>
      </c>
      <c r="K19">
        <v>44133</v>
      </c>
      <c r="L19">
        <v>0</v>
      </c>
      <c r="M19">
        <v>0.02876279142030858</v>
      </c>
      <c r="N19">
        <v>0.05</v>
      </c>
      <c r="O19">
        <v>0.09602604437542173</v>
      </c>
      <c r="P19" t="s">
        <v>667</v>
      </c>
      <c r="Q19" t="s">
        <v>419</v>
      </c>
      <c r="R19">
        <v>55</v>
      </c>
      <c r="S19">
        <v>0.2</v>
      </c>
      <c r="T19">
        <v>876</v>
      </c>
      <c r="U19">
        <v>0.8678082191780823</v>
      </c>
      <c r="V19">
        <v>0</v>
      </c>
      <c r="W19">
        <v>73</v>
      </c>
      <c r="X19">
        <v>14.6</v>
      </c>
      <c r="Y19">
        <v>0.00646230353828</v>
      </c>
      <c r="Z19">
        <v>0.03675344563552833</v>
      </c>
      <c r="AA19">
        <v>0.5298621745788668</v>
      </c>
      <c r="AB19">
        <v>0.5558103975535168</v>
      </c>
      <c r="AC19">
        <v>0.8990825688073394</v>
      </c>
      <c r="AD19">
        <v>0.8409785932721712</v>
      </c>
    </row>
    <row r="20" spans="1:30">
      <c r="A20" s="1" t="s">
        <v>27</v>
      </c>
      <c r="B20">
        <f>HYPERLINK("https://www.suredividend.com/sure-analysis-KR/","Kroger Co.")</f>
        <v>0</v>
      </c>
      <c r="C20">
        <v>32.23</v>
      </c>
      <c r="D20">
        <v>24286.971214</v>
      </c>
      <c r="E20" t="s">
        <v>695</v>
      </c>
      <c r="F20" t="s">
        <v>663</v>
      </c>
      <c r="G20" t="s">
        <v>702</v>
      </c>
      <c r="H20" t="s">
        <v>708</v>
      </c>
      <c r="I20" t="s">
        <v>733</v>
      </c>
      <c r="J20" t="s">
        <v>1261</v>
      </c>
      <c r="K20">
        <v>44169</v>
      </c>
      <c r="L20">
        <v>0.021153547670444</v>
      </c>
      <c r="M20">
        <v>0.04414289391169768</v>
      </c>
      <c r="N20">
        <v>0.03</v>
      </c>
      <c r="O20">
        <v>0.0958652748480131</v>
      </c>
      <c r="P20" t="s">
        <v>667</v>
      </c>
      <c r="Q20" t="s">
        <v>668</v>
      </c>
      <c r="R20">
        <v>14</v>
      </c>
      <c r="S20">
        <v>0.2168674698795181</v>
      </c>
      <c r="T20">
        <v>40</v>
      </c>
      <c r="U20">
        <v>0.80575</v>
      </c>
      <c r="V20">
        <v>3.79</v>
      </c>
      <c r="W20">
        <v>3.32</v>
      </c>
      <c r="X20">
        <v>0.72</v>
      </c>
      <c r="Y20">
        <v>0.135239396721684</v>
      </c>
      <c r="Z20">
        <v>0.4287901990811638</v>
      </c>
      <c r="AA20">
        <v>0.7090352220520674</v>
      </c>
      <c r="AB20">
        <v>0.2943425076452599</v>
      </c>
      <c r="AC20">
        <v>0.9464831804281346</v>
      </c>
      <c r="AD20">
        <v>0.8394495412844037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59.55</v>
      </c>
      <c r="D21">
        <v>3736.565509</v>
      </c>
      <c r="E21" t="s">
        <v>694</v>
      </c>
      <c r="F21" t="s">
        <v>663</v>
      </c>
      <c r="G21" t="s">
        <v>702</v>
      </c>
      <c r="H21" t="s">
        <v>708</v>
      </c>
      <c r="I21" t="s">
        <v>734</v>
      </c>
      <c r="J21" t="s">
        <v>1260</v>
      </c>
      <c r="K21">
        <v>44146</v>
      </c>
      <c r="L21">
        <v>0.03595287768800901</v>
      </c>
      <c r="M21">
        <v>0.02078066177705273</v>
      </c>
      <c r="N21">
        <v>0.04</v>
      </c>
      <c r="O21">
        <v>0.09418843732820004</v>
      </c>
      <c r="P21" t="s">
        <v>667</v>
      </c>
      <c r="Q21" t="s">
        <v>667</v>
      </c>
      <c r="R21">
        <v>49</v>
      </c>
      <c r="S21">
        <v>0.6191780821917808</v>
      </c>
      <c r="T21">
        <v>66</v>
      </c>
      <c r="U21">
        <v>0.9022727272727272</v>
      </c>
      <c r="V21">
        <v>3.53</v>
      </c>
      <c r="W21">
        <v>3.65</v>
      </c>
      <c r="X21">
        <v>2.26</v>
      </c>
      <c r="Y21">
        <v>-0.193145189153595</v>
      </c>
      <c r="Z21">
        <v>0.6508422664624809</v>
      </c>
      <c r="AA21">
        <v>0.218989280245023</v>
      </c>
      <c r="AB21">
        <v>0.4235474006116208</v>
      </c>
      <c r="AC21">
        <v>0.8623853211009174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251.03</v>
      </c>
      <c r="D22">
        <v>73012.478403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1257</v>
      </c>
      <c r="K22">
        <v>44140</v>
      </c>
      <c r="L22">
        <v>0.012704625099152</v>
      </c>
      <c r="M22">
        <v>-0.01734641711361473</v>
      </c>
      <c r="N22">
        <v>0.1</v>
      </c>
      <c r="O22">
        <v>0.09303091082451864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1.091434782608696</v>
      </c>
      <c r="V22">
        <v>2.72</v>
      </c>
      <c r="W22">
        <v>12.5</v>
      </c>
      <c r="X22">
        <v>3.16</v>
      </c>
      <c r="Y22">
        <v>-0.059449547746714</v>
      </c>
      <c r="Z22">
        <v>0.2496171516079632</v>
      </c>
      <c r="AA22">
        <v>0.4196018376722818</v>
      </c>
      <c r="AB22">
        <v>0.9342507645259939</v>
      </c>
      <c r="AC22">
        <v>0.6207951070336392</v>
      </c>
      <c r="AD22">
        <v>0.8241590214067278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62.22</v>
      </c>
      <c r="D23">
        <v>184649.81248</v>
      </c>
      <c r="E23" t="s">
        <v>694</v>
      </c>
      <c r="F23" t="s">
        <v>663</v>
      </c>
      <c r="G23" t="s">
        <v>702</v>
      </c>
      <c r="H23" t="s">
        <v>708</v>
      </c>
      <c r="I23" t="s">
        <v>736</v>
      </c>
      <c r="J23" t="s">
        <v>1262</v>
      </c>
      <c r="K23">
        <v>44188</v>
      </c>
      <c r="L23">
        <v>0.015151813166325</v>
      </c>
      <c r="M23">
        <v>-0.0007081704137658074</v>
      </c>
      <c r="N23">
        <v>0.08</v>
      </c>
      <c r="O23">
        <v>0.09290399070131983</v>
      </c>
      <c r="P23" t="s">
        <v>667</v>
      </c>
      <c r="Q23" t="s">
        <v>668</v>
      </c>
      <c r="R23">
        <v>11</v>
      </c>
      <c r="S23">
        <v>0.2181818181818181</v>
      </c>
      <c r="T23">
        <v>62</v>
      </c>
      <c r="U23">
        <v>1.003548387096774</v>
      </c>
      <c r="V23">
        <v>3.3</v>
      </c>
      <c r="W23">
        <v>4.4</v>
      </c>
      <c r="X23">
        <v>0.96</v>
      </c>
      <c r="Y23">
        <v>0.191733866370759</v>
      </c>
      <c r="Z23">
        <v>0.3047473200612558</v>
      </c>
      <c r="AA23">
        <v>0.781010719754977</v>
      </c>
      <c r="AB23">
        <v>0.8509174311926606</v>
      </c>
      <c r="AC23">
        <v>0.7492354740061162</v>
      </c>
      <c r="AD23">
        <v>0.8226299694189602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176.37</v>
      </c>
      <c r="D24">
        <v>28195.11303</v>
      </c>
      <c r="E24" t="s">
        <v>699</v>
      </c>
      <c r="F24" t="s">
        <v>663</v>
      </c>
      <c r="G24" t="s">
        <v>702</v>
      </c>
      <c r="H24" t="s">
        <v>708</v>
      </c>
      <c r="I24" t="s">
        <v>737</v>
      </c>
      <c r="J24" t="s">
        <v>1257</v>
      </c>
      <c r="K24">
        <v>44167</v>
      </c>
      <c r="L24">
        <v>0.009418038534087</v>
      </c>
      <c r="M24">
        <v>0.02237048260324803</v>
      </c>
      <c r="N24">
        <v>0.06</v>
      </c>
      <c r="O24">
        <v>0.0920895516031337</v>
      </c>
      <c r="P24" t="s">
        <v>667</v>
      </c>
      <c r="Q24" t="s">
        <v>419</v>
      </c>
      <c r="R24">
        <v>13</v>
      </c>
      <c r="S24">
        <v>0.1024390243902439</v>
      </c>
      <c r="T24">
        <v>197</v>
      </c>
      <c r="U24">
        <v>0.8952791878172589</v>
      </c>
      <c r="V24">
        <v>13.07</v>
      </c>
      <c r="W24">
        <v>16.4</v>
      </c>
      <c r="X24">
        <v>1.68</v>
      </c>
      <c r="Y24">
        <v>0.297890189324927</v>
      </c>
      <c r="Z24">
        <v>0.1822358346094946</v>
      </c>
      <c r="AA24">
        <v>0.8667687595712098</v>
      </c>
      <c r="AB24">
        <v>0.6865443425076453</v>
      </c>
      <c r="AC24">
        <v>0.8669724770642202</v>
      </c>
      <c r="AD24">
        <v>0.8211009174311927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37.16</v>
      </c>
      <c r="D25">
        <v>661.834501</v>
      </c>
      <c r="E25" t="s">
        <v>696</v>
      </c>
      <c r="F25" t="s">
        <v>663</v>
      </c>
      <c r="H25" t="s">
        <v>710</v>
      </c>
      <c r="J25" t="s">
        <v>1256</v>
      </c>
      <c r="K25">
        <v>44130</v>
      </c>
      <c r="L25">
        <v>0.040481573179554</v>
      </c>
      <c r="M25">
        <v>0.01483831885161369</v>
      </c>
      <c r="N25">
        <v>0.04</v>
      </c>
      <c r="O25">
        <v>0.08941550124979281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0.9289999999999999</v>
      </c>
      <c r="V25">
        <v>3.36</v>
      </c>
      <c r="W25">
        <v>3.35</v>
      </c>
      <c r="X25">
        <v>1.53</v>
      </c>
      <c r="Y25">
        <v>-0.159831061832454</v>
      </c>
      <c r="Z25">
        <v>0.6998468606431852</v>
      </c>
      <c r="AA25">
        <v>0.2618683001531394</v>
      </c>
      <c r="AB25">
        <v>0.4235474006116208</v>
      </c>
      <c r="AC25">
        <v>0.8318042813455658</v>
      </c>
      <c r="AD25">
        <v>0.8027522935779817</v>
      </c>
    </row>
    <row r="26" spans="1:30">
      <c r="A26" s="1" t="s">
        <v>33</v>
      </c>
      <c r="B26">
        <f>HYPERLINK("https://www.suredividend.com/sure-analysis-DG/","Dollar General Corp.")</f>
        <v>0</v>
      </c>
      <c r="C26">
        <v>206.73</v>
      </c>
      <c r="D26">
        <v>50649.036677</v>
      </c>
      <c r="E26" t="s">
        <v>692</v>
      </c>
      <c r="F26" t="s">
        <v>663</v>
      </c>
      <c r="G26" t="s">
        <v>702</v>
      </c>
      <c r="H26" t="s">
        <v>708</v>
      </c>
      <c r="I26" t="s">
        <v>738</v>
      </c>
      <c r="J26" t="s">
        <v>1261</v>
      </c>
      <c r="K26">
        <v>44179</v>
      </c>
      <c r="L26">
        <v>0.006950747207395001</v>
      </c>
      <c r="M26">
        <v>-0.01570342816441495</v>
      </c>
      <c r="N26">
        <v>0.1</v>
      </c>
      <c r="O26">
        <v>0.08926777793886442</v>
      </c>
      <c r="P26" t="s">
        <v>667</v>
      </c>
      <c r="Q26" t="s">
        <v>419</v>
      </c>
      <c r="R26">
        <v>5</v>
      </c>
      <c r="S26">
        <v>0.1357210179076343</v>
      </c>
      <c r="T26">
        <v>191</v>
      </c>
      <c r="U26">
        <v>1.082356020942408</v>
      </c>
      <c r="V26">
        <v>9.18</v>
      </c>
      <c r="W26">
        <v>10.61</v>
      </c>
      <c r="X26">
        <v>1.44</v>
      </c>
      <c r="Y26">
        <v>0.340677997977925</v>
      </c>
      <c r="Z26">
        <v>0.1271056661562021</v>
      </c>
      <c r="AA26">
        <v>0.8912710566615619</v>
      </c>
      <c r="AB26">
        <v>0.9342507645259939</v>
      </c>
      <c r="AC26">
        <v>0.6406727828746177</v>
      </c>
      <c r="AD26">
        <v>0.8012232415902141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38</v>
      </c>
      <c r="D27">
        <v>2536.82946</v>
      </c>
      <c r="E27" t="s">
        <v>694</v>
      </c>
      <c r="F27" t="s">
        <v>663</v>
      </c>
      <c r="G27" t="s">
        <v>702</v>
      </c>
      <c r="H27" t="s">
        <v>708</v>
      </c>
      <c r="I27" t="s">
        <v>739</v>
      </c>
      <c r="J27" t="s">
        <v>1255</v>
      </c>
      <c r="K27">
        <v>44182</v>
      </c>
      <c r="L27">
        <v>0.014459478193871</v>
      </c>
      <c r="M27">
        <v>0.02021836907521157</v>
      </c>
      <c r="N27">
        <v>0.05</v>
      </c>
      <c r="O27">
        <v>0.08733631328376346</v>
      </c>
      <c r="P27" t="s">
        <v>667</v>
      </c>
      <c r="Q27" t="s">
        <v>668</v>
      </c>
      <c r="R27">
        <v>53</v>
      </c>
      <c r="S27">
        <v>0.3166666666666667</v>
      </c>
      <c r="T27">
        <v>42</v>
      </c>
      <c r="U27">
        <v>0.9047619047619048</v>
      </c>
      <c r="V27">
        <v>-0.06710000000000001</v>
      </c>
      <c r="W27">
        <v>2.4</v>
      </c>
      <c r="X27">
        <v>0.76</v>
      </c>
      <c r="Y27">
        <v>0.014461414426175</v>
      </c>
      <c r="Z27">
        <v>0.2879019908116386</v>
      </c>
      <c r="AA27">
        <v>0.5513016845329249</v>
      </c>
      <c r="AB27">
        <v>0.5558103975535168</v>
      </c>
      <c r="AC27">
        <v>0.8608562691131499</v>
      </c>
      <c r="AD27">
        <v>0.7874617737003058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30.08</v>
      </c>
      <c r="D28">
        <v>930.221367</v>
      </c>
      <c r="E28" t="s">
        <v>697</v>
      </c>
      <c r="F28" t="s">
        <v>663</v>
      </c>
      <c r="G28" t="s">
        <v>702</v>
      </c>
      <c r="H28" t="s">
        <v>710</v>
      </c>
      <c r="I28" t="s">
        <v>740</v>
      </c>
      <c r="J28" t="s">
        <v>1255</v>
      </c>
      <c r="K28">
        <v>44168</v>
      </c>
      <c r="L28">
        <v>0.028517053485782</v>
      </c>
      <c r="M28">
        <v>0.03076115264822565</v>
      </c>
      <c r="N28">
        <v>0.03</v>
      </c>
      <c r="O28">
        <v>0.08663108251278184</v>
      </c>
      <c r="P28" t="s">
        <v>667</v>
      </c>
      <c r="Q28" t="s">
        <v>667</v>
      </c>
      <c r="R28">
        <v>27</v>
      </c>
      <c r="S28">
        <v>0.2915254237288135</v>
      </c>
      <c r="T28">
        <v>35</v>
      </c>
      <c r="U28">
        <v>0.8594285714285714</v>
      </c>
      <c r="V28">
        <v>-2.79</v>
      </c>
      <c r="W28">
        <v>2.95</v>
      </c>
      <c r="X28">
        <v>0.86</v>
      </c>
      <c r="Y28">
        <v>-0.212127739781355</v>
      </c>
      <c r="Z28">
        <v>0.55895865237366</v>
      </c>
      <c r="AA28">
        <v>0.1960183767228177</v>
      </c>
      <c r="AB28">
        <v>0.2943425076452599</v>
      </c>
      <c r="AC28">
        <v>0.9051987767584098</v>
      </c>
      <c r="AD28">
        <v>0.7813455657492355</v>
      </c>
    </row>
    <row r="29" spans="1:30">
      <c r="A29" s="1" t="s">
        <v>36</v>
      </c>
      <c r="B29">
        <f>HYPERLINK("https://www.suredividend.com/sure-analysis-SLGN/","Silgan Holdings Inc.")</f>
        <v>0</v>
      </c>
      <c r="C29">
        <v>36.93</v>
      </c>
      <c r="D29">
        <v>4083.979904</v>
      </c>
      <c r="E29" t="s">
        <v>691</v>
      </c>
      <c r="F29" t="s">
        <v>663</v>
      </c>
      <c r="G29" t="s">
        <v>702</v>
      </c>
      <c r="H29" t="s">
        <v>710</v>
      </c>
      <c r="I29" t="s">
        <v>741</v>
      </c>
      <c r="J29" t="s">
        <v>1258</v>
      </c>
      <c r="K29">
        <v>44126</v>
      </c>
      <c r="L29">
        <v>0.012931443846194</v>
      </c>
      <c r="M29">
        <v>0.003068037645641342</v>
      </c>
      <c r="N29">
        <v>0.07000000000000001</v>
      </c>
      <c r="O29">
        <v>0.08516386680499677</v>
      </c>
      <c r="P29" t="s">
        <v>667</v>
      </c>
      <c r="Q29" t="s">
        <v>668</v>
      </c>
      <c r="R29">
        <v>16</v>
      </c>
      <c r="S29">
        <v>0.188</v>
      </c>
      <c r="T29">
        <v>37.5</v>
      </c>
      <c r="U29">
        <v>0.9848</v>
      </c>
      <c r="V29">
        <v>2.54</v>
      </c>
      <c r="W29">
        <v>2.5</v>
      </c>
      <c r="X29">
        <v>0.47</v>
      </c>
      <c r="Y29">
        <v>0.219041205771382</v>
      </c>
      <c r="Z29">
        <v>0.2557427258805513</v>
      </c>
      <c r="AA29">
        <v>0.8116385911179174</v>
      </c>
      <c r="AB29">
        <v>0.7744648318042813</v>
      </c>
      <c r="AC29">
        <v>0.7660550458715596</v>
      </c>
      <c r="AD29">
        <v>0.775229357798165</v>
      </c>
    </row>
    <row r="30" spans="1:30">
      <c r="A30" s="1" t="s">
        <v>37</v>
      </c>
      <c r="B30">
        <f>HYPERLINK("https://www.suredividend.com/sure-analysis-PSBQ/","PSB Holdings Inc (WI)")</f>
        <v>0</v>
      </c>
      <c r="C30">
        <v>21</v>
      </c>
      <c r="D30">
        <v>93.49802699999999</v>
      </c>
      <c r="E30" t="s">
        <v>699</v>
      </c>
      <c r="F30" t="s">
        <v>663</v>
      </c>
      <c r="H30" t="s">
        <v>709</v>
      </c>
      <c r="J30" t="s">
        <v>1256</v>
      </c>
      <c r="K30">
        <v>44157</v>
      </c>
      <c r="L30">
        <v>0</v>
      </c>
      <c r="M30">
        <v>0.02706608708935176</v>
      </c>
      <c r="N30">
        <v>0.04</v>
      </c>
      <c r="O30">
        <v>0.08494798556484806</v>
      </c>
      <c r="P30" t="s">
        <v>667</v>
      </c>
      <c r="Q30" t="s">
        <v>419</v>
      </c>
      <c r="R30">
        <v>28</v>
      </c>
      <c r="S30">
        <v>0.1708333333333333</v>
      </c>
      <c r="T30">
        <v>24</v>
      </c>
      <c r="U30">
        <v>0.875</v>
      </c>
      <c r="V30">
        <v>0</v>
      </c>
      <c r="W30">
        <v>2.4</v>
      </c>
      <c r="X30">
        <v>0.41</v>
      </c>
      <c r="Y30">
        <v>-0.236363636363636</v>
      </c>
      <c r="Z30">
        <v>0.03675344563552833</v>
      </c>
      <c r="AA30">
        <v>0.1653905053598775</v>
      </c>
      <c r="AB30">
        <v>0.4235474006116208</v>
      </c>
      <c r="AC30">
        <v>0.8853211009174312</v>
      </c>
      <c r="AD30">
        <v>0.77217125382263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24.28</v>
      </c>
      <c r="D31">
        <v>12283.207058</v>
      </c>
      <c r="E31" t="s">
        <v>695</v>
      </c>
      <c r="F31" t="s">
        <v>663</v>
      </c>
      <c r="G31" t="s">
        <v>702</v>
      </c>
      <c r="H31" t="s">
        <v>708</v>
      </c>
      <c r="J31" t="s">
        <v>1256</v>
      </c>
      <c r="K31">
        <v>44131</v>
      </c>
      <c r="L31">
        <v>0.044085782817003</v>
      </c>
      <c r="M31">
        <v>0.005861684567580072</v>
      </c>
      <c r="N31">
        <v>0.04</v>
      </c>
      <c r="O31">
        <v>0.08487983487785078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0.9712000000000001</v>
      </c>
      <c r="V31">
        <v>1.59</v>
      </c>
      <c r="W31">
        <v>2.5</v>
      </c>
      <c r="X31">
        <v>1.08</v>
      </c>
      <c r="Y31">
        <v>0.020738479906838</v>
      </c>
      <c r="Z31">
        <v>0.7503828483920367</v>
      </c>
      <c r="AA31">
        <v>0.563552833078101</v>
      </c>
      <c r="AB31">
        <v>0.4235474006116208</v>
      </c>
      <c r="AC31">
        <v>0.790519877675841</v>
      </c>
      <c r="AD31">
        <v>0.7706422018348624</v>
      </c>
    </row>
    <row r="32" spans="1:30">
      <c r="A32" s="1" t="s">
        <v>39</v>
      </c>
      <c r="B32">
        <f>HYPERLINK("https://www.suredividend.com/sure-analysis-ABBV/","Abbvie Inc")</f>
        <v>0</v>
      </c>
      <c r="C32">
        <v>106.5</v>
      </c>
      <c r="D32">
        <v>188022.9728</v>
      </c>
      <c r="E32" t="s">
        <v>694</v>
      </c>
      <c r="F32" t="s">
        <v>663</v>
      </c>
      <c r="G32" t="s">
        <v>702</v>
      </c>
      <c r="H32" t="s">
        <v>708</v>
      </c>
      <c r="I32" t="s">
        <v>742</v>
      </c>
      <c r="J32" t="s">
        <v>1257</v>
      </c>
      <c r="K32">
        <v>44135</v>
      </c>
      <c r="L32">
        <v>0.043450372654292</v>
      </c>
      <c r="M32">
        <v>0.006488032817223655</v>
      </c>
      <c r="N32">
        <v>0.03</v>
      </c>
      <c r="O32">
        <v>0.08167336416565463</v>
      </c>
      <c r="P32" t="s">
        <v>667</v>
      </c>
      <c r="Q32" t="s">
        <v>667</v>
      </c>
      <c r="R32">
        <v>49</v>
      </c>
      <c r="S32">
        <v>0.4961832061068702</v>
      </c>
      <c r="T32">
        <v>110</v>
      </c>
      <c r="U32">
        <v>0.9681818181818181</v>
      </c>
      <c r="V32">
        <v>4.58</v>
      </c>
      <c r="W32">
        <v>10.48</v>
      </c>
      <c r="X32">
        <v>5.2</v>
      </c>
      <c r="Y32">
        <v>0.267145127975708</v>
      </c>
      <c r="Z32">
        <v>0.7427258805513017</v>
      </c>
      <c r="AA32">
        <v>0.8483920367534457</v>
      </c>
      <c r="AB32">
        <v>0.2943425076452599</v>
      </c>
      <c r="AC32">
        <v>0.7920489296636086</v>
      </c>
      <c r="AD32">
        <v>0.7538226299694188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53.12</v>
      </c>
      <c r="D33">
        <v>15586.5002</v>
      </c>
      <c r="E33" t="s">
        <v>695</v>
      </c>
      <c r="F33" t="s">
        <v>663</v>
      </c>
      <c r="H33" t="s">
        <v>708</v>
      </c>
      <c r="J33" t="s">
        <v>1257</v>
      </c>
      <c r="K33">
        <v>44139</v>
      </c>
      <c r="L33">
        <v>0.035980068830916</v>
      </c>
      <c r="M33">
        <v>0.01773330158166142</v>
      </c>
      <c r="N33">
        <v>0.03</v>
      </c>
      <c r="O33">
        <v>0.07984135002285875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0.9158620689655173</v>
      </c>
      <c r="V33">
        <v>-12.61</v>
      </c>
      <c r="W33">
        <v>5.8</v>
      </c>
      <c r="X33">
        <v>1.94</v>
      </c>
      <c r="Y33">
        <v>0.118883475616049</v>
      </c>
      <c r="Z33">
        <v>0.6523736600306279</v>
      </c>
      <c r="AA33">
        <v>0.6860643185298622</v>
      </c>
      <c r="AB33">
        <v>0.2943425076452599</v>
      </c>
      <c r="AC33">
        <v>0.8440366972477064</v>
      </c>
      <c r="AD33">
        <v>0.7385321100917431</v>
      </c>
    </row>
    <row r="34" spans="1:30">
      <c r="A34" s="1" t="s">
        <v>41</v>
      </c>
      <c r="B34">
        <f>HYPERLINK("https://www.suredividend.com/sure-analysis-AIZ/","Assurant Inc")</f>
        <v>0</v>
      </c>
      <c r="C34">
        <v>132.15</v>
      </c>
      <c r="D34">
        <v>7765.027091</v>
      </c>
      <c r="E34" t="s">
        <v>696</v>
      </c>
      <c r="F34" t="s">
        <v>663</v>
      </c>
      <c r="G34" t="s">
        <v>702</v>
      </c>
      <c r="H34" t="s">
        <v>708</v>
      </c>
      <c r="I34" t="s">
        <v>743</v>
      </c>
      <c r="J34" t="s">
        <v>1256</v>
      </c>
      <c r="K34">
        <v>44139</v>
      </c>
      <c r="L34">
        <v>0.019148876326376</v>
      </c>
      <c r="M34">
        <v>-0.0002271178976099852</v>
      </c>
      <c r="N34">
        <v>0.06</v>
      </c>
      <c r="O34">
        <v>0.07737745630119242</v>
      </c>
      <c r="P34" t="s">
        <v>667</v>
      </c>
      <c r="Q34" t="s">
        <v>668</v>
      </c>
      <c r="R34">
        <v>16</v>
      </c>
      <c r="S34">
        <v>0.2645833333333333</v>
      </c>
      <c r="T34">
        <v>132</v>
      </c>
      <c r="U34">
        <v>1.001136363636364</v>
      </c>
      <c r="V34">
        <v>6.76</v>
      </c>
      <c r="W34">
        <v>9.6</v>
      </c>
      <c r="X34">
        <v>2.54</v>
      </c>
      <c r="Y34">
        <v>0.014467387349211</v>
      </c>
      <c r="Z34">
        <v>0.3874425727411945</v>
      </c>
      <c r="AA34">
        <v>0.552833078101072</v>
      </c>
      <c r="AB34">
        <v>0.6865443425076453</v>
      </c>
      <c r="AC34">
        <v>0.7538226299694188</v>
      </c>
      <c r="AD34">
        <v>0.72782874617737</v>
      </c>
    </row>
    <row r="35" spans="1:30">
      <c r="A35" s="1" t="s">
        <v>42</v>
      </c>
      <c r="B35">
        <f>HYPERLINK("https://www.suredividend.com/sure-analysis-KMB/","Kimberly-Clark Corp.")</f>
        <v>0</v>
      </c>
      <c r="C35">
        <v>133.22</v>
      </c>
      <c r="D35">
        <v>45421.856921</v>
      </c>
      <c r="E35" t="s">
        <v>699</v>
      </c>
      <c r="F35" t="s">
        <v>663</v>
      </c>
      <c r="G35" t="s">
        <v>702</v>
      </c>
      <c r="H35" t="s">
        <v>708</v>
      </c>
      <c r="J35" t="s">
        <v>1261</v>
      </c>
      <c r="K35">
        <v>44138</v>
      </c>
      <c r="L35">
        <v>0.031696043980278</v>
      </c>
      <c r="M35">
        <v>0.007075269918243476</v>
      </c>
      <c r="N35">
        <v>0.04</v>
      </c>
      <c r="O35">
        <v>0.07578960973829951</v>
      </c>
      <c r="P35" t="s">
        <v>667</v>
      </c>
      <c r="Q35" t="s">
        <v>667</v>
      </c>
      <c r="R35">
        <v>48</v>
      </c>
      <c r="S35">
        <v>0.5594771241830065</v>
      </c>
      <c r="T35">
        <v>138</v>
      </c>
      <c r="U35">
        <v>0.9653623188405797</v>
      </c>
      <c r="V35">
        <v>6.88</v>
      </c>
      <c r="W35">
        <v>7.65</v>
      </c>
      <c r="X35">
        <v>4.28</v>
      </c>
      <c r="Y35">
        <v>0.012823741061758</v>
      </c>
      <c r="Z35">
        <v>0.6003062787136294</v>
      </c>
      <c r="AA35">
        <v>0.5436447166921898</v>
      </c>
      <c r="AB35">
        <v>0.4235474006116208</v>
      </c>
      <c r="AC35">
        <v>0.7951070336391437</v>
      </c>
      <c r="AD35">
        <v>0.7155963302752294</v>
      </c>
    </row>
    <row r="36" spans="1:30">
      <c r="A36" s="1" t="s">
        <v>43</v>
      </c>
      <c r="B36">
        <f>HYPERLINK("https://www.suredividend.com/sure-analysis-ADM/","Archer Daniels Midland Co.")</f>
        <v>0</v>
      </c>
      <c r="C36">
        <v>50.84</v>
      </c>
      <c r="D36">
        <v>28286.819251</v>
      </c>
      <c r="E36" t="s">
        <v>700</v>
      </c>
      <c r="F36" t="s">
        <v>663</v>
      </c>
      <c r="G36" t="s">
        <v>702</v>
      </c>
      <c r="H36" t="s">
        <v>708</v>
      </c>
      <c r="I36" t="s">
        <v>744</v>
      </c>
      <c r="J36" t="s">
        <v>1261</v>
      </c>
      <c r="K36">
        <v>44144</v>
      </c>
      <c r="L36">
        <v>0.027987544583653</v>
      </c>
      <c r="M36">
        <v>-0.0114306549958052</v>
      </c>
      <c r="N36">
        <v>0.06</v>
      </c>
      <c r="O36">
        <v>0.07342532080890196</v>
      </c>
      <c r="P36" t="s">
        <v>667</v>
      </c>
      <c r="Q36" t="s">
        <v>667</v>
      </c>
      <c r="R36">
        <v>45</v>
      </c>
      <c r="S36">
        <v>0.45</v>
      </c>
      <c r="T36">
        <v>48</v>
      </c>
      <c r="U36">
        <v>1.059166666666667</v>
      </c>
      <c r="V36">
        <v>2.82</v>
      </c>
      <c r="W36">
        <v>3.2</v>
      </c>
      <c r="X36">
        <v>1.44</v>
      </c>
      <c r="Y36">
        <v>0.142130554238845</v>
      </c>
      <c r="Z36">
        <v>0.5467075038284839</v>
      </c>
      <c r="AA36">
        <v>0.7166921898928024</v>
      </c>
      <c r="AB36">
        <v>0.6865443425076453</v>
      </c>
      <c r="AC36">
        <v>0.6788990825688073</v>
      </c>
      <c r="AD36">
        <v>0.6926605504587156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97.76000000000001</v>
      </c>
      <c r="D37">
        <v>19967.455267</v>
      </c>
      <c r="E37" t="s">
        <v>695</v>
      </c>
      <c r="F37" t="s">
        <v>663</v>
      </c>
      <c r="G37" t="s">
        <v>702</v>
      </c>
      <c r="H37" t="s">
        <v>708</v>
      </c>
      <c r="I37" t="s">
        <v>745</v>
      </c>
      <c r="J37" t="s">
        <v>1257</v>
      </c>
      <c r="K37">
        <v>44139</v>
      </c>
      <c r="L37">
        <v>0.017279792241393</v>
      </c>
      <c r="M37">
        <v>0.00454121833353649</v>
      </c>
      <c r="N37">
        <v>0.05</v>
      </c>
      <c r="O37">
        <v>0.0722242172854668</v>
      </c>
      <c r="P37" t="s">
        <v>667</v>
      </c>
      <c r="Q37" t="s">
        <v>668</v>
      </c>
      <c r="R37">
        <v>17</v>
      </c>
      <c r="S37">
        <v>0.2120481927710843</v>
      </c>
      <c r="T37">
        <v>100</v>
      </c>
      <c r="U37">
        <v>0.9776</v>
      </c>
      <c r="V37">
        <v>7.57</v>
      </c>
      <c r="W37">
        <v>8.300000000000001</v>
      </c>
      <c r="X37">
        <v>1.76</v>
      </c>
      <c r="Y37">
        <v>0.184401184401184</v>
      </c>
      <c r="Z37">
        <v>0.3506891271056661</v>
      </c>
      <c r="AA37">
        <v>0.7702909647779479</v>
      </c>
      <c r="AB37">
        <v>0.5558103975535168</v>
      </c>
      <c r="AC37">
        <v>0.782874617737003</v>
      </c>
      <c r="AD37">
        <v>0.6865443425076453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43.26</v>
      </c>
      <c r="D38">
        <v>30387.781299</v>
      </c>
      <c r="E38" t="s">
        <v>695</v>
      </c>
      <c r="F38" t="s">
        <v>663</v>
      </c>
      <c r="G38" t="s">
        <v>702</v>
      </c>
      <c r="H38" t="s">
        <v>708</v>
      </c>
      <c r="I38" t="s">
        <v>746</v>
      </c>
      <c r="J38" t="s">
        <v>1256</v>
      </c>
      <c r="K38">
        <v>44132</v>
      </c>
      <c r="L38">
        <v>0.025616628333552</v>
      </c>
      <c r="M38">
        <v>0.01887620295652082</v>
      </c>
      <c r="N38">
        <v>0.03</v>
      </c>
      <c r="O38">
        <v>0.07182921306150547</v>
      </c>
      <c r="P38" t="s">
        <v>667</v>
      </c>
      <c r="Q38" t="s">
        <v>667</v>
      </c>
      <c r="R38">
        <v>38</v>
      </c>
      <c r="S38">
        <v>0.2357894736842105</v>
      </c>
      <c r="T38">
        <v>47.5</v>
      </c>
      <c r="U38">
        <v>0.9107368421052631</v>
      </c>
      <c r="V38">
        <v>4</v>
      </c>
      <c r="W38">
        <v>4.75</v>
      </c>
      <c r="X38">
        <v>1.12</v>
      </c>
      <c r="Y38">
        <v>-0.160777299472139</v>
      </c>
      <c r="Z38">
        <v>0.4992343032159265</v>
      </c>
      <c r="AA38">
        <v>0.2603369065849924</v>
      </c>
      <c r="AB38">
        <v>0.2943425076452599</v>
      </c>
      <c r="AC38">
        <v>0.8532110091743119</v>
      </c>
      <c r="AD38">
        <v>0.6834862385321101</v>
      </c>
    </row>
    <row r="39" spans="1:30">
      <c r="A39" s="1" t="s">
        <v>46</v>
      </c>
      <c r="B39">
        <f>HYPERLINK("https://www.suredividend.com/sure-analysis-FMS/","Fresenius Medical Care AG &amp; Co. KGaA")</f>
        <v>0</v>
      </c>
      <c r="C39">
        <v>43.14</v>
      </c>
      <c r="D39">
        <v>26339.394641</v>
      </c>
      <c r="E39" t="s">
        <v>693</v>
      </c>
      <c r="F39" t="s">
        <v>663</v>
      </c>
      <c r="H39" t="s">
        <v>708</v>
      </c>
      <c r="I39" t="s">
        <v>747</v>
      </c>
      <c r="J39" t="s">
        <v>1257</v>
      </c>
      <c r="K39">
        <v>44136</v>
      </c>
      <c r="L39">
        <v>0.016617524883622</v>
      </c>
      <c r="M39">
        <v>-0.005341885648384781</v>
      </c>
      <c r="N39">
        <v>0.06</v>
      </c>
      <c r="O39">
        <v>0.0699710482320286</v>
      </c>
      <c r="P39" t="s">
        <v>667</v>
      </c>
      <c r="Q39" t="s">
        <v>668</v>
      </c>
      <c r="R39">
        <v>23</v>
      </c>
      <c r="S39">
        <v>0.2727272727272727</v>
      </c>
      <c r="T39">
        <v>42</v>
      </c>
      <c r="U39">
        <v>1.027142857142857</v>
      </c>
      <c r="V39">
        <v>0</v>
      </c>
      <c r="W39">
        <v>2.64</v>
      </c>
      <c r="X39">
        <v>0.72</v>
      </c>
      <c r="Y39">
        <v>0.181270536692223</v>
      </c>
      <c r="Z39">
        <v>0.3445635528330781</v>
      </c>
      <c r="AA39">
        <v>0.7672281776416539</v>
      </c>
      <c r="AB39">
        <v>0.6865443425076453</v>
      </c>
      <c r="AC39">
        <v>0.7270642201834862</v>
      </c>
      <c r="AD39">
        <v>0.6681957186544342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327.25</v>
      </c>
      <c r="D40">
        <v>79025.07000000001</v>
      </c>
      <c r="E40" t="s">
        <v>699</v>
      </c>
      <c r="F40" t="s">
        <v>663</v>
      </c>
      <c r="G40" t="s">
        <v>702</v>
      </c>
      <c r="H40" t="s">
        <v>708</v>
      </c>
      <c r="I40" t="s">
        <v>748</v>
      </c>
      <c r="J40" t="s">
        <v>1256</v>
      </c>
      <c r="K40">
        <v>44159</v>
      </c>
      <c r="L40">
        <v>0.008135431798424001</v>
      </c>
      <c r="M40">
        <v>-0.01789413042395616</v>
      </c>
      <c r="N40">
        <v>0.08</v>
      </c>
      <c r="O40">
        <v>0.0697223166991543</v>
      </c>
      <c r="P40" t="s">
        <v>667</v>
      </c>
      <c r="Q40" t="s">
        <v>419</v>
      </c>
      <c r="R40">
        <v>47</v>
      </c>
      <c r="S40">
        <v>0.2330434782608696</v>
      </c>
      <c r="T40">
        <v>299</v>
      </c>
      <c r="U40">
        <v>1.094481605351171</v>
      </c>
      <c r="V40">
        <v>9.99</v>
      </c>
      <c r="W40">
        <v>11.5</v>
      </c>
      <c r="X40">
        <v>2.68</v>
      </c>
      <c r="Y40">
        <v>0.196021975196882</v>
      </c>
      <c r="Z40">
        <v>0.1546707503828484</v>
      </c>
      <c r="AA40">
        <v>0.785604900459418</v>
      </c>
      <c r="AB40">
        <v>0.8509174311926606</v>
      </c>
      <c r="AC40">
        <v>0.6146788990825688</v>
      </c>
      <c r="AD40">
        <v>0.6666666666666667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187.01</v>
      </c>
      <c r="D41">
        <v>22063.034736</v>
      </c>
      <c r="E41" t="s">
        <v>693</v>
      </c>
      <c r="F41" t="s">
        <v>663</v>
      </c>
      <c r="G41" t="s">
        <v>702</v>
      </c>
      <c r="H41" t="s">
        <v>708</v>
      </c>
      <c r="I41" t="s">
        <v>749</v>
      </c>
      <c r="J41" t="s">
        <v>1256</v>
      </c>
      <c r="K41">
        <v>44133</v>
      </c>
      <c r="L41">
        <v>0.021657533174366</v>
      </c>
      <c r="M41">
        <v>-0.03071602990056321</v>
      </c>
      <c r="N41">
        <v>0.08</v>
      </c>
      <c r="O41">
        <v>0.06930740904254562</v>
      </c>
      <c r="P41" t="s">
        <v>667</v>
      </c>
      <c r="Q41" t="s">
        <v>668</v>
      </c>
      <c r="R41">
        <v>16</v>
      </c>
      <c r="S41">
        <v>0.2992805755395683</v>
      </c>
      <c r="T41">
        <v>160</v>
      </c>
      <c r="U41">
        <v>1.1688125</v>
      </c>
      <c r="V41">
        <v>14.25</v>
      </c>
      <c r="W41">
        <v>13.9</v>
      </c>
      <c r="X41">
        <v>4.16</v>
      </c>
      <c r="Y41">
        <v>0.149296017011129</v>
      </c>
      <c r="Z41">
        <v>0.4379785604900459</v>
      </c>
      <c r="AA41">
        <v>0.7243491577335375</v>
      </c>
      <c r="AB41">
        <v>0.8509174311926606</v>
      </c>
      <c r="AC41">
        <v>0.4938837920489296</v>
      </c>
      <c r="AD41">
        <v>0.6620795107033639</v>
      </c>
    </row>
    <row r="42" spans="1:30">
      <c r="A42" s="1" t="s">
        <v>49</v>
      </c>
      <c r="B42">
        <f>HYPERLINK("https://www.suredividend.com/sure-analysis-BBY/","Best Buy Co. Inc.")</f>
        <v>0</v>
      </c>
      <c r="C42">
        <v>101</v>
      </c>
      <c r="D42">
        <v>26153.430052</v>
      </c>
      <c r="E42" t="s">
        <v>692</v>
      </c>
      <c r="F42" t="s">
        <v>663</v>
      </c>
      <c r="G42" t="s">
        <v>702</v>
      </c>
      <c r="H42" t="s">
        <v>708</v>
      </c>
      <c r="I42" t="s">
        <v>750</v>
      </c>
      <c r="J42" t="s">
        <v>1258</v>
      </c>
      <c r="K42">
        <v>44179</v>
      </c>
      <c r="L42">
        <v>0.021600940996708</v>
      </c>
      <c r="M42">
        <v>-0.01426246048126556</v>
      </c>
      <c r="N42">
        <v>0.06</v>
      </c>
      <c r="O42">
        <v>0.0670647926728003</v>
      </c>
      <c r="P42" t="s">
        <v>667</v>
      </c>
      <c r="Q42" t="s">
        <v>668</v>
      </c>
      <c r="R42">
        <v>16</v>
      </c>
      <c r="S42">
        <v>0.280970625798212</v>
      </c>
      <c r="T42">
        <v>94</v>
      </c>
      <c r="U42">
        <v>1.074468085106383</v>
      </c>
      <c r="V42">
        <v>6.56</v>
      </c>
      <c r="W42">
        <v>7.83</v>
      </c>
      <c r="X42">
        <v>2.2</v>
      </c>
      <c r="Y42">
        <v>0.189695120011967</v>
      </c>
      <c r="Z42">
        <v>0.4364471669218989</v>
      </c>
      <c r="AA42">
        <v>0.7779479326186831</v>
      </c>
      <c r="AB42">
        <v>0.6865443425076453</v>
      </c>
      <c r="AC42">
        <v>0.6529051987767583</v>
      </c>
      <c r="AD42">
        <v>0.6483180428134557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71.535</v>
      </c>
      <c r="D43">
        <v>1290.906377</v>
      </c>
      <c r="E43" t="s">
        <v>694</v>
      </c>
      <c r="F43" t="s">
        <v>663</v>
      </c>
      <c r="G43" t="s">
        <v>702</v>
      </c>
      <c r="H43" t="s">
        <v>708</v>
      </c>
      <c r="I43" t="s">
        <v>751</v>
      </c>
      <c r="J43" t="s">
        <v>1255</v>
      </c>
      <c r="K43">
        <v>44133</v>
      </c>
      <c r="L43">
        <v>0.012674169601174</v>
      </c>
      <c r="M43">
        <v>-0.02509029526913187</v>
      </c>
      <c r="N43">
        <v>0.08</v>
      </c>
      <c r="O43">
        <v>0.0644404331471149</v>
      </c>
      <c r="P43" t="s">
        <v>667</v>
      </c>
      <c r="Q43" t="s">
        <v>668</v>
      </c>
      <c r="R43">
        <v>48</v>
      </c>
      <c r="S43">
        <v>0.3172413793103449</v>
      </c>
      <c r="T43">
        <v>63</v>
      </c>
      <c r="U43">
        <v>1.135476190476191</v>
      </c>
      <c r="V43">
        <v>2.43</v>
      </c>
      <c r="W43">
        <v>2.9</v>
      </c>
      <c r="X43">
        <v>0.92</v>
      </c>
      <c r="Y43">
        <v>-0.111349621865784</v>
      </c>
      <c r="Z43">
        <v>0.2480857580398162</v>
      </c>
      <c r="AA43">
        <v>0.332312404287902</v>
      </c>
      <c r="AB43">
        <v>0.8509174311926606</v>
      </c>
      <c r="AC43">
        <v>0.5458715596330275</v>
      </c>
      <c r="AD43">
        <v>0.6299694189602447</v>
      </c>
    </row>
    <row r="44" spans="1:30">
      <c r="A44" s="1" t="s">
        <v>51</v>
      </c>
      <c r="B44">
        <f>HYPERLINK("https://www.suredividend.com/sure-analysis-DCI/","Donaldson Co. Inc.")</f>
        <v>0</v>
      </c>
      <c r="C44">
        <v>55.93</v>
      </c>
      <c r="D44">
        <v>7060.59867</v>
      </c>
      <c r="E44" t="s">
        <v>699</v>
      </c>
      <c r="F44" t="s">
        <v>663</v>
      </c>
      <c r="G44" t="s">
        <v>702</v>
      </c>
      <c r="H44" t="s">
        <v>708</v>
      </c>
      <c r="I44" t="s">
        <v>752</v>
      </c>
      <c r="J44" t="s">
        <v>1255</v>
      </c>
      <c r="K44">
        <v>44174</v>
      </c>
      <c r="L44">
        <v>0.014927698565404</v>
      </c>
      <c r="M44">
        <v>-0.03833767405687172</v>
      </c>
      <c r="N44">
        <v>0.09</v>
      </c>
      <c r="O44">
        <v>0.06349030966126046</v>
      </c>
      <c r="P44" t="s">
        <v>667</v>
      </c>
      <c r="Q44" t="s">
        <v>668</v>
      </c>
      <c r="R44">
        <v>33</v>
      </c>
      <c r="S44">
        <v>0.4</v>
      </c>
      <c r="T44">
        <v>46</v>
      </c>
      <c r="U44">
        <v>1.215869565217391</v>
      </c>
      <c r="V44">
        <v>1.98</v>
      </c>
      <c r="W44">
        <v>2.1</v>
      </c>
      <c r="X44">
        <v>0.84</v>
      </c>
      <c r="Y44">
        <v>-0.010839557221154</v>
      </c>
      <c r="Z44">
        <v>0.2970903522205207</v>
      </c>
      <c r="AA44">
        <v>0.4946401225114855</v>
      </c>
      <c r="AB44">
        <v>0.8983180428134557</v>
      </c>
      <c r="AC44">
        <v>0.4357798165137615</v>
      </c>
      <c r="AD44">
        <v>0.6269113149847094</v>
      </c>
    </row>
    <row r="45" spans="1:30">
      <c r="A45" s="1" t="s">
        <v>52</v>
      </c>
      <c r="B45">
        <f>HYPERLINK("https://www.suredividend.com/sure-analysis-MMM/","3M Co.")</f>
        <v>0</v>
      </c>
      <c r="C45">
        <v>173.38</v>
      </c>
      <c r="D45">
        <v>98971.09782700001</v>
      </c>
      <c r="E45" t="s">
        <v>693</v>
      </c>
      <c r="F45" t="s">
        <v>663</v>
      </c>
      <c r="G45" t="s">
        <v>702</v>
      </c>
      <c r="H45" t="s">
        <v>708</v>
      </c>
      <c r="I45" t="s">
        <v>753</v>
      </c>
      <c r="J45" t="s">
        <v>1255</v>
      </c>
      <c r="K45">
        <v>44131</v>
      </c>
      <c r="L45">
        <v>0.033813392582025</v>
      </c>
      <c r="M45">
        <v>-0.01716723752987559</v>
      </c>
      <c r="N45">
        <v>0.05</v>
      </c>
      <c r="O45">
        <v>0.06192379557652461</v>
      </c>
      <c r="P45" t="s">
        <v>667</v>
      </c>
      <c r="Q45" t="s">
        <v>667</v>
      </c>
      <c r="R45">
        <v>62</v>
      </c>
      <c r="S45">
        <v>0.7041916167664671</v>
      </c>
      <c r="T45">
        <v>159</v>
      </c>
      <c r="U45">
        <v>1.090440251572327</v>
      </c>
      <c r="V45">
        <v>8.529999999999999</v>
      </c>
      <c r="W45">
        <v>8.35</v>
      </c>
      <c r="X45">
        <v>5.88</v>
      </c>
      <c r="Y45">
        <v>-0.002696404812957</v>
      </c>
      <c r="Z45">
        <v>0.6278713629402756</v>
      </c>
      <c r="AA45">
        <v>0.5084226646248086</v>
      </c>
      <c r="AB45">
        <v>0.5558103975535168</v>
      </c>
      <c r="AC45">
        <v>0.6253822629969419</v>
      </c>
      <c r="AD45">
        <v>0.6131498470948012</v>
      </c>
    </row>
    <row r="46" spans="1:30">
      <c r="A46" s="1" t="s">
        <v>53</v>
      </c>
      <c r="B46">
        <f>HYPERLINK("https://www.suredividend.com/sure-analysis-CSL/","Carlisle Companies Inc.")</f>
        <v>0</v>
      </c>
      <c r="C46">
        <v>151.35</v>
      </c>
      <c r="D46">
        <v>8078.898785</v>
      </c>
      <c r="E46" t="s">
        <v>694</v>
      </c>
      <c r="F46" t="s">
        <v>663</v>
      </c>
      <c r="G46" t="s">
        <v>702</v>
      </c>
      <c r="H46" t="s">
        <v>708</v>
      </c>
      <c r="I46" t="s">
        <v>754</v>
      </c>
      <c r="J46" t="s">
        <v>1255</v>
      </c>
      <c r="K46">
        <v>44125</v>
      </c>
      <c r="L46">
        <v>0.013463867650881</v>
      </c>
      <c r="M46">
        <v>-0.02116092800319869</v>
      </c>
      <c r="N46">
        <v>0.07000000000000001</v>
      </c>
      <c r="O46">
        <v>0.06159043949920684</v>
      </c>
      <c r="P46" t="s">
        <v>667</v>
      </c>
      <c r="Q46" t="s">
        <v>668</v>
      </c>
      <c r="R46">
        <v>44</v>
      </c>
      <c r="S46">
        <v>0.3818181818181818</v>
      </c>
      <c r="T46">
        <v>136</v>
      </c>
      <c r="U46">
        <v>1.112867647058823</v>
      </c>
      <c r="V46">
        <v>6.1</v>
      </c>
      <c r="W46">
        <v>5.5</v>
      </c>
      <c r="X46">
        <v>2.1</v>
      </c>
      <c r="Y46">
        <v>-0.046588949124953</v>
      </c>
      <c r="Z46">
        <v>0.2679938744257274</v>
      </c>
      <c r="AA46">
        <v>0.4349157733537519</v>
      </c>
      <c r="AB46">
        <v>0.7744648318042813</v>
      </c>
      <c r="AC46">
        <v>0.5795107033639144</v>
      </c>
      <c r="AD46">
        <v>0.6100917431192661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30.01</v>
      </c>
      <c r="D47">
        <v>464.897874</v>
      </c>
      <c r="E47" t="s">
        <v>699</v>
      </c>
      <c r="F47" t="s">
        <v>663</v>
      </c>
      <c r="G47" t="s">
        <v>702</v>
      </c>
      <c r="H47" t="s">
        <v>710</v>
      </c>
      <c r="I47" t="s">
        <v>755</v>
      </c>
      <c r="J47" t="s">
        <v>1256</v>
      </c>
      <c r="K47">
        <v>44127</v>
      </c>
      <c r="L47">
        <v>0.033452093014828</v>
      </c>
      <c r="M47">
        <v>0.006512423214441787</v>
      </c>
      <c r="N47">
        <v>0.02</v>
      </c>
      <c r="O47">
        <v>0.05872486326820825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0.9680645161290323</v>
      </c>
      <c r="V47">
        <v>2.48</v>
      </c>
      <c r="W47">
        <v>2.6</v>
      </c>
      <c r="X47">
        <v>1.01</v>
      </c>
      <c r="Y47">
        <v>-0.137494970397194</v>
      </c>
      <c r="Z47">
        <v>0.6217457886676876</v>
      </c>
      <c r="AA47">
        <v>0.2940275650842267</v>
      </c>
      <c r="AB47">
        <v>0.1903669724770642</v>
      </c>
      <c r="AC47">
        <v>0.7935779816513761</v>
      </c>
      <c r="AD47">
        <v>0.581039755351682</v>
      </c>
    </row>
    <row r="48" spans="1:30">
      <c r="A48" s="1" t="s">
        <v>55</v>
      </c>
      <c r="B48">
        <f>HYPERLINK("https://www.suredividend.com/sure-analysis-MCO/","Moody`s Corp.")</f>
        <v>0</v>
      </c>
      <c r="C48">
        <v>281.43</v>
      </c>
      <c r="D48">
        <v>53406.564</v>
      </c>
      <c r="E48" t="s">
        <v>699</v>
      </c>
      <c r="F48" t="s">
        <v>663</v>
      </c>
      <c r="G48" t="s">
        <v>702</v>
      </c>
      <c r="H48" t="s">
        <v>708</v>
      </c>
      <c r="I48" t="s">
        <v>756</v>
      </c>
      <c r="J48" t="s">
        <v>1256</v>
      </c>
      <c r="K48">
        <v>44164</v>
      </c>
      <c r="L48">
        <v>0.007852778396607</v>
      </c>
      <c r="M48">
        <v>-0.02973806177333727</v>
      </c>
      <c r="N48">
        <v>0.08</v>
      </c>
      <c r="O48">
        <v>0.05684786265161934</v>
      </c>
      <c r="P48" t="s">
        <v>667</v>
      </c>
      <c r="Q48" t="s">
        <v>419</v>
      </c>
      <c r="R48">
        <v>11</v>
      </c>
      <c r="S48">
        <v>0.2217821782178218</v>
      </c>
      <c r="T48">
        <v>242</v>
      </c>
      <c r="U48">
        <v>1.162933884297521</v>
      </c>
      <c r="V48">
        <v>9.609999999999999</v>
      </c>
      <c r="W48">
        <v>10.1</v>
      </c>
      <c r="X48">
        <v>2.24</v>
      </c>
      <c r="Y48">
        <v>0.189157499599613</v>
      </c>
      <c r="Z48">
        <v>0.1454823889739663</v>
      </c>
      <c r="AA48">
        <v>0.776416539050536</v>
      </c>
      <c r="AB48">
        <v>0.8509174311926606</v>
      </c>
      <c r="AC48">
        <v>0.5</v>
      </c>
      <c r="AD48">
        <v>0.5718654434250765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59.28</v>
      </c>
      <c r="D49">
        <v>8267.951723</v>
      </c>
      <c r="E49" t="s">
        <v>699</v>
      </c>
      <c r="F49" t="s">
        <v>663</v>
      </c>
      <c r="G49" t="s">
        <v>702</v>
      </c>
      <c r="H49" t="s">
        <v>710</v>
      </c>
      <c r="I49" t="s">
        <v>757</v>
      </c>
      <c r="J49" t="s">
        <v>1256</v>
      </c>
      <c r="K49">
        <v>44134</v>
      </c>
      <c r="L49">
        <v>0.012549745258597</v>
      </c>
      <c r="M49">
        <v>-0.0334766247004491</v>
      </c>
      <c r="N49">
        <v>0.08</v>
      </c>
      <c r="O49">
        <v>0.0561656610029686</v>
      </c>
      <c r="P49" t="s">
        <v>667</v>
      </c>
      <c r="Q49" t="s">
        <v>668</v>
      </c>
      <c r="R49">
        <v>29</v>
      </c>
      <c r="S49">
        <v>0.2372881355932203</v>
      </c>
      <c r="T49">
        <v>50</v>
      </c>
      <c r="U49">
        <v>1.1856</v>
      </c>
      <c r="V49">
        <v>2.98</v>
      </c>
      <c r="W49">
        <v>2.95</v>
      </c>
      <c r="X49">
        <v>0.7</v>
      </c>
      <c r="Y49">
        <v>-0.10794226191776</v>
      </c>
      <c r="Z49">
        <v>0.2434915773353752</v>
      </c>
      <c r="AA49">
        <v>0.3415007656967841</v>
      </c>
      <c r="AB49">
        <v>0.8509174311926606</v>
      </c>
      <c r="AC49">
        <v>0.4831804281345565</v>
      </c>
      <c r="AD49">
        <v>0.5626911314984709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40</v>
      </c>
      <c r="D50">
        <v>48.41308</v>
      </c>
      <c r="E50" t="s">
        <v>693</v>
      </c>
      <c r="F50" t="s">
        <v>663</v>
      </c>
      <c r="H50" t="s">
        <v>711</v>
      </c>
      <c r="J50" t="s">
        <v>1256</v>
      </c>
      <c r="K50">
        <v>44167</v>
      </c>
      <c r="L50">
        <v>0</v>
      </c>
      <c r="M50">
        <v>0</v>
      </c>
      <c r="N50">
        <v>0.03</v>
      </c>
      <c r="O50">
        <v>0.05517232801149574</v>
      </c>
      <c r="P50" t="s">
        <v>667</v>
      </c>
      <c r="Q50" t="s">
        <v>530</v>
      </c>
      <c r="R50">
        <v>26</v>
      </c>
      <c r="S50">
        <v>0.2427616926503341</v>
      </c>
      <c r="T50">
        <v>40</v>
      </c>
      <c r="U50">
        <v>1</v>
      </c>
      <c r="V50">
        <v>0</v>
      </c>
      <c r="W50">
        <v>4.49</v>
      </c>
      <c r="X50">
        <v>1.09</v>
      </c>
      <c r="Y50">
        <v>0.006641316082856</v>
      </c>
      <c r="Z50">
        <v>0.03675344563552833</v>
      </c>
      <c r="AA50">
        <v>0.5313935681470138</v>
      </c>
      <c r="AB50">
        <v>0.2943425076452599</v>
      </c>
      <c r="AC50">
        <v>0.7568807339449541</v>
      </c>
      <c r="AD50">
        <v>0.5596330275229358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158.34</v>
      </c>
      <c r="D51">
        <v>8045.262209</v>
      </c>
      <c r="E51" t="s">
        <v>695</v>
      </c>
      <c r="F51" t="s">
        <v>663</v>
      </c>
      <c r="H51" t="s">
        <v>708</v>
      </c>
      <c r="I51" t="s">
        <v>758</v>
      </c>
      <c r="J51" t="s">
        <v>1256</v>
      </c>
      <c r="K51">
        <v>44168</v>
      </c>
      <c r="L51">
        <v>0.008814677696112001</v>
      </c>
      <c r="M51">
        <v>-0.002973293480330264</v>
      </c>
      <c r="N51">
        <v>0.05</v>
      </c>
      <c r="O51">
        <v>0.05474007512708456</v>
      </c>
      <c r="P51" t="s">
        <v>667</v>
      </c>
      <c r="Q51" t="s">
        <v>419</v>
      </c>
      <c r="R51">
        <v>25</v>
      </c>
      <c r="S51">
        <v>0.3111111111111111</v>
      </c>
      <c r="T51">
        <v>156</v>
      </c>
      <c r="U51">
        <v>1.015</v>
      </c>
      <c r="V51">
        <v>12.45</v>
      </c>
      <c r="W51">
        <v>4.5</v>
      </c>
      <c r="X51">
        <v>1.4</v>
      </c>
      <c r="Y51">
        <v>-0.182274664613315</v>
      </c>
      <c r="Z51">
        <v>0.1638591117917305</v>
      </c>
      <c r="AA51">
        <v>0.2312404287901991</v>
      </c>
      <c r="AB51">
        <v>0.5558103975535168</v>
      </c>
      <c r="AC51">
        <v>0.7446483180428135</v>
      </c>
      <c r="AD51">
        <v>0.5581039755351682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100.19</v>
      </c>
      <c r="D52">
        <v>14335.177026</v>
      </c>
      <c r="E52" t="s">
        <v>699</v>
      </c>
      <c r="F52" t="s">
        <v>663</v>
      </c>
      <c r="G52" t="s">
        <v>702</v>
      </c>
      <c r="H52" t="s">
        <v>708</v>
      </c>
      <c r="I52" t="s">
        <v>759</v>
      </c>
      <c r="J52" t="s">
        <v>1258</v>
      </c>
      <c r="K52">
        <v>44167</v>
      </c>
      <c r="L52">
        <v>0.031417578076056</v>
      </c>
      <c r="M52">
        <v>-0.02561260059827319</v>
      </c>
      <c r="N52">
        <v>0.05</v>
      </c>
      <c r="O52">
        <v>0.05363563414382289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1.138522727272727</v>
      </c>
      <c r="V52">
        <v>-1.32</v>
      </c>
      <c r="W52">
        <v>5.15</v>
      </c>
      <c r="X52">
        <v>3.16</v>
      </c>
      <c r="Y52">
        <v>-0.014648853977605</v>
      </c>
      <c r="Z52">
        <v>0.5972434915773354</v>
      </c>
      <c r="AA52">
        <v>0.4808575803981623</v>
      </c>
      <c r="AB52">
        <v>0.5558103975535168</v>
      </c>
      <c r="AC52">
        <v>0.5397553516819572</v>
      </c>
      <c r="AD52">
        <v>0.5474006116207951</v>
      </c>
    </row>
    <row r="53" spans="1:30">
      <c r="A53" s="1" t="s">
        <v>60</v>
      </c>
      <c r="B53">
        <f>HYPERLINK("https://www.suredividend.com/sure-analysis-HRL/","Hormel Foods Corp.")</f>
        <v>0</v>
      </c>
      <c r="C53">
        <v>45.65</v>
      </c>
      <c r="D53">
        <v>24722.850577</v>
      </c>
      <c r="E53" t="s">
        <v>699</v>
      </c>
      <c r="F53" t="s">
        <v>663</v>
      </c>
      <c r="G53" t="s">
        <v>702</v>
      </c>
      <c r="H53" t="s">
        <v>708</v>
      </c>
      <c r="I53" t="s">
        <v>760</v>
      </c>
      <c r="J53" t="s">
        <v>1261</v>
      </c>
      <c r="K53">
        <v>44173</v>
      </c>
      <c r="L53">
        <v>0.020165266880856</v>
      </c>
      <c r="M53">
        <v>-0.02607874982570413</v>
      </c>
      <c r="N53">
        <v>0.06</v>
      </c>
      <c r="O53">
        <v>0.05340388870638368</v>
      </c>
      <c r="P53" t="s">
        <v>667</v>
      </c>
      <c r="Q53" t="s">
        <v>668</v>
      </c>
      <c r="R53">
        <v>55</v>
      </c>
      <c r="S53">
        <v>0.5444444444444444</v>
      </c>
      <c r="T53">
        <v>40</v>
      </c>
      <c r="U53">
        <v>1.14125</v>
      </c>
      <c r="V53">
        <v>1.66</v>
      </c>
      <c r="W53">
        <v>1.8</v>
      </c>
      <c r="X53">
        <v>0.98</v>
      </c>
      <c r="Y53">
        <v>0.05542660762977301</v>
      </c>
      <c r="Z53">
        <v>0.4042879019908117</v>
      </c>
      <c r="AA53">
        <v>0.6079632465543645</v>
      </c>
      <c r="AB53">
        <v>0.6865443425076453</v>
      </c>
      <c r="AC53">
        <v>0.5336391437308868</v>
      </c>
      <c r="AD53">
        <v>0.5458715596330275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239.55</v>
      </c>
      <c r="D54">
        <v>90061.988857</v>
      </c>
      <c r="E54" t="s">
        <v>693</v>
      </c>
      <c r="F54" t="s">
        <v>663</v>
      </c>
      <c r="G54" t="s">
        <v>702</v>
      </c>
      <c r="H54" t="s">
        <v>708</v>
      </c>
      <c r="I54" t="s">
        <v>761</v>
      </c>
      <c r="J54" t="s">
        <v>1257</v>
      </c>
      <c r="K54">
        <v>44137</v>
      </c>
      <c r="L54">
        <v>0.009786417981351001</v>
      </c>
      <c r="M54">
        <v>-0.0718513147781239</v>
      </c>
      <c r="N54">
        <v>0.12</v>
      </c>
      <c r="O54">
        <v>0.05096619305443739</v>
      </c>
      <c r="P54" t="s">
        <v>667</v>
      </c>
      <c r="Q54" t="s">
        <v>419</v>
      </c>
      <c r="R54">
        <v>26</v>
      </c>
      <c r="S54">
        <v>0.3198887343532684</v>
      </c>
      <c r="T54">
        <v>165</v>
      </c>
      <c r="U54">
        <v>1.451818181818182</v>
      </c>
      <c r="V54">
        <v>4.63</v>
      </c>
      <c r="W54">
        <v>7.19</v>
      </c>
      <c r="X54">
        <v>2.3</v>
      </c>
      <c r="Y54">
        <v>0.157656978788686</v>
      </c>
      <c r="Z54">
        <v>0.1898928024502297</v>
      </c>
      <c r="AA54">
        <v>0.7381316998468607</v>
      </c>
      <c r="AB54">
        <v>0.9686544342507645</v>
      </c>
      <c r="AC54">
        <v>0.246177370030581</v>
      </c>
      <c r="AD54">
        <v>0.5290519877675841</v>
      </c>
    </row>
    <row r="55" spans="1:30">
      <c r="A55" s="1" t="s">
        <v>62</v>
      </c>
      <c r="B55">
        <f>HYPERLINK("https://www.suredividend.com/sure-analysis-GRC/","Gorman-Rupp Co.")</f>
        <v>0</v>
      </c>
      <c r="C55">
        <v>32.28</v>
      </c>
      <c r="D55">
        <v>836.046804</v>
      </c>
      <c r="E55" t="s">
        <v>699</v>
      </c>
      <c r="F55" t="s">
        <v>663</v>
      </c>
      <c r="H55" t="s">
        <v>708</v>
      </c>
      <c r="J55" t="s">
        <v>1255</v>
      </c>
      <c r="K55">
        <v>44141</v>
      </c>
      <c r="L55">
        <v>0.018298676143231</v>
      </c>
      <c r="M55">
        <v>-0.008059474654416032</v>
      </c>
      <c r="N55">
        <v>0.04</v>
      </c>
      <c r="O55">
        <v>0.05056727858690957</v>
      </c>
      <c r="P55" t="s">
        <v>667</v>
      </c>
      <c r="Q55" t="s">
        <v>668</v>
      </c>
      <c r="R55">
        <v>48</v>
      </c>
      <c r="S55">
        <v>0.5636363636363636</v>
      </c>
      <c r="T55">
        <v>31</v>
      </c>
      <c r="U55">
        <v>1.041290322580645</v>
      </c>
      <c r="V55">
        <v>1.02</v>
      </c>
      <c r="W55">
        <v>1.1</v>
      </c>
      <c r="X55">
        <v>0.62</v>
      </c>
      <c r="Y55">
        <v>-0.131987729130307</v>
      </c>
      <c r="Z55">
        <v>0.3675344563552833</v>
      </c>
      <c r="AA55">
        <v>0.3047473200612558</v>
      </c>
      <c r="AB55">
        <v>0.4235474006116208</v>
      </c>
      <c r="AC55">
        <v>0.7018348623853211</v>
      </c>
      <c r="AD55">
        <v>0.5275229357798166</v>
      </c>
    </row>
    <row r="56" spans="1:30">
      <c r="A56" s="1" t="s">
        <v>63</v>
      </c>
      <c r="B56">
        <f>HYPERLINK("https://www.suredividend.com/sure-analysis-AMAT/","Applied Materials Inc.")</f>
        <v>0</v>
      </c>
      <c r="C56">
        <v>89.59999999999999</v>
      </c>
      <c r="D56">
        <v>81925.239334</v>
      </c>
      <c r="E56" t="s">
        <v>699</v>
      </c>
      <c r="F56" t="s">
        <v>663</v>
      </c>
      <c r="G56" t="s">
        <v>702</v>
      </c>
      <c r="H56" t="s">
        <v>710</v>
      </c>
      <c r="I56" t="s">
        <v>762</v>
      </c>
      <c r="J56" t="s">
        <v>1262</v>
      </c>
      <c r="K56">
        <v>44171</v>
      </c>
      <c r="L56">
        <v>0.009663275683911001</v>
      </c>
      <c r="M56">
        <v>-0.03753545066220443</v>
      </c>
      <c r="N56">
        <v>0.08</v>
      </c>
      <c r="O56">
        <v>0.05053660201611243</v>
      </c>
      <c r="P56" t="s">
        <v>667</v>
      </c>
      <c r="Q56" t="s">
        <v>419</v>
      </c>
      <c r="R56">
        <v>3</v>
      </c>
      <c r="S56">
        <v>0.1795918367346939</v>
      </c>
      <c r="T56">
        <v>74</v>
      </c>
      <c r="U56">
        <v>1.210810810810811</v>
      </c>
      <c r="V56">
        <v>3.92</v>
      </c>
      <c r="W56">
        <v>4.9</v>
      </c>
      <c r="X56">
        <v>0.88</v>
      </c>
      <c r="Y56">
        <v>0.4788992763957111</v>
      </c>
      <c r="Z56">
        <v>0.1868300153139357</v>
      </c>
      <c r="AA56">
        <v>0.9341500765696784</v>
      </c>
      <c r="AB56">
        <v>0.8509174311926606</v>
      </c>
      <c r="AC56">
        <v>0.4434250764525994</v>
      </c>
      <c r="AD56">
        <v>0.5259938837920489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60.49</v>
      </c>
      <c r="D57">
        <v>5914.538447</v>
      </c>
      <c r="E57" t="s">
        <v>693</v>
      </c>
      <c r="F57" t="s">
        <v>663</v>
      </c>
      <c r="G57" t="s">
        <v>702</v>
      </c>
      <c r="H57" t="s">
        <v>708</v>
      </c>
      <c r="I57" t="s">
        <v>763</v>
      </c>
      <c r="J57" t="s">
        <v>1258</v>
      </c>
      <c r="K57">
        <v>44126</v>
      </c>
      <c r="L57">
        <v>0.028840238171665</v>
      </c>
      <c r="M57">
        <v>-0.02979400951697775</v>
      </c>
      <c r="N57">
        <v>0.05</v>
      </c>
      <c r="O57">
        <v>0.04769729437901038</v>
      </c>
      <c r="P57" t="s">
        <v>667</v>
      </c>
      <c r="Q57" t="s">
        <v>667</v>
      </c>
      <c r="R57">
        <v>37</v>
      </c>
      <c r="S57">
        <v>0.5149700598802396</v>
      </c>
      <c r="T57">
        <v>52</v>
      </c>
      <c r="U57">
        <v>1.163269230769231</v>
      </c>
      <c r="V57">
        <v>2.61</v>
      </c>
      <c r="W57">
        <v>3.34</v>
      </c>
      <c r="X57">
        <v>1.72</v>
      </c>
      <c r="Y57">
        <v>0.009405119346303</v>
      </c>
      <c r="Z57">
        <v>0.5650842266462481</v>
      </c>
      <c r="AA57">
        <v>0.5359877488514548</v>
      </c>
      <c r="AB57">
        <v>0.5558103975535168</v>
      </c>
      <c r="AC57">
        <v>0.4984709480122324</v>
      </c>
      <c r="AD57">
        <v>0.5107033639143731</v>
      </c>
    </row>
    <row r="58" spans="1:30">
      <c r="A58" s="1" t="s">
        <v>65</v>
      </c>
      <c r="B58">
        <f>HYPERLINK("https://www.suredividend.com/sure-analysis-FUL/","H.B. Fuller Company")</f>
        <v>0</v>
      </c>
      <c r="C58">
        <v>53.76</v>
      </c>
      <c r="D58">
        <v>2781.303706</v>
      </c>
      <c r="E58" t="s">
        <v>696</v>
      </c>
      <c r="F58" t="s">
        <v>663</v>
      </c>
      <c r="G58" t="s">
        <v>702</v>
      </c>
      <c r="H58" t="s">
        <v>708</v>
      </c>
      <c r="I58" t="s">
        <v>764</v>
      </c>
      <c r="J58" t="s">
        <v>1263</v>
      </c>
      <c r="K58">
        <v>44098</v>
      </c>
      <c r="L58">
        <v>0.008955018353238</v>
      </c>
      <c r="M58">
        <v>-0.06703604031288557</v>
      </c>
      <c r="N58">
        <v>0.11</v>
      </c>
      <c r="O58">
        <v>0.04751443128221</v>
      </c>
      <c r="P58" t="s">
        <v>667</v>
      </c>
      <c r="Q58" t="s">
        <v>668</v>
      </c>
      <c r="R58">
        <v>51</v>
      </c>
      <c r="S58">
        <v>0.26</v>
      </c>
      <c r="T58">
        <v>38</v>
      </c>
      <c r="U58">
        <v>1.414736842105263</v>
      </c>
      <c r="V58">
        <v>2.2</v>
      </c>
      <c r="W58">
        <v>2.5</v>
      </c>
      <c r="X58">
        <v>0.65</v>
      </c>
      <c r="Y58">
        <v>0.08421415649711701</v>
      </c>
      <c r="Z58">
        <v>0.1669218989280245</v>
      </c>
      <c r="AA58">
        <v>0.6416539050535988</v>
      </c>
      <c r="AB58">
        <v>0.959480122324159</v>
      </c>
      <c r="AC58">
        <v>0.27217125382263</v>
      </c>
      <c r="AD58">
        <v>0.5091743119266056</v>
      </c>
    </row>
    <row r="59" spans="1:30">
      <c r="A59" s="1" t="s">
        <v>66</v>
      </c>
      <c r="B59">
        <f>HYPERLINK("https://www.suredividend.com/sure-analysis-CPKF/","Chesapeake Financial Shares Inc")</f>
        <v>0</v>
      </c>
      <c r="C59">
        <v>21.5</v>
      </c>
      <c r="D59">
        <v>103.816491</v>
      </c>
      <c r="E59" t="s">
        <v>699</v>
      </c>
      <c r="F59" t="s">
        <v>663</v>
      </c>
      <c r="H59" t="s">
        <v>709</v>
      </c>
      <c r="J59" t="s">
        <v>1256</v>
      </c>
      <c r="K59">
        <v>44159</v>
      </c>
      <c r="L59">
        <v>0</v>
      </c>
      <c r="M59">
        <v>0.004608490223040329</v>
      </c>
      <c r="N59">
        <v>0.02</v>
      </c>
      <c r="O59">
        <v>0.04746983510310243</v>
      </c>
      <c r="P59" t="s">
        <v>667</v>
      </c>
      <c r="Q59" t="s">
        <v>419</v>
      </c>
      <c r="R59">
        <v>28</v>
      </c>
      <c r="S59">
        <v>0.2127659574468085</v>
      </c>
      <c r="T59">
        <v>22</v>
      </c>
      <c r="U59">
        <v>0.9772727272727273</v>
      </c>
      <c r="V59">
        <v>0</v>
      </c>
      <c r="W59">
        <v>2.35</v>
      </c>
      <c r="X59">
        <v>0.5</v>
      </c>
      <c r="Y59">
        <v>-0.082318192294887</v>
      </c>
      <c r="Z59">
        <v>0.03675344563552833</v>
      </c>
      <c r="AA59">
        <v>0.3843797856049004</v>
      </c>
      <c r="AB59">
        <v>0.1903669724770642</v>
      </c>
      <c r="AC59">
        <v>0.7844036697247706</v>
      </c>
      <c r="AD59">
        <v>0.5076452599388379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157.17</v>
      </c>
      <c r="D60">
        <v>10664.697895</v>
      </c>
      <c r="E60" t="s">
        <v>695</v>
      </c>
      <c r="F60" t="s">
        <v>663</v>
      </c>
      <c r="G60" t="s">
        <v>702</v>
      </c>
      <c r="H60" t="s">
        <v>708</v>
      </c>
      <c r="I60" t="s">
        <v>765</v>
      </c>
      <c r="J60" t="s">
        <v>1258</v>
      </c>
      <c r="K60">
        <v>44145</v>
      </c>
      <c r="L60">
        <v>0.006347184174759</v>
      </c>
      <c r="M60">
        <v>-0.01871925546451048</v>
      </c>
      <c r="N60">
        <v>0.06</v>
      </c>
      <c r="O60">
        <v>0.04732806927552158</v>
      </c>
      <c r="P60" t="s">
        <v>667</v>
      </c>
      <c r="Q60" t="s">
        <v>530</v>
      </c>
      <c r="R60">
        <v>1</v>
      </c>
      <c r="S60">
        <v>0.119047619047619</v>
      </c>
      <c r="T60">
        <v>143</v>
      </c>
      <c r="U60">
        <v>1.099090909090909</v>
      </c>
      <c r="V60">
        <v>6.87</v>
      </c>
      <c r="W60">
        <v>8.4</v>
      </c>
      <c r="X60">
        <v>1</v>
      </c>
      <c r="Y60">
        <v>-0.006420934382817001</v>
      </c>
      <c r="Z60">
        <v>0.1209800918836141</v>
      </c>
      <c r="AA60">
        <v>0.5007656967840736</v>
      </c>
      <c r="AB60">
        <v>0.6865443425076453</v>
      </c>
      <c r="AC60">
        <v>0.6100917431192661</v>
      </c>
      <c r="AD60">
        <v>0.5061162079510704</v>
      </c>
    </row>
    <row r="61" spans="1:30">
      <c r="A61" s="1" t="s">
        <v>68</v>
      </c>
      <c r="B61">
        <f>HYPERLINK("https://www.suredividend.com/sure-analysis-COST/","Costco Wholesale Corp")</f>
        <v>0</v>
      </c>
      <c r="C61">
        <v>375.74</v>
      </c>
      <c r="D61">
        <v>166435.997744</v>
      </c>
      <c r="E61" t="s">
        <v>699</v>
      </c>
      <c r="F61" t="s">
        <v>663</v>
      </c>
      <c r="G61" t="s">
        <v>702</v>
      </c>
      <c r="H61" t="s">
        <v>710</v>
      </c>
      <c r="I61" t="s">
        <v>766</v>
      </c>
      <c r="J61" t="s">
        <v>1261</v>
      </c>
      <c r="K61">
        <v>44180</v>
      </c>
      <c r="L61">
        <v>0.007110549649168</v>
      </c>
      <c r="M61">
        <v>-0.04787935997120452</v>
      </c>
      <c r="N61">
        <v>0.09</v>
      </c>
      <c r="O61">
        <v>0.04630022899831032</v>
      </c>
      <c r="P61" t="s">
        <v>667</v>
      </c>
      <c r="Q61" t="s">
        <v>419</v>
      </c>
      <c r="R61">
        <v>17</v>
      </c>
      <c r="S61">
        <v>0.2758620689655172</v>
      </c>
      <c r="T61">
        <v>294</v>
      </c>
      <c r="U61">
        <v>1.278027210884354</v>
      </c>
      <c r="V61">
        <v>9.74</v>
      </c>
      <c r="W61">
        <v>10.15</v>
      </c>
      <c r="X61">
        <v>2.8</v>
      </c>
      <c r="Y61">
        <v>0.332933176676259</v>
      </c>
      <c r="Z61">
        <v>0.1286370597243492</v>
      </c>
      <c r="AA61">
        <v>0.883614088820827</v>
      </c>
      <c r="AB61">
        <v>0.8983180428134557</v>
      </c>
      <c r="AC61">
        <v>0.3730886850152906</v>
      </c>
      <c r="AD61">
        <v>0.4954128440366973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200.01</v>
      </c>
      <c r="D62">
        <v>25211.246299</v>
      </c>
      <c r="E62" t="s">
        <v>699</v>
      </c>
      <c r="F62" t="s">
        <v>663</v>
      </c>
      <c r="G62" t="s">
        <v>702</v>
      </c>
      <c r="H62" t="s">
        <v>708</v>
      </c>
      <c r="I62" t="s">
        <v>767</v>
      </c>
      <c r="J62" t="s">
        <v>1261</v>
      </c>
      <c r="K62">
        <v>44167</v>
      </c>
      <c r="L62">
        <v>0.021535968318301</v>
      </c>
      <c r="M62">
        <v>-0.01977590668172324</v>
      </c>
      <c r="N62">
        <v>0.045</v>
      </c>
      <c r="O62">
        <v>0.04610030444428403</v>
      </c>
      <c r="P62" t="s">
        <v>667</v>
      </c>
      <c r="Q62" t="s">
        <v>668</v>
      </c>
      <c r="R62">
        <v>43</v>
      </c>
      <c r="S62">
        <v>0.5656050955414014</v>
      </c>
      <c r="T62">
        <v>181</v>
      </c>
      <c r="U62">
        <v>1.105027624309392</v>
      </c>
      <c r="V62">
        <v>8.99</v>
      </c>
      <c r="W62">
        <v>7.85</v>
      </c>
      <c r="X62">
        <v>4.44</v>
      </c>
      <c r="Y62">
        <v>0.3373576871822681</v>
      </c>
      <c r="Z62">
        <v>0.4349157733537519</v>
      </c>
      <c r="AA62">
        <v>0.886676875957121</v>
      </c>
      <c r="AB62">
        <v>0.4824159021406728</v>
      </c>
      <c r="AC62">
        <v>0.5978593272171254</v>
      </c>
      <c r="AD62">
        <v>0.4908256880733945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149.85</v>
      </c>
      <c r="D63">
        <v>67637.872122</v>
      </c>
      <c r="E63" t="s">
        <v>694</v>
      </c>
      <c r="F63" t="s">
        <v>663</v>
      </c>
      <c r="H63" t="s">
        <v>708</v>
      </c>
      <c r="I63" t="s">
        <v>768</v>
      </c>
      <c r="J63" t="s">
        <v>1256</v>
      </c>
      <c r="K63">
        <v>44133</v>
      </c>
      <c r="L63">
        <v>0.020446058455361</v>
      </c>
      <c r="M63">
        <v>-0.02357480137327961</v>
      </c>
      <c r="N63">
        <v>0.05</v>
      </c>
      <c r="O63">
        <v>0.04604113906437735</v>
      </c>
      <c r="P63" t="s">
        <v>667</v>
      </c>
      <c r="Q63" t="s">
        <v>668</v>
      </c>
      <c r="R63">
        <v>27</v>
      </c>
      <c r="S63">
        <v>0.3670588235294118</v>
      </c>
      <c r="T63">
        <v>133</v>
      </c>
      <c r="U63">
        <v>1.126691729323308</v>
      </c>
      <c r="V63">
        <v>5.04</v>
      </c>
      <c r="W63">
        <v>8.5</v>
      </c>
      <c r="X63">
        <v>3.12</v>
      </c>
      <c r="Y63">
        <v>-0.013472340358296</v>
      </c>
      <c r="Z63">
        <v>0.4165390505359878</v>
      </c>
      <c r="AA63">
        <v>0.4839203675344564</v>
      </c>
      <c r="AB63">
        <v>0.5558103975535168</v>
      </c>
      <c r="AC63">
        <v>0.5581039755351682</v>
      </c>
      <c r="AD63">
        <v>0.4892966360856269</v>
      </c>
    </row>
    <row r="64" spans="1:30">
      <c r="A64" s="1" t="s">
        <v>71</v>
      </c>
      <c r="B64">
        <f>HYPERLINK("https://www.suredividend.com/sure-analysis-MGRC/","McGrath Rentcorp")</f>
        <v>0</v>
      </c>
      <c r="C64">
        <v>68.48999999999999</v>
      </c>
      <c r="D64">
        <v>1625.101485</v>
      </c>
      <c r="E64" t="s">
        <v>693</v>
      </c>
      <c r="F64" t="s">
        <v>663</v>
      </c>
      <c r="H64" t="s">
        <v>710</v>
      </c>
      <c r="J64" t="s">
        <v>1255</v>
      </c>
      <c r="K64">
        <v>44136</v>
      </c>
      <c r="L64">
        <v>0.024009059560249</v>
      </c>
      <c r="M64">
        <v>-0.007379240157293743</v>
      </c>
      <c r="N64">
        <v>0.03</v>
      </c>
      <c r="O64">
        <v>0.04586784597797489</v>
      </c>
      <c r="P64" t="s">
        <v>667</v>
      </c>
      <c r="Q64" t="s">
        <v>668</v>
      </c>
      <c r="R64">
        <v>29</v>
      </c>
      <c r="S64">
        <v>0.4491978609625668</v>
      </c>
      <c r="T64">
        <v>66</v>
      </c>
      <c r="U64">
        <v>1.037727272727273</v>
      </c>
      <c r="V64">
        <v>4.12</v>
      </c>
      <c r="W64">
        <v>3.74</v>
      </c>
      <c r="X64">
        <v>1.68</v>
      </c>
      <c r="Y64">
        <v>-0.099837863971344</v>
      </c>
      <c r="Z64">
        <v>0.4716692189892802</v>
      </c>
      <c r="AA64">
        <v>0.3537519142419602</v>
      </c>
      <c r="AB64">
        <v>0.2943425076452599</v>
      </c>
      <c r="AC64">
        <v>0.7079510703363914</v>
      </c>
      <c r="AD64">
        <v>0.4877675840978594</v>
      </c>
    </row>
    <row r="65" spans="1:30">
      <c r="A65" s="1" t="s">
        <v>72</v>
      </c>
      <c r="B65">
        <f>HYPERLINK("https://www.suredividend.com/sure-analysis-JNJ/","Johnson &amp; Johnson")</f>
        <v>0</v>
      </c>
      <c r="C65">
        <v>157.67</v>
      </c>
      <c r="D65">
        <v>416836.806684</v>
      </c>
      <c r="E65" t="s">
        <v>693</v>
      </c>
      <c r="F65" t="s">
        <v>663</v>
      </c>
      <c r="G65" t="s">
        <v>702</v>
      </c>
      <c r="H65" t="s">
        <v>708</v>
      </c>
      <c r="I65" t="s">
        <v>769</v>
      </c>
      <c r="J65" t="s">
        <v>1257</v>
      </c>
      <c r="K65">
        <v>44117</v>
      </c>
      <c r="L65">
        <v>0.024884318242252</v>
      </c>
      <c r="M65">
        <v>-0.04385381731266369</v>
      </c>
      <c r="N65">
        <v>0.06</v>
      </c>
      <c r="O65">
        <v>0.04101398087959618</v>
      </c>
      <c r="P65" t="s">
        <v>667</v>
      </c>
      <c r="Q65" t="s">
        <v>667</v>
      </c>
      <c r="R65">
        <v>58</v>
      </c>
      <c r="S65">
        <v>0.505</v>
      </c>
      <c r="T65">
        <v>126</v>
      </c>
      <c r="U65">
        <v>1.251349206349206</v>
      </c>
      <c r="V65">
        <v>6.36</v>
      </c>
      <c r="W65">
        <v>8</v>
      </c>
      <c r="X65">
        <v>4.04</v>
      </c>
      <c r="Y65">
        <v>0.127284791408885</v>
      </c>
      <c r="Z65">
        <v>0.4885145482388974</v>
      </c>
      <c r="AA65">
        <v>0.6998468606431852</v>
      </c>
      <c r="AB65">
        <v>0.6865443425076453</v>
      </c>
      <c r="AC65">
        <v>0.3975535168195719</v>
      </c>
      <c r="AD65">
        <v>0.4571865443425077</v>
      </c>
    </row>
    <row r="66" spans="1:30">
      <c r="A66" s="1" t="s">
        <v>73</v>
      </c>
      <c r="B66">
        <f>HYPERLINK("https://www.suredividend.com/sure-analysis-TGT/","Target Corp")</f>
        <v>0</v>
      </c>
      <c r="C66">
        <v>183.075</v>
      </c>
      <c r="D66">
        <v>90324.45144200001</v>
      </c>
      <c r="E66" t="s">
        <v>699</v>
      </c>
      <c r="F66" t="s">
        <v>663</v>
      </c>
      <c r="G66" t="s">
        <v>702</v>
      </c>
      <c r="H66" t="s">
        <v>708</v>
      </c>
      <c r="I66" t="s">
        <v>770</v>
      </c>
      <c r="J66" t="s">
        <v>1261</v>
      </c>
      <c r="K66">
        <v>44172</v>
      </c>
      <c r="L66">
        <v>0.014757735362865</v>
      </c>
      <c r="M66">
        <v>-0.0241631944157541</v>
      </c>
      <c r="N66">
        <v>0.05</v>
      </c>
      <c r="O66">
        <v>0.04025371251323873</v>
      </c>
      <c r="P66" t="s">
        <v>667</v>
      </c>
      <c r="Q66" t="s">
        <v>668</v>
      </c>
      <c r="R66">
        <v>53</v>
      </c>
      <c r="S66">
        <v>0.3022222222222222</v>
      </c>
      <c r="T66">
        <v>162</v>
      </c>
      <c r="U66">
        <v>1.130092592592592</v>
      </c>
      <c r="V66">
        <v>6.92</v>
      </c>
      <c r="W66">
        <v>9</v>
      </c>
      <c r="X66">
        <v>2.72</v>
      </c>
      <c r="Y66">
        <v>0.4749667791066131</v>
      </c>
      <c r="Z66">
        <v>0.2955589586523737</v>
      </c>
      <c r="AA66">
        <v>0.9326186830015314</v>
      </c>
      <c r="AB66">
        <v>0.5558103975535168</v>
      </c>
      <c r="AC66">
        <v>0.555045871559633</v>
      </c>
      <c r="AD66">
        <v>0.4434250764525994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420.97</v>
      </c>
      <c r="D67">
        <v>43960.396284</v>
      </c>
      <c r="E67" t="s">
        <v>691</v>
      </c>
      <c r="F67" t="s">
        <v>663</v>
      </c>
      <c r="G67" t="s">
        <v>702</v>
      </c>
      <c r="H67" t="s">
        <v>708</v>
      </c>
      <c r="I67" t="s">
        <v>771</v>
      </c>
      <c r="J67" t="s">
        <v>1255</v>
      </c>
      <c r="K67">
        <v>44133</v>
      </c>
      <c r="L67">
        <v>0.004880568036719</v>
      </c>
      <c r="M67">
        <v>-0.04868457359473366</v>
      </c>
      <c r="N67">
        <v>0.08500000000000001</v>
      </c>
      <c r="O67">
        <v>0.03771027910718816</v>
      </c>
      <c r="P67" t="s">
        <v>667</v>
      </c>
      <c r="Q67" t="s">
        <v>419</v>
      </c>
      <c r="R67">
        <v>27</v>
      </c>
      <c r="S67">
        <v>0.1626984126984127</v>
      </c>
      <c r="T67">
        <v>328</v>
      </c>
      <c r="U67">
        <v>1.28344512195122</v>
      </c>
      <c r="V67">
        <v>14.83</v>
      </c>
      <c r="W67">
        <v>12.6</v>
      </c>
      <c r="X67">
        <v>2.05</v>
      </c>
      <c r="Y67">
        <v>0.161224230299037</v>
      </c>
      <c r="Z67">
        <v>0.1026033690658499</v>
      </c>
      <c r="AA67">
        <v>0.7457886676875957</v>
      </c>
      <c r="AB67">
        <v>0.8830275229357798</v>
      </c>
      <c r="AC67">
        <v>0.3685015290519877</v>
      </c>
      <c r="AD67">
        <v>0.4296636085626911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52.69</v>
      </c>
      <c r="D68">
        <v>2554.179364</v>
      </c>
      <c r="E68" t="s">
        <v>693</v>
      </c>
      <c r="F68" t="s">
        <v>663</v>
      </c>
      <c r="G68" t="s">
        <v>702</v>
      </c>
      <c r="H68" t="s">
        <v>708</v>
      </c>
      <c r="I68" t="s">
        <v>772</v>
      </c>
      <c r="J68" t="s">
        <v>1255</v>
      </c>
      <c r="K68">
        <v>44154</v>
      </c>
      <c r="L68">
        <v>0.016434723833661</v>
      </c>
      <c r="M68">
        <v>-0.02679142555798397</v>
      </c>
      <c r="N68">
        <v>0.05</v>
      </c>
      <c r="O68">
        <v>0.03723518666520076</v>
      </c>
      <c r="P68" t="s">
        <v>667</v>
      </c>
      <c r="Q68" t="s">
        <v>668</v>
      </c>
      <c r="R68">
        <v>35</v>
      </c>
      <c r="S68">
        <v>0.3577235772357724</v>
      </c>
      <c r="T68">
        <v>46</v>
      </c>
      <c r="U68">
        <v>1.145434782608696</v>
      </c>
      <c r="V68">
        <v>2.1</v>
      </c>
      <c r="W68">
        <v>2.46</v>
      </c>
      <c r="X68">
        <v>0.88</v>
      </c>
      <c r="Y68">
        <v>-0.07142076676077501</v>
      </c>
      <c r="Z68">
        <v>0.339969372128637</v>
      </c>
      <c r="AA68">
        <v>0.4027565084226646</v>
      </c>
      <c r="AB68">
        <v>0.5558103975535168</v>
      </c>
      <c r="AC68">
        <v>0.5275229357798166</v>
      </c>
      <c r="AD68">
        <v>0.426605504587156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53.18</v>
      </c>
      <c r="D69">
        <v>8600.103555</v>
      </c>
      <c r="E69" t="s">
        <v>694</v>
      </c>
      <c r="F69" t="s">
        <v>663</v>
      </c>
      <c r="H69" t="s">
        <v>708</v>
      </c>
      <c r="I69" t="s">
        <v>773</v>
      </c>
      <c r="J69" t="s">
        <v>1255</v>
      </c>
      <c r="K69">
        <v>44129</v>
      </c>
      <c r="L69">
        <v>0.014604507826682</v>
      </c>
      <c r="M69">
        <v>-0.04160613604368968</v>
      </c>
      <c r="N69">
        <v>0.065</v>
      </c>
      <c r="O69">
        <v>0.0359879110821244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1.236744186046512</v>
      </c>
      <c r="V69">
        <v>2.1</v>
      </c>
      <c r="W69">
        <v>2.38</v>
      </c>
      <c r="X69">
        <v>0.76</v>
      </c>
      <c r="Y69">
        <v>0.145269836206476</v>
      </c>
      <c r="Z69">
        <v>0.2924961715160797</v>
      </c>
      <c r="AA69">
        <v>0.7182235834609494</v>
      </c>
      <c r="AB69">
        <v>0.7408256880733946</v>
      </c>
      <c r="AC69">
        <v>0.4143730886850153</v>
      </c>
      <c r="AD69">
        <v>0.4220183486238532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149.85</v>
      </c>
      <c r="D70">
        <v>33758.867196</v>
      </c>
      <c r="E70" t="s">
        <v>695</v>
      </c>
      <c r="F70" t="s">
        <v>663</v>
      </c>
      <c r="G70" t="s">
        <v>702</v>
      </c>
      <c r="H70" t="s">
        <v>710</v>
      </c>
      <c r="I70" t="s">
        <v>774</v>
      </c>
      <c r="J70" t="s">
        <v>1256</v>
      </c>
      <c r="K70">
        <v>44133</v>
      </c>
      <c r="L70">
        <v>0.023907984648979</v>
      </c>
      <c r="M70">
        <v>-0.03950331946502528</v>
      </c>
      <c r="N70">
        <v>0.05</v>
      </c>
      <c r="O70">
        <v>0.03411873073113636</v>
      </c>
      <c r="P70" t="s">
        <v>667</v>
      </c>
      <c r="Q70" t="s">
        <v>668</v>
      </c>
      <c r="R70">
        <v>34</v>
      </c>
      <c r="S70">
        <v>0.4114285714285714</v>
      </c>
      <c r="T70">
        <v>122.5</v>
      </c>
      <c r="U70">
        <v>1.223265306122449</v>
      </c>
      <c r="V70">
        <v>0</v>
      </c>
      <c r="W70">
        <v>8.75</v>
      </c>
      <c r="X70">
        <v>3.6</v>
      </c>
      <c r="Y70">
        <v>0.232228193222373</v>
      </c>
      <c r="Z70">
        <v>0.4686064318529862</v>
      </c>
      <c r="AA70">
        <v>0.8223583460949464</v>
      </c>
      <c r="AB70">
        <v>0.5558103975535168</v>
      </c>
      <c r="AC70">
        <v>0.4296636085626911</v>
      </c>
      <c r="AD70">
        <v>0.4128440366972477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85.81999999999999</v>
      </c>
      <c r="D71">
        <v>21322.011354</v>
      </c>
      <c r="E71" t="s">
        <v>699</v>
      </c>
      <c r="F71" t="s">
        <v>663</v>
      </c>
      <c r="G71" t="s">
        <v>702</v>
      </c>
      <c r="H71" t="s">
        <v>708</v>
      </c>
      <c r="I71" t="s">
        <v>775</v>
      </c>
      <c r="J71" t="s">
        <v>1261</v>
      </c>
      <c r="K71">
        <v>44164</v>
      </c>
      <c r="L71">
        <v>0.011139986525693</v>
      </c>
      <c r="M71">
        <v>-0.04548209251585855</v>
      </c>
      <c r="N71">
        <v>0.07000000000000001</v>
      </c>
      <c r="O71">
        <v>0.03370350653552245</v>
      </c>
      <c r="P71" t="s">
        <v>667</v>
      </c>
      <c r="Q71" t="s">
        <v>419</v>
      </c>
      <c r="R71">
        <v>24</v>
      </c>
      <c r="S71">
        <v>0.3368421052631579</v>
      </c>
      <c r="T71">
        <v>68</v>
      </c>
      <c r="U71">
        <v>1.262058823529412</v>
      </c>
      <c r="V71">
        <v>2.87</v>
      </c>
      <c r="W71">
        <v>2.85</v>
      </c>
      <c r="X71">
        <v>0.96</v>
      </c>
      <c r="Y71">
        <v>0.235698467687824</v>
      </c>
      <c r="Z71">
        <v>0.22052067381317</v>
      </c>
      <c r="AA71">
        <v>0.8254211332312404</v>
      </c>
      <c r="AB71">
        <v>0.7744648318042813</v>
      </c>
      <c r="AC71">
        <v>0.3899082568807339</v>
      </c>
      <c r="AD71">
        <v>0.4097859327217125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84.52</v>
      </c>
      <c r="D72">
        <v>72447.909596</v>
      </c>
      <c r="E72" t="s">
        <v>699</v>
      </c>
      <c r="F72" t="s">
        <v>663</v>
      </c>
      <c r="G72" t="s">
        <v>702</v>
      </c>
      <c r="H72" t="s">
        <v>708</v>
      </c>
      <c r="I72" t="s">
        <v>776</v>
      </c>
      <c r="J72" t="s">
        <v>1261</v>
      </c>
      <c r="K72">
        <v>44165</v>
      </c>
      <c r="L72">
        <v>0.020529663847322</v>
      </c>
      <c r="M72">
        <v>-0.03699684420115656</v>
      </c>
      <c r="N72">
        <v>0.05</v>
      </c>
      <c r="O72">
        <v>0.03330014946419402</v>
      </c>
      <c r="P72" t="s">
        <v>667</v>
      </c>
      <c r="Q72" t="s">
        <v>668</v>
      </c>
      <c r="R72">
        <v>57</v>
      </c>
      <c r="S72">
        <v>0.5770491803278689</v>
      </c>
      <c r="T72">
        <v>70</v>
      </c>
      <c r="U72">
        <v>1.207428571428571</v>
      </c>
      <c r="V72">
        <v>3.13</v>
      </c>
      <c r="W72">
        <v>3.05</v>
      </c>
      <c r="X72">
        <v>1.76</v>
      </c>
      <c r="Y72">
        <v>0.272117567022474</v>
      </c>
      <c r="Z72">
        <v>0.4180704441041347</v>
      </c>
      <c r="AA72">
        <v>0.8514548238897396</v>
      </c>
      <c r="AB72">
        <v>0.5558103975535168</v>
      </c>
      <c r="AC72">
        <v>0.4510703363914373</v>
      </c>
      <c r="AD72">
        <v>0.4067278287461774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89.48</v>
      </c>
      <c r="D73">
        <v>68432.063242</v>
      </c>
      <c r="E73" t="s">
        <v>699</v>
      </c>
      <c r="F73" t="s">
        <v>663</v>
      </c>
      <c r="G73" t="s">
        <v>702</v>
      </c>
      <c r="H73" t="s">
        <v>710</v>
      </c>
      <c r="I73" t="s">
        <v>777</v>
      </c>
      <c r="J73" t="s">
        <v>1255</v>
      </c>
      <c r="K73">
        <v>44132</v>
      </c>
      <c r="L73">
        <v>0.011568160521737</v>
      </c>
      <c r="M73">
        <v>-0.08306108712001858</v>
      </c>
      <c r="N73">
        <v>0.11</v>
      </c>
      <c r="O73">
        <v>0.03234146940939375</v>
      </c>
      <c r="P73" t="s">
        <v>667</v>
      </c>
      <c r="Q73" t="s">
        <v>419</v>
      </c>
      <c r="R73">
        <v>16</v>
      </c>
      <c r="S73">
        <v>0.2888888888888889</v>
      </c>
      <c r="T73">
        <v>58</v>
      </c>
      <c r="U73">
        <v>1.542758620689655</v>
      </c>
      <c r="V73">
        <v>3.6</v>
      </c>
      <c r="W73">
        <v>3.6</v>
      </c>
      <c r="X73">
        <v>1.04</v>
      </c>
      <c r="Y73">
        <v>0.243962998078725</v>
      </c>
      <c r="Z73">
        <v>0.2266462480857581</v>
      </c>
      <c r="AA73">
        <v>0.8361408882082695</v>
      </c>
      <c r="AB73">
        <v>0.959480122324159</v>
      </c>
      <c r="AC73">
        <v>0.1804281345565749</v>
      </c>
      <c r="AD73">
        <v>0.4036697247706422</v>
      </c>
    </row>
    <row r="74" spans="1:30">
      <c r="A74" s="1" t="s">
        <v>81</v>
      </c>
      <c r="B74">
        <f>HYPERLINK("https://www.suredividend.com/sure-analysis-SWK/","Stanley Black &amp; Decker Inc")</f>
        <v>0</v>
      </c>
      <c r="C74">
        <v>173.23</v>
      </c>
      <c r="D74">
        <v>27258.789859</v>
      </c>
      <c r="E74" t="s">
        <v>693</v>
      </c>
      <c r="F74" t="s">
        <v>663</v>
      </c>
      <c r="G74" t="s">
        <v>702</v>
      </c>
      <c r="H74" t="s">
        <v>708</v>
      </c>
      <c r="I74" t="s">
        <v>778</v>
      </c>
      <c r="J74" t="s">
        <v>1255</v>
      </c>
      <c r="K74">
        <v>44131</v>
      </c>
      <c r="L74">
        <v>0.016238547369478</v>
      </c>
      <c r="M74">
        <v>-0.06168320914179359</v>
      </c>
      <c r="N74">
        <v>0.08</v>
      </c>
      <c r="O74">
        <v>0.03208791087764329</v>
      </c>
      <c r="P74" t="s">
        <v>667</v>
      </c>
      <c r="Q74" t="s">
        <v>668</v>
      </c>
      <c r="R74">
        <v>53</v>
      </c>
      <c r="S74">
        <v>0.348692403486924</v>
      </c>
      <c r="T74">
        <v>126</v>
      </c>
      <c r="U74">
        <v>1.37484126984127</v>
      </c>
      <c r="V74">
        <v>6.18</v>
      </c>
      <c r="W74">
        <v>8.029999999999999</v>
      </c>
      <c r="X74">
        <v>2.8</v>
      </c>
      <c r="Y74">
        <v>0.036814754910594</v>
      </c>
      <c r="Z74">
        <v>0.333843797856049</v>
      </c>
      <c r="AA74">
        <v>0.5865237366003062</v>
      </c>
      <c r="AB74">
        <v>0.8509174311926606</v>
      </c>
      <c r="AC74">
        <v>0.2951070336391438</v>
      </c>
      <c r="AD74">
        <v>0.3990825688073394</v>
      </c>
    </row>
    <row r="75" spans="1:30">
      <c r="A75" s="1" t="s">
        <v>82</v>
      </c>
      <c r="B75">
        <f>HYPERLINK("https://www.suredividend.com/sure-analysis-NUE/","Nucor Corp.")</f>
        <v>0</v>
      </c>
      <c r="C75">
        <v>55.82</v>
      </c>
      <c r="D75">
        <v>16325.297515</v>
      </c>
      <c r="E75" t="s">
        <v>698</v>
      </c>
      <c r="F75" t="s">
        <v>663</v>
      </c>
      <c r="G75" t="s">
        <v>702</v>
      </c>
      <c r="H75" t="s">
        <v>708</v>
      </c>
      <c r="I75" t="s">
        <v>779</v>
      </c>
      <c r="J75" t="s">
        <v>1263</v>
      </c>
      <c r="K75">
        <v>44146</v>
      </c>
      <c r="L75">
        <v>0.02944768805125</v>
      </c>
      <c r="M75">
        <v>-0.0217811339194286</v>
      </c>
      <c r="N75">
        <v>0.025</v>
      </c>
      <c r="O75">
        <v>0.03149584436609976</v>
      </c>
      <c r="P75" t="s">
        <v>667</v>
      </c>
      <c r="Q75" t="s">
        <v>667</v>
      </c>
      <c r="R75">
        <v>47</v>
      </c>
      <c r="S75">
        <v>0.5791366906474821</v>
      </c>
      <c r="T75">
        <v>50</v>
      </c>
      <c r="U75">
        <v>1.1164</v>
      </c>
      <c r="V75">
        <v>1.41</v>
      </c>
      <c r="W75">
        <v>2.78</v>
      </c>
      <c r="X75">
        <v>1.61</v>
      </c>
      <c r="Y75">
        <v>0.033288042180014</v>
      </c>
      <c r="Z75">
        <v>0.5758039816232772</v>
      </c>
      <c r="AA75">
        <v>0.5788667687595712</v>
      </c>
      <c r="AB75">
        <v>0.2347094801223241</v>
      </c>
      <c r="AC75">
        <v>0.5749235474006116</v>
      </c>
      <c r="AD75">
        <v>0.3944954128440367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142.09</v>
      </c>
      <c r="D76">
        <v>16390.018362</v>
      </c>
      <c r="E76" t="s">
        <v>698</v>
      </c>
      <c r="F76" t="s">
        <v>663</v>
      </c>
      <c r="G76" t="s">
        <v>702</v>
      </c>
      <c r="H76" t="s">
        <v>710</v>
      </c>
      <c r="I76" t="s">
        <v>780</v>
      </c>
      <c r="J76" t="s">
        <v>1258</v>
      </c>
      <c r="K76">
        <v>44148</v>
      </c>
      <c r="L76">
        <v>0.010616939827131</v>
      </c>
      <c r="M76">
        <v>-0.02220448398563013</v>
      </c>
      <c r="N76">
        <v>0.042</v>
      </c>
      <c r="O76">
        <v>0.03056145473682581</v>
      </c>
      <c r="P76" t="s">
        <v>667</v>
      </c>
      <c r="Q76" t="s">
        <v>419</v>
      </c>
      <c r="R76">
        <v>10</v>
      </c>
      <c r="S76">
        <v>0.2391629297458894</v>
      </c>
      <c r="T76">
        <v>127</v>
      </c>
      <c r="U76">
        <v>1.118818897637795</v>
      </c>
      <c r="V76">
        <v>6.43</v>
      </c>
      <c r="W76">
        <v>6.69</v>
      </c>
      <c r="X76">
        <v>1.6</v>
      </c>
      <c r="Y76">
        <v>0.5490569569382201</v>
      </c>
      <c r="Z76">
        <v>0.2082695252679939</v>
      </c>
      <c r="AA76">
        <v>0.9479326186830015</v>
      </c>
      <c r="AB76">
        <v>0.4747706422018348</v>
      </c>
      <c r="AC76">
        <v>0.5688073394495413</v>
      </c>
      <c r="AD76">
        <v>0.3883792048929663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279.96</v>
      </c>
      <c r="D77">
        <v>35036.242373</v>
      </c>
      <c r="E77" t="s">
        <v>696</v>
      </c>
      <c r="F77" t="s">
        <v>663</v>
      </c>
      <c r="G77" t="s">
        <v>702</v>
      </c>
      <c r="H77" t="s">
        <v>708</v>
      </c>
      <c r="I77" t="s">
        <v>781</v>
      </c>
      <c r="J77" t="s">
        <v>1255</v>
      </c>
      <c r="K77">
        <v>44152</v>
      </c>
      <c r="L77">
        <v>0.01285559506072</v>
      </c>
      <c r="M77">
        <v>-0.07655215342569188</v>
      </c>
      <c r="N77">
        <v>0.1</v>
      </c>
      <c r="O77">
        <v>0.02980164874366209</v>
      </c>
      <c r="P77" t="s">
        <v>667</v>
      </c>
      <c r="Q77" t="s">
        <v>668</v>
      </c>
      <c r="R77">
        <v>63</v>
      </c>
      <c r="S77">
        <v>0.2926829268292683</v>
      </c>
      <c r="T77">
        <v>188</v>
      </c>
      <c r="U77">
        <v>1.489148936170213</v>
      </c>
      <c r="V77">
        <v>9.16</v>
      </c>
      <c r="W77">
        <v>12.3</v>
      </c>
      <c r="X77">
        <v>3.6</v>
      </c>
      <c r="Y77">
        <v>0.339399579498845</v>
      </c>
      <c r="Z77">
        <v>0.2542113323124043</v>
      </c>
      <c r="AA77">
        <v>0.889739663093415</v>
      </c>
      <c r="AB77">
        <v>0.9342507645259939</v>
      </c>
      <c r="AC77">
        <v>0.217125382262997</v>
      </c>
      <c r="AD77">
        <v>0.3868501529051988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79.36</v>
      </c>
      <c r="D78">
        <v>47424.894851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1255</v>
      </c>
      <c r="K78">
        <v>44167</v>
      </c>
      <c r="L78">
        <v>0.024990138923764</v>
      </c>
      <c r="M78">
        <v>-0.04512224059480385</v>
      </c>
      <c r="N78">
        <v>0.05</v>
      </c>
      <c r="O78">
        <v>0.02866291693682665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1.25968253968254</v>
      </c>
      <c r="V78">
        <v>3.24</v>
      </c>
      <c r="W78">
        <v>3.5</v>
      </c>
      <c r="X78">
        <v>2</v>
      </c>
      <c r="Y78">
        <v>0.070192259715811</v>
      </c>
      <c r="Z78">
        <v>0.4915773353751914</v>
      </c>
      <c r="AA78">
        <v>0.6278713629402756</v>
      </c>
      <c r="AB78">
        <v>0.5558103975535168</v>
      </c>
      <c r="AC78">
        <v>0.3914373088685015</v>
      </c>
      <c r="AD78">
        <v>0.3837920489296636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147.15</v>
      </c>
      <c r="D79">
        <v>412368.423715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1261</v>
      </c>
      <c r="K79">
        <v>44172</v>
      </c>
      <c r="L79">
        <v>0.014733087501513</v>
      </c>
      <c r="M79">
        <v>-0.03679237292999815</v>
      </c>
      <c r="N79">
        <v>0.05</v>
      </c>
      <c r="O79">
        <v>0.02715908846179627</v>
      </c>
      <c r="P79" t="s">
        <v>667</v>
      </c>
      <c r="Q79" t="s">
        <v>668</v>
      </c>
      <c r="R79">
        <v>47</v>
      </c>
      <c r="S79">
        <v>0.3891891891891892</v>
      </c>
      <c r="T79">
        <v>122</v>
      </c>
      <c r="U79">
        <v>1.206147540983607</v>
      </c>
      <c r="V79">
        <v>6.93</v>
      </c>
      <c r="W79">
        <v>5.55</v>
      </c>
      <c r="X79">
        <v>2.16</v>
      </c>
      <c r="Y79">
        <v>0.256960716420175</v>
      </c>
      <c r="Z79">
        <v>0.2940275650842267</v>
      </c>
      <c r="AA79">
        <v>0.8453292496171517</v>
      </c>
      <c r="AB79">
        <v>0.5558103975535168</v>
      </c>
      <c r="AC79">
        <v>0.4525993883792049</v>
      </c>
      <c r="AD79">
        <v>0.3746177370030581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124.06</v>
      </c>
      <c r="D80">
        <v>17877.455274</v>
      </c>
      <c r="E80" t="s">
        <v>693</v>
      </c>
      <c r="F80" t="s">
        <v>663</v>
      </c>
      <c r="G80" t="s">
        <v>702</v>
      </c>
      <c r="H80" t="s">
        <v>708</v>
      </c>
      <c r="I80" t="s">
        <v>784</v>
      </c>
      <c r="J80" t="s">
        <v>1255</v>
      </c>
      <c r="K80">
        <v>44124</v>
      </c>
      <c r="L80">
        <v>0.015777344501723</v>
      </c>
      <c r="M80">
        <v>-0.06637993018840604</v>
      </c>
      <c r="N80">
        <v>0.08</v>
      </c>
      <c r="O80">
        <v>0.02551053496084488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1.409772727272727</v>
      </c>
      <c r="V80">
        <v>4.59</v>
      </c>
      <c r="W80">
        <v>5.43</v>
      </c>
      <c r="X80">
        <v>1.98</v>
      </c>
      <c r="Y80">
        <v>0.09100950478053101</v>
      </c>
      <c r="Z80">
        <v>0.3185298621745788</v>
      </c>
      <c r="AA80">
        <v>0.6462480857580398</v>
      </c>
      <c r="AB80">
        <v>0.8509174311926606</v>
      </c>
      <c r="AC80">
        <v>0.2752293577981652</v>
      </c>
      <c r="AD80">
        <v>0.3623853211009175</v>
      </c>
    </row>
    <row r="81" spans="1:30">
      <c r="A81" s="1" t="s">
        <v>88</v>
      </c>
      <c r="B81">
        <f>HYPERLINK("https://www.suredividend.com/sure-analysis-V/","Visa Inc")</f>
        <v>0</v>
      </c>
      <c r="C81">
        <v>213.865</v>
      </c>
      <c r="D81">
        <v>472780.04</v>
      </c>
      <c r="E81" t="s">
        <v>695</v>
      </c>
      <c r="F81" t="s">
        <v>663</v>
      </c>
      <c r="G81" t="s">
        <v>702</v>
      </c>
      <c r="H81" t="s">
        <v>708</v>
      </c>
      <c r="I81" t="s">
        <v>785</v>
      </c>
      <c r="J81" t="s">
        <v>1256</v>
      </c>
      <c r="K81">
        <v>44133</v>
      </c>
      <c r="L81">
        <v>0.005674521736592</v>
      </c>
      <c r="M81">
        <v>-0.08388947209527553</v>
      </c>
      <c r="N81">
        <v>0.11</v>
      </c>
      <c r="O81">
        <v>0.02521537297074827</v>
      </c>
      <c r="P81" t="s">
        <v>667</v>
      </c>
      <c r="Q81" t="s">
        <v>419</v>
      </c>
      <c r="R81">
        <v>13</v>
      </c>
      <c r="S81">
        <v>0.2133333333333333</v>
      </c>
      <c r="T81">
        <v>138</v>
      </c>
      <c r="U81">
        <v>1.549746376811594</v>
      </c>
      <c r="V81">
        <v>5.21</v>
      </c>
      <c r="W81">
        <v>6</v>
      </c>
      <c r="X81">
        <v>1.28</v>
      </c>
      <c r="Y81">
        <v>0.13834581917543</v>
      </c>
      <c r="Z81">
        <v>0.114854517611026</v>
      </c>
      <c r="AA81">
        <v>0.7120980091883614</v>
      </c>
      <c r="AB81">
        <v>0.959480122324159</v>
      </c>
      <c r="AC81">
        <v>0.1758409785932722</v>
      </c>
      <c r="AD81">
        <v>0.3608562691131498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92.06</v>
      </c>
      <c r="D82">
        <v>15582.599606</v>
      </c>
      <c r="E82" t="s">
        <v>700</v>
      </c>
      <c r="F82" t="s">
        <v>663</v>
      </c>
      <c r="G82" t="s">
        <v>702</v>
      </c>
      <c r="H82" t="s">
        <v>710</v>
      </c>
      <c r="I82" t="s">
        <v>786</v>
      </c>
      <c r="J82" t="s">
        <v>1255</v>
      </c>
      <c r="K82">
        <v>44187</v>
      </c>
      <c r="L82">
        <v>0.011263963109158</v>
      </c>
      <c r="M82">
        <v>-0.04796633638383763</v>
      </c>
      <c r="N82">
        <v>0.06</v>
      </c>
      <c r="O82">
        <v>0.02150497801763906</v>
      </c>
      <c r="P82" t="s">
        <v>667</v>
      </c>
      <c r="Q82" t="s">
        <v>419</v>
      </c>
      <c r="R82">
        <v>26</v>
      </c>
      <c r="S82">
        <v>0.2606516290726817</v>
      </c>
      <c r="T82">
        <v>72</v>
      </c>
      <c r="U82">
        <v>1.278611111111111</v>
      </c>
      <c r="V82">
        <v>3.71</v>
      </c>
      <c r="W82">
        <v>3.99</v>
      </c>
      <c r="X82">
        <v>1.04</v>
      </c>
      <c r="Y82">
        <v>0.197406962285452</v>
      </c>
      <c r="Z82">
        <v>0.222052067381317</v>
      </c>
      <c r="AA82">
        <v>0.7886676875957122</v>
      </c>
      <c r="AB82">
        <v>0.6865443425076453</v>
      </c>
      <c r="AC82">
        <v>0.3715596330275229</v>
      </c>
      <c r="AD82">
        <v>0.3394495412844036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212.69</v>
      </c>
      <c r="D83">
        <v>1647432.071645</v>
      </c>
      <c r="E83" t="s">
        <v>695</v>
      </c>
      <c r="F83" t="s">
        <v>663</v>
      </c>
      <c r="G83" t="s">
        <v>702</v>
      </c>
      <c r="H83" t="s">
        <v>710</v>
      </c>
      <c r="I83" t="s">
        <v>787</v>
      </c>
      <c r="J83" t="s">
        <v>1262</v>
      </c>
      <c r="K83">
        <v>44133</v>
      </c>
      <c r="L83">
        <v>0.009555494489913</v>
      </c>
      <c r="M83">
        <v>-0.06932965336652697</v>
      </c>
      <c r="N83">
        <v>0.08</v>
      </c>
      <c r="O83">
        <v>0.01824777282174939</v>
      </c>
      <c r="P83" t="s">
        <v>667</v>
      </c>
      <c r="Q83" t="s">
        <v>419</v>
      </c>
      <c r="R83">
        <v>19</v>
      </c>
      <c r="S83">
        <v>0.3318518518518519</v>
      </c>
      <c r="T83">
        <v>148.5</v>
      </c>
      <c r="U83">
        <v>1.432255892255892</v>
      </c>
      <c r="V83">
        <v>6.2</v>
      </c>
      <c r="W83">
        <v>6.75</v>
      </c>
      <c r="X83">
        <v>2.24</v>
      </c>
      <c r="Y83">
        <v>0.388275664782714</v>
      </c>
      <c r="Z83">
        <v>0.1852986217457887</v>
      </c>
      <c r="AA83">
        <v>0.9004594180704442</v>
      </c>
      <c r="AB83">
        <v>0.8509174311926606</v>
      </c>
      <c r="AC83">
        <v>0.2599388379204893</v>
      </c>
      <c r="AD83">
        <v>0.3302752293577981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46.32</v>
      </c>
      <c r="D84">
        <v>13157.614733</v>
      </c>
      <c r="E84" t="s">
        <v>699</v>
      </c>
      <c r="F84" t="s">
        <v>663</v>
      </c>
      <c r="G84" t="s">
        <v>702</v>
      </c>
      <c r="H84" t="s">
        <v>708</v>
      </c>
      <c r="I84" t="s">
        <v>788</v>
      </c>
      <c r="J84" t="s">
        <v>1256</v>
      </c>
      <c r="K84">
        <v>44157</v>
      </c>
      <c r="L84">
        <v>0.005482714951844001</v>
      </c>
      <c r="M84">
        <v>-0.04916143045844645</v>
      </c>
      <c r="N84">
        <v>0.06</v>
      </c>
      <c r="O84">
        <v>0.01779913724175963</v>
      </c>
      <c r="P84" t="s">
        <v>667</v>
      </c>
      <c r="Q84" t="s">
        <v>419</v>
      </c>
      <c r="R84">
        <v>27</v>
      </c>
      <c r="S84">
        <v>0.2242424242424242</v>
      </c>
      <c r="T84">
        <v>36</v>
      </c>
      <c r="U84">
        <v>1.286666666666667</v>
      </c>
      <c r="V84">
        <v>1.62</v>
      </c>
      <c r="W84">
        <v>1.65</v>
      </c>
      <c r="X84">
        <v>0.37</v>
      </c>
      <c r="Y84">
        <v>0.17772992049306</v>
      </c>
      <c r="Z84">
        <v>0.111791730474732</v>
      </c>
      <c r="AA84">
        <v>0.7611026033690659</v>
      </c>
      <c r="AB84">
        <v>0.6865443425076453</v>
      </c>
      <c r="AC84">
        <v>0.3654434250764526</v>
      </c>
      <c r="AD84">
        <v>0.3256880733944954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122.43</v>
      </c>
      <c r="D85">
        <v>2709.074037</v>
      </c>
      <c r="E85" t="s">
        <v>699</v>
      </c>
      <c r="F85" t="s">
        <v>663</v>
      </c>
      <c r="G85" t="s">
        <v>702</v>
      </c>
      <c r="H85" t="s">
        <v>708</v>
      </c>
      <c r="I85" t="s">
        <v>789</v>
      </c>
      <c r="J85" t="s">
        <v>1263</v>
      </c>
      <c r="K85">
        <v>44127</v>
      </c>
      <c r="L85">
        <v>0.006805532740195</v>
      </c>
      <c r="M85">
        <v>-0.04747435582335335</v>
      </c>
      <c r="N85">
        <v>0.05</v>
      </c>
      <c r="O85">
        <v>0.01245377834947581</v>
      </c>
      <c r="P85" t="s">
        <v>667</v>
      </c>
      <c r="Q85" t="s">
        <v>419</v>
      </c>
      <c r="R85">
        <v>53</v>
      </c>
      <c r="S85">
        <v>0.2280373831775701</v>
      </c>
      <c r="T85">
        <v>96</v>
      </c>
      <c r="U85">
        <v>1.2753125</v>
      </c>
      <c r="V85">
        <v>4.78</v>
      </c>
      <c r="W85">
        <v>5.35</v>
      </c>
      <c r="X85">
        <v>1.22</v>
      </c>
      <c r="Y85">
        <v>0.192861621722127</v>
      </c>
      <c r="Z85">
        <v>0.1255742725880551</v>
      </c>
      <c r="AA85">
        <v>0.784073506891271</v>
      </c>
      <c r="AB85">
        <v>0.5558103975535168</v>
      </c>
      <c r="AC85">
        <v>0.3792048929663608</v>
      </c>
      <c r="AD85">
        <v>0.2813455657492355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39.68</v>
      </c>
      <c r="D86">
        <v>531.986386</v>
      </c>
      <c r="E86" t="s">
        <v>699</v>
      </c>
      <c r="F86" t="s">
        <v>663</v>
      </c>
      <c r="H86" t="s">
        <v>710</v>
      </c>
      <c r="J86" t="s">
        <v>1256</v>
      </c>
      <c r="K86">
        <v>44164</v>
      </c>
      <c r="L86">
        <v>0.026610827604277</v>
      </c>
      <c r="M86">
        <v>-0.01927743599905785</v>
      </c>
      <c r="N86">
        <v>0</v>
      </c>
      <c r="O86">
        <v>0.009619863293381492</v>
      </c>
      <c r="P86" t="s">
        <v>667</v>
      </c>
      <c r="Q86" t="s">
        <v>667</v>
      </c>
      <c r="R86">
        <v>32</v>
      </c>
      <c r="S86">
        <v>0.3261538461538462</v>
      </c>
      <c r="T86">
        <v>36</v>
      </c>
      <c r="U86">
        <v>1.102222222222222</v>
      </c>
      <c r="V86">
        <v>3.82</v>
      </c>
      <c r="W86">
        <v>3.25</v>
      </c>
      <c r="X86">
        <v>1.06</v>
      </c>
      <c r="Y86">
        <v>-0.119109799023503</v>
      </c>
      <c r="Z86">
        <v>0.5206738131699847</v>
      </c>
      <c r="AA86">
        <v>0.3185298621745788</v>
      </c>
      <c r="AB86">
        <v>0.06957186544342508</v>
      </c>
      <c r="AC86">
        <v>0.6039755351681957</v>
      </c>
      <c r="AD86">
        <v>0.2645259938837921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147.76</v>
      </c>
      <c r="D87">
        <v>34093.74555</v>
      </c>
      <c r="E87" t="s">
        <v>693</v>
      </c>
      <c r="F87" t="s">
        <v>663</v>
      </c>
      <c r="G87" t="s">
        <v>702</v>
      </c>
      <c r="H87" t="s">
        <v>708</v>
      </c>
      <c r="I87" t="s">
        <v>790</v>
      </c>
      <c r="J87" t="s">
        <v>1263</v>
      </c>
      <c r="K87">
        <v>44123</v>
      </c>
      <c r="L87">
        <v>0.014453046366332</v>
      </c>
      <c r="M87">
        <v>-0.0826335139047788</v>
      </c>
      <c r="N87">
        <v>0.08</v>
      </c>
      <c r="O87">
        <v>0.009262267498897803</v>
      </c>
      <c r="P87" t="s">
        <v>667</v>
      </c>
      <c r="Q87" t="s">
        <v>668</v>
      </c>
      <c r="R87">
        <v>49</v>
      </c>
      <c r="S87">
        <v>0.3823008849557522</v>
      </c>
      <c r="T87">
        <v>96</v>
      </c>
      <c r="U87">
        <v>1.539166666666667</v>
      </c>
      <c r="V87">
        <v>4.54</v>
      </c>
      <c r="W87">
        <v>5.65</v>
      </c>
      <c r="X87">
        <v>2.16</v>
      </c>
      <c r="Y87">
        <v>0.133962142602377</v>
      </c>
      <c r="Z87">
        <v>0.2863705972434916</v>
      </c>
      <c r="AA87">
        <v>0.7059724349157733</v>
      </c>
      <c r="AB87">
        <v>0.8509174311926606</v>
      </c>
      <c r="AC87">
        <v>0.1865443425076453</v>
      </c>
      <c r="AD87">
        <v>0.2629969418960245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30.76</v>
      </c>
      <c r="D88">
        <v>1208.405268</v>
      </c>
      <c r="E88" t="s">
        <v>692</v>
      </c>
      <c r="F88" t="s">
        <v>663</v>
      </c>
      <c r="G88" t="s">
        <v>702</v>
      </c>
      <c r="H88" t="s">
        <v>708</v>
      </c>
      <c r="I88" t="s">
        <v>791</v>
      </c>
      <c r="J88" t="s">
        <v>1261</v>
      </c>
      <c r="K88">
        <v>44152</v>
      </c>
      <c r="L88">
        <v>0.008764749325096001</v>
      </c>
      <c r="M88">
        <v>-0.0330647266807812</v>
      </c>
      <c r="N88">
        <v>0.03</v>
      </c>
      <c r="O88">
        <v>0.007564315774944763</v>
      </c>
      <c r="P88" t="s">
        <v>667</v>
      </c>
      <c r="Q88" t="s">
        <v>419</v>
      </c>
      <c r="R88">
        <v>52</v>
      </c>
      <c r="S88">
        <v>0.4235294117647059</v>
      </c>
      <c r="T88">
        <v>26</v>
      </c>
      <c r="U88">
        <v>1.183076923076923</v>
      </c>
      <c r="V88">
        <v>0.8842000000000001</v>
      </c>
      <c r="W88">
        <v>0.85</v>
      </c>
      <c r="X88">
        <v>0.36</v>
      </c>
      <c r="Y88">
        <v>-0.07980146237280601</v>
      </c>
      <c r="Z88">
        <v>0.1623277182235834</v>
      </c>
      <c r="AA88">
        <v>0.3874425727411945</v>
      </c>
      <c r="AB88">
        <v>0.2943425076452599</v>
      </c>
      <c r="AC88">
        <v>0.4847094801223242</v>
      </c>
      <c r="AD88">
        <v>0.2477064220183486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720.54</v>
      </c>
      <c r="D89">
        <v>65380.928889</v>
      </c>
      <c r="E89" t="s">
        <v>695</v>
      </c>
      <c r="F89" t="s">
        <v>663</v>
      </c>
      <c r="G89" t="s">
        <v>702</v>
      </c>
      <c r="H89" t="s">
        <v>708</v>
      </c>
      <c r="I89" t="s">
        <v>792</v>
      </c>
      <c r="J89" t="s">
        <v>1263</v>
      </c>
      <c r="K89">
        <v>44131</v>
      </c>
      <c r="L89">
        <v>0.007423718447785</v>
      </c>
      <c r="M89">
        <v>-0.0678288302370077</v>
      </c>
      <c r="N89">
        <v>0.07000000000000001</v>
      </c>
      <c r="O89">
        <v>0.0073252540308546</v>
      </c>
      <c r="P89" t="s">
        <v>667</v>
      </c>
      <c r="Q89" t="s">
        <v>419</v>
      </c>
      <c r="R89">
        <v>42</v>
      </c>
      <c r="S89">
        <v>0.2219461697722568</v>
      </c>
      <c r="T89">
        <v>507.15</v>
      </c>
      <c r="U89">
        <v>1.420763087843833</v>
      </c>
      <c r="V89">
        <v>20.24</v>
      </c>
      <c r="W89">
        <v>24.15</v>
      </c>
      <c r="X89">
        <v>5.36</v>
      </c>
      <c r="Y89">
        <v>0.286590052009794</v>
      </c>
      <c r="Z89">
        <v>0.1378254211332312</v>
      </c>
      <c r="AA89">
        <v>0.8591117917304747</v>
      </c>
      <c r="AB89">
        <v>0.7744648318042813</v>
      </c>
      <c r="AC89">
        <v>0.2660550458715596</v>
      </c>
      <c r="AD89">
        <v>0.246177370030581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117.2</v>
      </c>
      <c r="D90">
        <v>157417.033036</v>
      </c>
      <c r="E90" t="s">
        <v>695</v>
      </c>
      <c r="F90" t="s">
        <v>663</v>
      </c>
      <c r="H90" t="s">
        <v>708</v>
      </c>
      <c r="I90" t="s">
        <v>793</v>
      </c>
      <c r="J90" t="s">
        <v>1257</v>
      </c>
      <c r="K90">
        <v>44159</v>
      </c>
      <c r="L90">
        <v>0.019339806264503</v>
      </c>
      <c r="M90">
        <v>-0.09284608968467278</v>
      </c>
      <c r="N90">
        <v>0.08</v>
      </c>
      <c r="O90">
        <v>0.005559225154656122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1.627777777777778</v>
      </c>
      <c r="V90">
        <v>3.27</v>
      </c>
      <c r="W90">
        <v>4.25</v>
      </c>
      <c r="X90">
        <v>2.32</v>
      </c>
      <c r="Y90">
        <v>0.051286038795556</v>
      </c>
      <c r="Z90">
        <v>0.3889739663093416</v>
      </c>
      <c r="AA90">
        <v>0.6003062787136294</v>
      </c>
      <c r="AB90">
        <v>0.8509174311926606</v>
      </c>
      <c r="AC90">
        <v>0.1452599388379205</v>
      </c>
      <c r="AD90">
        <v>0.2400611620795107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157.67</v>
      </c>
      <c r="D91">
        <v>12142.665809</v>
      </c>
      <c r="E91" t="s">
        <v>694</v>
      </c>
      <c r="F91" t="s">
        <v>663</v>
      </c>
      <c r="G91" t="s">
        <v>702</v>
      </c>
      <c r="H91" t="s">
        <v>710</v>
      </c>
      <c r="I91" t="s">
        <v>794</v>
      </c>
      <c r="J91" t="s">
        <v>1262</v>
      </c>
      <c r="K91">
        <v>44159</v>
      </c>
      <c r="L91">
        <v>0.010782097641228</v>
      </c>
      <c r="M91">
        <v>-0.09636112226294147</v>
      </c>
      <c r="N91">
        <v>0.095</v>
      </c>
      <c r="O91">
        <v>0.00391719256642209</v>
      </c>
      <c r="P91" t="s">
        <v>667</v>
      </c>
      <c r="Q91" t="s">
        <v>419</v>
      </c>
      <c r="R91">
        <v>30</v>
      </c>
      <c r="S91">
        <v>0.4550264550264551</v>
      </c>
      <c r="T91">
        <v>95</v>
      </c>
      <c r="U91">
        <v>1.659684210526316</v>
      </c>
      <c r="V91">
        <v>3.88</v>
      </c>
      <c r="W91">
        <v>3.78</v>
      </c>
      <c r="X91">
        <v>1.72</v>
      </c>
      <c r="Y91">
        <v>0.100466787150177</v>
      </c>
      <c r="Z91">
        <v>0.2143950995405819</v>
      </c>
      <c r="AA91">
        <v>0.6738131699846861</v>
      </c>
      <c r="AB91">
        <v>0.9128440366972477</v>
      </c>
      <c r="AC91">
        <v>0.1284403669724771</v>
      </c>
      <c r="AD91">
        <v>0.2370030581039755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93.955</v>
      </c>
      <c r="D92">
        <v>25134.062884</v>
      </c>
      <c r="E92" t="s">
        <v>693</v>
      </c>
      <c r="F92" t="s">
        <v>663</v>
      </c>
      <c r="G92" t="s">
        <v>702</v>
      </c>
      <c r="H92" t="s">
        <v>708</v>
      </c>
      <c r="I92" t="s">
        <v>795</v>
      </c>
      <c r="J92" t="s">
        <v>1261</v>
      </c>
      <c r="K92">
        <v>44103</v>
      </c>
      <c r="L92">
        <v>0.013738363456102</v>
      </c>
      <c r="M92">
        <v>-0.08688905689576099</v>
      </c>
      <c r="N92">
        <v>0.08</v>
      </c>
      <c r="O92">
        <v>0.003740368512489267</v>
      </c>
      <c r="P92" t="s">
        <v>667</v>
      </c>
      <c r="Q92" t="s">
        <v>419</v>
      </c>
      <c r="R92">
        <v>34</v>
      </c>
      <c r="S92">
        <v>0.4366197183098592</v>
      </c>
      <c r="T92">
        <v>59.64</v>
      </c>
      <c r="U92">
        <v>1.575368879946345</v>
      </c>
      <c r="V92">
        <v>5.65</v>
      </c>
      <c r="W92">
        <v>2.84</v>
      </c>
      <c r="X92">
        <v>1.24</v>
      </c>
      <c r="Y92">
        <v>0.127440364590499</v>
      </c>
      <c r="Z92">
        <v>0.2725880551301685</v>
      </c>
      <c r="AA92">
        <v>0.7013782542113323</v>
      </c>
      <c r="AB92">
        <v>0.8509174311926606</v>
      </c>
      <c r="AC92">
        <v>0.1651376146788991</v>
      </c>
      <c r="AD92">
        <v>0.2354740061162079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69.12</v>
      </c>
      <c r="D93">
        <v>1963.526237</v>
      </c>
      <c r="E93" t="s">
        <v>693</v>
      </c>
      <c r="F93" t="s">
        <v>663</v>
      </c>
      <c r="H93" t="s">
        <v>708</v>
      </c>
      <c r="J93" t="s">
        <v>1260</v>
      </c>
      <c r="K93">
        <v>44141</v>
      </c>
      <c r="L93">
        <v>0.018473524273181</v>
      </c>
      <c r="M93">
        <v>-0.08637118280640943</v>
      </c>
      <c r="N93">
        <v>0.076</v>
      </c>
      <c r="O93">
        <v>0.003406667305804634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1.570909090909091</v>
      </c>
      <c r="V93">
        <v>1.49</v>
      </c>
      <c r="W93">
        <v>2</v>
      </c>
      <c r="X93">
        <v>1.28</v>
      </c>
      <c r="Y93">
        <v>0.004376252548918</v>
      </c>
      <c r="Z93">
        <v>0.3721286370597244</v>
      </c>
      <c r="AA93">
        <v>0.5252679938744257</v>
      </c>
      <c r="AB93">
        <v>0.8188073394495413</v>
      </c>
      <c r="AC93">
        <v>0.1681957186544343</v>
      </c>
      <c r="AD93">
        <v>0.2324159021406728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139.59</v>
      </c>
      <c r="D94">
        <v>343921.337359</v>
      </c>
      <c r="E94" t="s">
        <v>698</v>
      </c>
      <c r="F94" t="s">
        <v>663</v>
      </c>
      <c r="G94" t="s">
        <v>702</v>
      </c>
      <c r="H94" t="s">
        <v>708</v>
      </c>
      <c r="I94" t="s">
        <v>796</v>
      </c>
      <c r="J94" t="s">
        <v>1261</v>
      </c>
      <c r="K94">
        <v>44146</v>
      </c>
      <c r="L94">
        <v>0.022283294929115</v>
      </c>
      <c r="M94">
        <v>-0.04480127452123661</v>
      </c>
      <c r="N94">
        <v>0.02</v>
      </c>
      <c r="O94">
        <v>0.0007047731810432278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1.257567567567567</v>
      </c>
      <c r="V94">
        <v>5.13</v>
      </c>
      <c r="W94">
        <v>5.56</v>
      </c>
      <c r="X94">
        <v>3.16</v>
      </c>
      <c r="Y94">
        <v>0.159443066079059</v>
      </c>
      <c r="Z94">
        <v>0.448698315467075</v>
      </c>
      <c r="AA94">
        <v>0.7411944869831547</v>
      </c>
      <c r="AB94">
        <v>0.1903669724770642</v>
      </c>
      <c r="AC94">
        <v>0.3929663608562691</v>
      </c>
      <c r="AD94">
        <v>0.2217125382262997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110.46</v>
      </c>
      <c r="D95">
        <v>195775.060237</v>
      </c>
      <c r="E95" t="s">
        <v>695</v>
      </c>
      <c r="F95" t="s">
        <v>663</v>
      </c>
      <c r="G95" t="s">
        <v>702</v>
      </c>
      <c r="H95" t="s">
        <v>708</v>
      </c>
      <c r="I95" t="s">
        <v>797</v>
      </c>
      <c r="J95" t="s">
        <v>1257</v>
      </c>
      <c r="K95">
        <v>44125</v>
      </c>
      <c r="L95">
        <v>0.01296521985123</v>
      </c>
      <c r="M95">
        <v>-0.08203633439083546</v>
      </c>
      <c r="N95">
        <v>0.07000000000000001</v>
      </c>
      <c r="O95">
        <v>-0.001115361126175385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1.534166666666667</v>
      </c>
      <c r="V95">
        <v>1.9</v>
      </c>
      <c r="W95">
        <v>3.6</v>
      </c>
      <c r="X95">
        <v>1.44</v>
      </c>
      <c r="Y95">
        <v>0.306339281596179</v>
      </c>
      <c r="Z95">
        <v>0.2572741194486983</v>
      </c>
      <c r="AA95">
        <v>0.8728943338437979</v>
      </c>
      <c r="AB95">
        <v>0.7744648318042813</v>
      </c>
      <c r="AC95">
        <v>0.191131498470948</v>
      </c>
      <c r="AD95">
        <v>0.2110091743119266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62.4</v>
      </c>
      <c r="D96">
        <v>1721.159981</v>
      </c>
      <c r="E96" t="s">
        <v>696</v>
      </c>
      <c r="F96" t="s">
        <v>663</v>
      </c>
      <c r="H96" t="s">
        <v>709</v>
      </c>
      <c r="J96" t="s">
        <v>1262</v>
      </c>
      <c r="K96">
        <v>44113</v>
      </c>
      <c r="L96">
        <v>0</v>
      </c>
      <c r="M96">
        <v>-0.09925175032876099</v>
      </c>
      <c r="N96">
        <v>0.08</v>
      </c>
      <c r="O96">
        <v>-0.00541058367481706</v>
      </c>
      <c r="P96" t="s">
        <v>667</v>
      </c>
      <c r="Q96" t="s">
        <v>419</v>
      </c>
      <c r="R96">
        <v>49</v>
      </c>
      <c r="S96">
        <v>0.4651162790697674</v>
      </c>
      <c r="T96">
        <v>37</v>
      </c>
      <c r="U96">
        <v>1.686486486486486</v>
      </c>
      <c r="V96">
        <v>0</v>
      </c>
      <c r="W96">
        <v>2.15</v>
      </c>
      <c r="X96">
        <v>1</v>
      </c>
      <c r="Y96">
        <v>0.422196290438009</v>
      </c>
      <c r="Z96">
        <v>0.03675344563552833</v>
      </c>
      <c r="AA96">
        <v>0.9157733537519143</v>
      </c>
      <c r="AB96">
        <v>0.8509174311926606</v>
      </c>
      <c r="AC96">
        <v>0.1146788990825688</v>
      </c>
      <c r="AD96">
        <v>0.1880733944954129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71.17</v>
      </c>
      <c r="D97">
        <v>1062.648736</v>
      </c>
      <c r="E97" t="s">
        <v>699</v>
      </c>
      <c r="F97" t="s">
        <v>663</v>
      </c>
      <c r="H97" t="s">
        <v>712</v>
      </c>
      <c r="J97" t="s">
        <v>1256</v>
      </c>
      <c r="K97">
        <v>44144</v>
      </c>
      <c r="L97">
        <v>0.029121937672364</v>
      </c>
      <c r="M97">
        <v>-0.03356898967495725</v>
      </c>
      <c r="N97">
        <v>-0.01</v>
      </c>
      <c r="O97">
        <v>-0.005505230437193864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1.186166666666667</v>
      </c>
      <c r="V97">
        <v>5</v>
      </c>
      <c r="W97">
        <v>5</v>
      </c>
      <c r="X97">
        <v>2.16</v>
      </c>
      <c r="Y97">
        <v>-0.198473755280534</v>
      </c>
      <c r="Z97">
        <v>0.5712098009188362</v>
      </c>
      <c r="AA97">
        <v>0.2098009188361409</v>
      </c>
      <c r="AB97">
        <v>0.03134556574923547</v>
      </c>
      <c r="AC97">
        <v>0.481651376146789</v>
      </c>
      <c r="AD97">
        <v>0.1865443425076453</v>
      </c>
    </row>
    <row r="98" spans="1:30">
      <c r="A98" s="1" t="s">
        <v>105</v>
      </c>
      <c r="B98">
        <f>HYPERLINK("https://www.suredividend.com/sure-analysis-UBSI/","United Bankshares, Inc.")</f>
        <v>0</v>
      </c>
      <c r="C98">
        <v>34.63</v>
      </c>
      <c r="D98">
        <v>4262.693132</v>
      </c>
      <c r="E98" t="s">
        <v>699</v>
      </c>
      <c r="F98" t="s">
        <v>663</v>
      </c>
      <c r="G98" t="s">
        <v>702</v>
      </c>
      <c r="H98" t="s">
        <v>710</v>
      </c>
      <c r="I98" t="s">
        <v>798</v>
      </c>
      <c r="J98" t="s">
        <v>1256</v>
      </c>
      <c r="K98">
        <v>44157</v>
      </c>
      <c r="L98">
        <v>0.04184587796465</v>
      </c>
      <c r="M98">
        <v>-0.03486269779404028</v>
      </c>
      <c r="N98">
        <v>-0.02</v>
      </c>
      <c r="O98">
        <v>-0.005680117859383937</v>
      </c>
      <c r="P98" t="s">
        <v>667</v>
      </c>
      <c r="Q98" t="s">
        <v>667</v>
      </c>
      <c r="R98">
        <v>46</v>
      </c>
      <c r="S98">
        <v>0.5833333333333334</v>
      </c>
      <c r="T98">
        <v>29</v>
      </c>
      <c r="U98">
        <v>1.194137931034483</v>
      </c>
      <c r="V98">
        <v>2.3</v>
      </c>
      <c r="W98">
        <v>2.4</v>
      </c>
      <c r="X98">
        <v>1.4</v>
      </c>
      <c r="Y98">
        <v>-0.093315374445569</v>
      </c>
      <c r="Z98">
        <v>0.7197549770290965</v>
      </c>
      <c r="AA98">
        <v>0.3721286370597244</v>
      </c>
      <c r="AB98">
        <v>0.01834862385321101</v>
      </c>
      <c r="AC98">
        <v>0.4709480122324159</v>
      </c>
      <c r="AD98">
        <v>0.1850152905198777</v>
      </c>
    </row>
    <row r="99" spans="1:30">
      <c r="A99" s="1" t="s">
        <v>106</v>
      </c>
      <c r="B99">
        <f>HYPERLINK("https://www.suredividend.com/sure-analysis-GWW/","W.W. Grainger Inc.")</f>
        <v>0</v>
      </c>
      <c r="C99">
        <v>398.71</v>
      </c>
      <c r="D99">
        <v>21191.366223</v>
      </c>
      <c r="E99" t="s">
        <v>698</v>
      </c>
      <c r="F99" t="s">
        <v>663</v>
      </c>
      <c r="G99" t="s">
        <v>702</v>
      </c>
      <c r="H99" t="s">
        <v>708</v>
      </c>
      <c r="I99" t="s">
        <v>799</v>
      </c>
      <c r="J99" t="s">
        <v>1255</v>
      </c>
      <c r="K99">
        <v>44149</v>
      </c>
      <c r="L99">
        <v>0.014947610738478</v>
      </c>
      <c r="M99">
        <v>-0.09280261182498994</v>
      </c>
      <c r="N99">
        <v>0.076</v>
      </c>
      <c r="O99">
        <v>-0.006169867360733217</v>
      </c>
      <c r="P99" t="s">
        <v>667</v>
      </c>
      <c r="Q99" t="s">
        <v>668</v>
      </c>
      <c r="R99">
        <v>49</v>
      </c>
      <c r="S99">
        <v>0.3747703612982242</v>
      </c>
      <c r="T99">
        <v>245</v>
      </c>
      <c r="U99">
        <v>1.627387755102041</v>
      </c>
      <c r="V99">
        <v>11.76</v>
      </c>
      <c r="W99">
        <v>16.33</v>
      </c>
      <c r="X99">
        <v>6.12</v>
      </c>
      <c r="Y99">
        <v>0.180466075726094</v>
      </c>
      <c r="Z99">
        <v>0.2986217457886677</v>
      </c>
      <c r="AA99">
        <v>0.7641653905053599</v>
      </c>
      <c r="AB99">
        <v>0.8188073394495413</v>
      </c>
      <c r="AC99">
        <v>0.1483180428134556</v>
      </c>
      <c r="AD99">
        <v>0.1834862385321101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111.05</v>
      </c>
      <c r="D100">
        <v>79019.006297</v>
      </c>
      <c r="E100" t="s">
        <v>693</v>
      </c>
      <c r="F100" t="s">
        <v>663</v>
      </c>
      <c r="H100" t="s">
        <v>708</v>
      </c>
      <c r="I100" t="s">
        <v>800</v>
      </c>
      <c r="J100" t="s">
        <v>1255</v>
      </c>
      <c r="K100">
        <v>44125</v>
      </c>
      <c r="L100">
        <v>0.011696431125493</v>
      </c>
      <c r="M100">
        <v>-0.09078601834662714</v>
      </c>
      <c r="N100">
        <v>0.07000000000000001</v>
      </c>
      <c r="O100">
        <v>-0.007649765434330713</v>
      </c>
      <c r="P100" t="s">
        <v>667</v>
      </c>
      <c r="Q100" t="s">
        <v>419</v>
      </c>
      <c r="R100">
        <v>25</v>
      </c>
      <c r="S100">
        <v>0.4029484029484029</v>
      </c>
      <c r="T100">
        <v>69</v>
      </c>
      <c r="U100">
        <v>1.609420289855072</v>
      </c>
      <c r="V100">
        <v>3.57</v>
      </c>
      <c r="W100">
        <v>4.07</v>
      </c>
      <c r="X100">
        <v>1.64</v>
      </c>
      <c r="Y100">
        <v>0.234614567896018</v>
      </c>
      <c r="Z100">
        <v>0.229709035222052</v>
      </c>
      <c r="AA100">
        <v>0.8238897396630933</v>
      </c>
      <c r="AB100">
        <v>0.7744648318042813</v>
      </c>
      <c r="AC100">
        <v>0.1529051987767584</v>
      </c>
      <c r="AD100">
        <v>0.1758409785932722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88.42</v>
      </c>
      <c r="D101">
        <v>11574.798293</v>
      </c>
      <c r="E101" t="s">
        <v>693</v>
      </c>
      <c r="F101" t="s">
        <v>663</v>
      </c>
      <c r="G101" t="s">
        <v>702</v>
      </c>
      <c r="H101" t="s">
        <v>708</v>
      </c>
      <c r="I101" t="s">
        <v>801</v>
      </c>
      <c r="J101" t="s">
        <v>1263</v>
      </c>
      <c r="K101">
        <v>44112</v>
      </c>
      <c r="L101">
        <v>0.016278575370964</v>
      </c>
      <c r="M101">
        <v>-0.07461991691627079</v>
      </c>
      <c r="N101">
        <v>0.05</v>
      </c>
      <c r="O101">
        <v>-0.008003790897862628</v>
      </c>
      <c r="P101" t="s">
        <v>667</v>
      </c>
      <c r="Q101" t="s">
        <v>668</v>
      </c>
      <c r="R101">
        <v>46</v>
      </c>
      <c r="S101">
        <v>0.384</v>
      </c>
      <c r="T101">
        <v>60</v>
      </c>
      <c r="U101">
        <v>1.473666666666667</v>
      </c>
      <c r="V101">
        <v>2.91</v>
      </c>
      <c r="W101">
        <v>3.75</v>
      </c>
      <c r="X101">
        <v>1.44</v>
      </c>
      <c r="Y101">
        <v>0.20846577211982</v>
      </c>
      <c r="Z101">
        <v>0.335375191424196</v>
      </c>
      <c r="AA101">
        <v>0.7978560490045942</v>
      </c>
      <c r="AB101">
        <v>0.5558103975535168</v>
      </c>
      <c r="AC101">
        <v>0.2262996941896024</v>
      </c>
      <c r="AD101">
        <v>0.1743119266055046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70.70999999999999</v>
      </c>
      <c r="D102">
        <v>3201.818351</v>
      </c>
      <c r="E102" t="s">
        <v>696</v>
      </c>
      <c r="F102" t="s">
        <v>663</v>
      </c>
      <c r="G102" t="s">
        <v>702</v>
      </c>
      <c r="H102" t="s">
        <v>710</v>
      </c>
      <c r="I102" t="s">
        <v>802</v>
      </c>
      <c r="J102" t="s">
        <v>1255</v>
      </c>
      <c r="K102">
        <v>44137</v>
      </c>
      <c r="L102">
        <v>0.008910827509992001</v>
      </c>
      <c r="M102">
        <v>-0.1032722617330926</v>
      </c>
      <c r="N102">
        <v>0.09</v>
      </c>
      <c r="O102">
        <v>-0.01077432364765896</v>
      </c>
      <c r="P102" t="s">
        <v>667</v>
      </c>
      <c r="Q102" t="s">
        <v>419</v>
      </c>
      <c r="R102">
        <v>28</v>
      </c>
      <c r="S102">
        <v>0.2883720930232558</v>
      </c>
      <c r="T102">
        <v>41</v>
      </c>
      <c r="U102">
        <v>1.724634146341463</v>
      </c>
      <c r="V102">
        <v>2</v>
      </c>
      <c r="W102">
        <v>2.15</v>
      </c>
      <c r="X102">
        <v>0.62</v>
      </c>
      <c r="Y102">
        <v>0.198501613567107</v>
      </c>
      <c r="Z102">
        <v>0.1653905053598775</v>
      </c>
      <c r="AA102">
        <v>0.7917304747320061</v>
      </c>
      <c r="AB102">
        <v>0.8983180428134557</v>
      </c>
      <c r="AC102">
        <v>0.09480122324159021</v>
      </c>
      <c r="AD102">
        <v>0.1636085626911315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179.28</v>
      </c>
      <c r="D103">
        <v>4902.21739</v>
      </c>
      <c r="E103" t="s">
        <v>699</v>
      </c>
      <c r="F103" t="s">
        <v>663</v>
      </c>
      <c r="G103" t="s">
        <v>702</v>
      </c>
      <c r="H103" t="s">
        <v>710</v>
      </c>
      <c r="I103" t="s">
        <v>803</v>
      </c>
      <c r="J103" t="s">
        <v>1261</v>
      </c>
      <c r="K103">
        <v>44174</v>
      </c>
      <c r="L103">
        <v>0.015941405300652</v>
      </c>
      <c r="M103">
        <v>-0.06958729126363217</v>
      </c>
      <c r="N103">
        <v>0.04</v>
      </c>
      <c r="O103">
        <v>-0.01116744268960668</v>
      </c>
      <c r="P103" t="s">
        <v>667</v>
      </c>
      <c r="Q103" t="s">
        <v>668</v>
      </c>
      <c r="R103">
        <v>58</v>
      </c>
      <c r="S103">
        <v>0.5769230769230769</v>
      </c>
      <c r="T103">
        <v>125</v>
      </c>
      <c r="U103">
        <v>1.43424</v>
      </c>
      <c r="V103">
        <v>4.84</v>
      </c>
      <c r="W103">
        <v>5.2</v>
      </c>
      <c r="X103">
        <v>3</v>
      </c>
      <c r="Y103">
        <v>0.149815071032617</v>
      </c>
      <c r="Z103">
        <v>0.3246554364471669</v>
      </c>
      <c r="AA103">
        <v>0.7274119448698316</v>
      </c>
      <c r="AB103">
        <v>0.4235474006116208</v>
      </c>
      <c r="AC103">
        <v>0.2584097859327217</v>
      </c>
      <c r="AD103">
        <v>0.1605504587155963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348.89</v>
      </c>
      <c r="D104">
        <v>36502.750224</v>
      </c>
      <c r="E104" t="s">
        <v>699</v>
      </c>
      <c r="F104" t="s">
        <v>663</v>
      </c>
      <c r="H104" t="s">
        <v>710</v>
      </c>
      <c r="J104" t="s">
        <v>1255</v>
      </c>
      <c r="K104">
        <v>44189</v>
      </c>
      <c r="L104">
        <v>0.008054114313335001</v>
      </c>
      <c r="M104">
        <v>-0.07995755622966016</v>
      </c>
      <c r="N104">
        <v>0.06</v>
      </c>
      <c r="O104">
        <v>-0.01307221264127367</v>
      </c>
      <c r="P104" t="s">
        <v>667</v>
      </c>
      <c r="Q104" t="s">
        <v>419</v>
      </c>
      <c r="R104">
        <v>37</v>
      </c>
      <c r="S104">
        <v>0.2927083333333333</v>
      </c>
      <c r="T104">
        <v>230</v>
      </c>
      <c r="U104">
        <v>1.516913043478261</v>
      </c>
      <c r="V104">
        <v>8.57</v>
      </c>
      <c r="W104">
        <v>9.6</v>
      </c>
      <c r="X104">
        <v>2.81</v>
      </c>
      <c r="Y104">
        <v>0.296937259372954</v>
      </c>
      <c r="Z104">
        <v>0.1531393568147014</v>
      </c>
      <c r="AA104">
        <v>0.8652373660030628</v>
      </c>
      <c r="AB104">
        <v>0.6865443425076453</v>
      </c>
      <c r="AC104">
        <v>0.2003058103975535</v>
      </c>
      <c r="AD104">
        <v>0.1437308868501529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78.48999999999999</v>
      </c>
      <c r="D105">
        <v>2895.422398</v>
      </c>
      <c r="E105" t="s">
        <v>698</v>
      </c>
      <c r="F105" t="s">
        <v>663</v>
      </c>
      <c r="G105" t="s">
        <v>702</v>
      </c>
      <c r="H105" t="s">
        <v>708</v>
      </c>
      <c r="I105" t="s">
        <v>804</v>
      </c>
      <c r="J105" t="s">
        <v>1260</v>
      </c>
      <c r="K105">
        <v>44151</v>
      </c>
      <c r="L105">
        <v>0.016207064904083</v>
      </c>
      <c r="M105">
        <v>-0.06197998482211653</v>
      </c>
      <c r="N105">
        <v>0.028</v>
      </c>
      <c r="O105">
        <v>-0.01481995888912768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1.377017543859649</v>
      </c>
      <c r="V105">
        <v>2.24</v>
      </c>
      <c r="W105">
        <v>2.26</v>
      </c>
      <c r="X105">
        <v>1.34</v>
      </c>
      <c r="Y105">
        <v>-0.078094736953378</v>
      </c>
      <c r="Z105">
        <v>0.330781010719755</v>
      </c>
      <c r="AA105">
        <v>0.3905053598774885</v>
      </c>
      <c r="AB105">
        <v>0.2423547400611621</v>
      </c>
      <c r="AC105">
        <v>0.290519877675841</v>
      </c>
      <c r="AD105">
        <v>0.136085626911315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148.32</v>
      </c>
      <c r="D106">
        <v>5795.861507</v>
      </c>
      <c r="E106" t="s">
        <v>695</v>
      </c>
      <c r="F106" t="s">
        <v>663</v>
      </c>
      <c r="G106" t="s">
        <v>702</v>
      </c>
      <c r="H106" t="s">
        <v>708</v>
      </c>
      <c r="I106" t="s">
        <v>805</v>
      </c>
      <c r="J106" t="s">
        <v>1255</v>
      </c>
      <c r="K106">
        <v>44134</v>
      </c>
      <c r="L106">
        <v>0.011436685363514</v>
      </c>
      <c r="M106">
        <v>-0.0950833928263709</v>
      </c>
      <c r="N106">
        <v>0.07000000000000001</v>
      </c>
      <c r="O106">
        <v>-0.01599112317456575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1.648</v>
      </c>
      <c r="V106">
        <v>3.53</v>
      </c>
      <c r="W106">
        <v>4.5</v>
      </c>
      <c r="X106">
        <v>1.72</v>
      </c>
      <c r="Y106">
        <v>0.17092572306375</v>
      </c>
      <c r="Z106">
        <v>0.225114854517611</v>
      </c>
      <c r="AA106">
        <v>0.7565084226646248</v>
      </c>
      <c r="AB106">
        <v>0.7744648318042813</v>
      </c>
      <c r="AC106">
        <v>0.1330275229357798</v>
      </c>
      <c r="AD106">
        <v>0.1330275229357798</v>
      </c>
    </row>
    <row r="107" spans="1:30">
      <c r="A107" s="1" t="s">
        <v>114</v>
      </c>
      <c r="B107">
        <f>HYPERLINK("https://www.suredividend.com/sure-analysis-OTIS/","Otis Worldwide Corp")</f>
        <v>0</v>
      </c>
      <c r="C107">
        <v>65.09999999999999</v>
      </c>
      <c r="D107">
        <v>28200.977183</v>
      </c>
      <c r="E107" t="s">
        <v>695</v>
      </c>
      <c r="F107" t="s">
        <v>663</v>
      </c>
      <c r="G107" t="s">
        <v>702</v>
      </c>
      <c r="H107" t="s">
        <v>708</v>
      </c>
      <c r="J107" t="s">
        <v>1255</v>
      </c>
      <c r="K107">
        <v>44130</v>
      </c>
      <c r="L107">
        <v>0.009188409142121001</v>
      </c>
      <c r="M107">
        <v>-0.09739710177178429</v>
      </c>
      <c r="N107">
        <v>0.07000000000000001</v>
      </c>
      <c r="O107">
        <v>-0.01744437564042078</v>
      </c>
      <c r="P107" t="s">
        <v>667</v>
      </c>
      <c r="Q107" t="s">
        <v>419</v>
      </c>
      <c r="R107">
        <v>26</v>
      </c>
      <c r="S107">
        <v>0.3305785123966942</v>
      </c>
      <c r="T107">
        <v>39</v>
      </c>
      <c r="U107">
        <v>1.669230769230769</v>
      </c>
      <c r="V107">
        <v>2.4</v>
      </c>
      <c r="W107">
        <v>2.42</v>
      </c>
      <c r="X107">
        <v>0.8</v>
      </c>
      <c r="Y107">
        <v>0.438674033149171</v>
      </c>
      <c r="Z107">
        <v>0.1730474732006126</v>
      </c>
      <c r="AA107">
        <v>0.9218989280245024</v>
      </c>
      <c r="AB107">
        <v>0.7744648318042813</v>
      </c>
      <c r="AC107">
        <v>0.1223241590214067</v>
      </c>
      <c r="AD107">
        <v>0.1269113149847095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68.84</v>
      </c>
      <c r="D108">
        <v>2443.920545</v>
      </c>
      <c r="E108" t="s">
        <v>698</v>
      </c>
      <c r="F108" t="s">
        <v>663</v>
      </c>
      <c r="H108" t="s">
        <v>710</v>
      </c>
      <c r="J108" t="s">
        <v>1260</v>
      </c>
      <c r="K108">
        <v>44146</v>
      </c>
      <c r="L108">
        <v>0.0212137277344</v>
      </c>
      <c r="M108">
        <v>-0.07230747801686066</v>
      </c>
      <c r="N108">
        <v>0.029</v>
      </c>
      <c r="O108">
        <v>-0.02001747303845114</v>
      </c>
      <c r="P108" t="s">
        <v>667</v>
      </c>
      <c r="Q108" t="s">
        <v>668</v>
      </c>
      <c r="R108">
        <v>44</v>
      </c>
      <c r="S108">
        <v>0.5437262357414449</v>
      </c>
      <c r="T108">
        <v>47.3</v>
      </c>
      <c r="U108">
        <v>1.4553911205074</v>
      </c>
      <c r="V108">
        <v>0</v>
      </c>
      <c r="W108">
        <v>2.63</v>
      </c>
      <c r="X108">
        <v>1.43</v>
      </c>
      <c r="Y108">
        <v>-0.107592070008728</v>
      </c>
      <c r="Z108">
        <v>0.4303215926493109</v>
      </c>
      <c r="AA108">
        <v>0.3430321592649311</v>
      </c>
      <c r="AB108">
        <v>0.2454128440366972</v>
      </c>
      <c r="AC108">
        <v>0.2446483180428135</v>
      </c>
      <c r="AD108">
        <v>0.1116207951070336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69.56</v>
      </c>
      <c r="D109">
        <v>7822.467717</v>
      </c>
      <c r="E109" t="s">
        <v>694</v>
      </c>
      <c r="F109" t="s">
        <v>663</v>
      </c>
      <c r="G109" t="s">
        <v>702</v>
      </c>
      <c r="H109" t="s">
        <v>708</v>
      </c>
      <c r="I109" t="s">
        <v>806</v>
      </c>
      <c r="J109" t="s">
        <v>1256</v>
      </c>
      <c r="K109">
        <v>44168</v>
      </c>
      <c r="L109">
        <v>0.02029850128595</v>
      </c>
      <c r="M109">
        <v>-0.1047587527903514</v>
      </c>
      <c r="N109">
        <v>0.06</v>
      </c>
      <c r="O109">
        <v>-0.02040027372245701</v>
      </c>
      <c r="P109" t="s">
        <v>667</v>
      </c>
      <c r="Q109" t="s">
        <v>668</v>
      </c>
      <c r="R109">
        <v>38</v>
      </c>
      <c r="S109">
        <v>0.4166666666666666</v>
      </c>
      <c r="T109">
        <v>40</v>
      </c>
      <c r="U109">
        <v>1.739</v>
      </c>
      <c r="V109">
        <v>1.2</v>
      </c>
      <c r="W109">
        <v>3.6</v>
      </c>
      <c r="X109">
        <v>1.5</v>
      </c>
      <c r="Y109">
        <v>0.619795078187626</v>
      </c>
      <c r="Z109">
        <v>0.4104134762633997</v>
      </c>
      <c r="AA109">
        <v>0.9601837672281777</v>
      </c>
      <c r="AB109">
        <v>0.6865443425076453</v>
      </c>
      <c r="AC109">
        <v>0.08562691131498472</v>
      </c>
      <c r="AD109">
        <v>0.110091743119266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202.15</v>
      </c>
      <c r="D110">
        <v>11577.650314</v>
      </c>
      <c r="E110" t="s">
        <v>695</v>
      </c>
      <c r="F110" t="s">
        <v>663</v>
      </c>
      <c r="G110" t="s">
        <v>702</v>
      </c>
      <c r="H110" t="s">
        <v>710</v>
      </c>
      <c r="I110" t="s">
        <v>807</v>
      </c>
      <c r="J110" t="s">
        <v>1255</v>
      </c>
      <c r="K110">
        <v>44181</v>
      </c>
      <c r="L110">
        <v>0.007703868042392001</v>
      </c>
      <c r="M110">
        <v>-0.08734372364794363</v>
      </c>
      <c r="N110">
        <v>0.06</v>
      </c>
      <c r="O110">
        <v>-0.02167529439368743</v>
      </c>
      <c r="P110" t="s">
        <v>667</v>
      </c>
      <c r="Q110" t="s">
        <v>419</v>
      </c>
      <c r="R110">
        <v>57</v>
      </c>
      <c r="S110">
        <v>0.24375</v>
      </c>
      <c r="T110">
        <v>128</v>
      </c>
      <c r="U110">
        <v>1.579296875</v>
      </c>
      <c r="V110">
        <v>4.27</v>
      </c>
      <c r="W110">
        <v>6.4</v>
      </c>
      <c r="X110">
        <v>1.56</v>
      </c>
      <c r="Y110">
        <v>0.225084447777617</v>
      </c>
      <c r="Z110">
        <v>0.1439509954058193</v>
      </c>
      <c r="AA110">
        <v>0.8192955589586524</v>
      </c>
      <c r="AB110">
        <v>0.6865443425076453</v>
      </c>
      <c r="AC110">
        <v>0.1636085626911315</v>
      </c>
      <c r="AD110">
        <v>0.1070336391437309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216.56</v>
      </c>
      <c r="D111">
        <v>61816.00883</v>
      </c>
      <c r="E111" t="s">
        <v>696</v>
      </c>
      <c r="F111" t="s">
        <v>663</v>
      </c>
      <c r="G111" t="s">
        <v>702</v>
      </c>
      <c r="H111" t="s">
        <v>708</v>
      </c>
      <c r="I111" t="s">
        <v>808</v>
      </c>
      <c r="J111" t="s">
        <v>1263</v>
      </c>
      <c r="K111">
        <v>44134</v>
      </c>
      <c r="L111">
        <v>0.008698274020723</v>
      </c>
      <c r="M111">
        <v>-0.1610562299765517</v>
      </c>
      <c r="N111">
        <v>0.15</v>
      </c>
      <c r="O111">
        <v>-0.02246264314433699</v>
      </c>
      <c r="P111" t="s">
        <v>667</v>
      </c>
      <c r="Q111" t="s">
        <v>419</v>
      </c>
      <c r="R111">
        <v>34</v>
      </c>
      <c r="S111">
        <v>0.4177777777777777</v>
      </c>
      <c r="T111">
        <v>90</v>
      </c>
      <c r="U111">
        <v>2.406222222222222</v>
      </c>
      <c r="V111">
        <v>-3.69</v>
      </c>
      <c r="W111">
        <v>4.5</v>
      </c>
      <c r="X111">
        <v>1.88</v>
      </c>
      <c r="Y111">
        <v>0.154689218723923</v>
      </c>
      <c r="Z111">
        <v>0.1607963246554365</v>
      </c>
      <c r="AA111">
        <v>0.7350689127105666</v>
      </c>
      <c r="AB111">
        <v>0.9862385321100917</v>
      </c>
      <c r="AC111">
        <v>0.02752293577981651</v>
      </c>
      <c r="AD111">
        <v>0.1039755351681957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53.71</v>
      </c>
      <c r="D112">
        <v>2676.9064</v>
      </c>
      <c r="E112" t="s">
        <v>694</v>
      </c>
      <c r="F112" t="s">
        <v>663</v>
      </c>
      <c r="G112" t="s">
        <v>702</v>
      </c>
      <c r="H112" t="s">
        <v>708</v>
      </c>
      <c r="I112" t="s">
        <v>809</v>
      </c>
      <c r="J112" t="s">
        <v>1260</v>
      </c>
      <c r="K112">
        <v>44152</v>
      </c>
      <c r="L112">
        <v>0.015716808666889</v>
      </c>
      <c r="M112">
        <v>-0.09282357100102445</v>
      </c>
      <c r="N112">
        <v>0.05</v>
      </c>
      <c r="O112">
        <v>-0.02549645131662448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1.627575757575758</v>
      </c>
      <c r="V112">
        <v>1.9</v>
      </c>
      <c r="W112">
        <v>1.65</v>
      </c>
      <c r="X112">
        <v>0.85</v>
      </c>
      <c r="Y112">
        <v>0.07207942689360401</v>
      </c>
      <c r="Z112">
        <v>0.3169984686064318</v>
      </c>
      <c r="AA112">
        <v>0.6309341500765696</v>
      </c>
      <c r="AB112">
        <v>0.5558103975535168</v>
      </c>
      <c r="AC112">
        <v>0.1467889908256881</v>
      </c>
      <c r="AD112">
        <v>0.09480122324159021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47.85</v>
      </c>
      <c r="D113">
        <v>10763.988005</v>
      </c>
      <c r="E113" t="s">
        <v>692</v>
      </c>
      <c r="F113" t="s">
        <v>663</v>
      </c>
      <c r="G113" t="s">
        <v>702</v>
      </c>
      <c r="H113" t="s">
        <v>708</v>
      </c>
      <c r="I113" t="s">
        <v>810</v>
      </c>
      <c r="J113" t="s">
        <v>1255</v>
      </c>
      <c r="K113">
        <v>44144</v>
      </c>
      <c r="L113">
        <v>0.001699829182458</v>
      </c>
      <c r="M113">
        <v>-0.0831549378618972</v>
      </c>
      <c r="N113">
        <v>0.06</v>
      </c>
      <c r="O113">
        <v>-0.02627728617366532</v>
      </c>
      <c r="P113" t="s">
        <v>667</v>
      </c>
      <c r="Q113" t="s">
        <v>419</v>
      </c>
      <c r="R113">
        <v>0</v>
      </c>
      <c r="S113">
        <v>0.04166666666666667</v>
      </c>
      <c r="T113">
        <v>31</v>
      </c>
      <c r="U113">
        <v>1.543548387096774</v>
      </c>
      <c r="V113">
        <v>1.64</v>
      </c>
      <c r="W113">
        <v>1.92</v>
      </c>
      <c r="X113">
        <v>0.08</v>
      </c>
      <c r="Y113">
        <v>0.05346154966142701</v>
      </c>
      <c r="Z113">
        <v>0.0781010719754977</v>
      </c>
      <c r="AA113">
        <v>0.6064318529862175</v>
      </c>
      <c r="AB113">
        <v>0.6865443425076453</v>
      </c>
      <c r="AC113">
        <v>0.1788990825688073</v>
      </c>
      <c r="AD113">
        <v>0.09174311926605505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39.02</v>
      </c>
      <c r="D114">
        <v>61456.66205</v>
      </c>
      <c r="E114" t="s">
        <v>699</v>
      </c>
      <c r="F114" t="s">
        <v>663</v>
      </c>
      <c r="H114" t="s">
        <v>708</v>
      </c>
      <c r="I114" t="s">
        <v>811</v>
      </c>
      <c r="J114" t="s">
        <v>1256</v>
      </c>
      <c r="K114">
        <v>44171</v>
      </c>
      <c r="L114">
        <v>0.013513366781538</v>
      </c>
      <c r="M114">
        <v>-0.1003199005088076</v>
      </c>
      <c r="N114">
        <v>0.06</v>
      </c>
      <c r="O114">
        <v>-0.02923118248235523</v>
      </c>
      <c r="P114" t="s">
        <v>667</v>
      </c>
      <c r="Q114" t="s">
        <v>419</v>
      </c>
      <c r="R114">
        <v>8</v>
      </c>
      <c r="S114">
        <v>0.2285714285714286</v>
      </c>
      <c r="T114">
        <v>23</v>
      </c>
      <c r="U114">
        <v>1.696521739130435</v>
      </c>
      <c r="V114">
        <v>-0.0386</v>
      </c>
      <c r="W114">
        <v>2.1</v>
      </c>
      <c r="X114">
        <v>0.48</v>
      </c>
      <c r="Y114">
        <v>0.025045578013271</v>
      </c>
      <c r="Z114">
        <v>0.2695252679938744</v>
      </c>
      <c r="AA114">
        <v>0.5681470137825422</v>
      </c>
      <c r="AB114">
        <v>0.6865443425076453</v>
      </c>
      <c r="AC114">
        <v>0.1085626911314985</v>
      </c>
      <c r="AD114">
        <v>0.08562691131498472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37.94</v>
      </c>
      <c r="D115">
        <v>32882.114986</v>
      </c>
      <c r="E115" t="s">
        <v>695</v>
      </c>
      <c r="F115" t="s">
        <v>663</v>
      </c>
      <c r="G115" t="s">
        <v>702</v>
      </c>
      <c r="H115" t="s">
        <v>708</v>
      </c>
      <c r="J115" t="s">
        <v>1255</v>
      </c>
      <c r="K115">
        <v>44134</v>
      </c>
      <c r="L115">
        <v>0.007361886331787</v>
      </c>
      <c r="M115">
        <v>-0.09922351909686211</v>
      </c>
      <c r="N115">
        <v>0.06</v>
      </c>
      <c r="O115">
        <v>-0.03184682004016692</v>
      </c>
      <c r="P115" t="s">
        <v>667</v>
      </c>
      <c r="Q115" t="s">
        <v>419</v>
      </c>
      <c r="R115">
        <v>26</v>
      </c>
      <c r="S115">
        <v>0.2133333333333333</v>
      </c>
      <c r="T115">
        <v>22.5</v>
      </c>
      <c r="U115">
        <v>1.686222222222222</v>
      </c>
      <c r="V115">
        <v>2.03</v>
      </c>
      <c r="W115">
        <v>1.5</v>
      </c>
      <c r="X115">
        <v>0.32</v>
      </c>
      <c r="Y115">
        <v>2.161666666666666</v>
      </c>
      <c r="Z115">
        <v>0.1347626339969372</v>
      </c>
      <c r="AA115">
        <v>0.9954058192955589</v>
      </c>
      <c r="AB115">
        <v>0.6865443425076453</v>
      </c>
      <c r="AC115">
        <v>0.1162079510703364</v>
      </c>
      <c r="AD115">
        <v>0.0764525993883792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77.90000000000001</v>
      </c>
      <c r="D116">
        <v>36481.604082</v>
      </c>
      <c r="E116" t="s">
        <v>694</v>
      </c>
      <c r="F116" t="s">
        <v>663</v>
      </c>
      <c r="G116" t="s">
        <v>702</v>
      </c>
      <c r="H116" t="s">
        <v>708</v>
      </c>
      <c r="I116" t="s">
        <v>812</v>
      </c>
      <c r="J116" t="s">
        <v>1261</v>
      </c>
      <c r="K116">
        <v>44175</v>
      </c>
      <c r="L116">
        <v>0.008985923937114001</v>
      </c>
      <c r="M116">
        <v>-0.1120547270381644</v>
      </c>
      <c r="N116">
        <v>0.07000000000000001</v>
      </c>
      <c r="O116">
        <v>-0.03674361131952897</v>
      </c>
      <c r="P116" t="s">
        <v>667</v>
      </c>
      <c r="Q116" t="s">
        <v>419</v>
      </c>
      <c r="R116">
        <v>31</v>
      </c>
      <c r="S116">
        <v>0.4</v>
      </c>
      <c r="T116">
        <v>43</v>
      </c>
      <c r="U116">
        <v>1.811627906976744</v>
      </c>
      <c r="V116">
        <v>1.92</v>
      </c>
      <c r="W116">
        <v>1.8</v>
      </c>
      <c r="X116">
        <v>0.72</v>
      </c>
      <c r="Y116">
        <v>0.168355708070053</v>
      </c>
      <c r="Z116">
        <v>0.1684532924961715</v>
      </c>
      <c r="AA116">
        <v>0.7534456355283308</v>
      </c>
      <c r="AB116">
        <v>0.7744648318042813</v>
      </c>
      <c r="AC116">
        <v>0.07492354740061162</v>
      </c>
      <c r="AD116">
        <v>0.06880733944954129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131.01</v>
      </c>
      <c r="D117">
        <v>2227406.08002</v>
      </c>
      <c r="E117" t="s">
        <v>695</v>
      </c>
      <c r="F117" t="s">
        <v>663</v>
      </c>
      <c r="G117" t="s">
        <v>702</v>
      </c>
      <c r="H117" t="s">
        <v>710</v>
      </c>
      <c r="I117" t="s">
        <v>813</v>
      </c>
      <c r="J117" t="s">
        <v>1262</v>
      </c>
      <c r="K117">
        <v>44135</v>
      </c>
      <c r="L117">
        <v>0.006146326622856001</v>
      </c>
      <c r="M117">
        <v>-0.128137702128295</v>
      </c>
      <c r="N117">
        <v>0.09</v>
      </c>
      <c r="O117">
        <v>-0.03873802175834018</v>
      </c>
      <c r="P117" t="s">
        <v>667</v>
      </c>
      <c r="Q117" t="s">
        <v>530</v>
      </c>
      <c r="R117">
        <v>8</v>
      </c>
      <c r="S117">
        <v>0.2102564102564103</v>
      </c>
      <c r="T117">
        <v>66</v>
      </c>
      <c r="U117">
        <v>1.985</v>
      </c>
      <c r="V117">
        <v>3.28</v>
      </c>
      <c r="W117">
        <v>3.9</v>
      </c>
      <c r="X117">
        <v>0.82</v>
      </c>
      <c r="Y117">
        <v>0.7771103948953341</v>
      </c>
      <c r="Z117">
        <v>0.1194486983154671</v>
      </c>
      <c r="AA117">
        <v>0.9754977029096478</v>
      </c>
      <c r="AB117">
        <v>0.8983180428134557</v>
      </c>
      <c r="AC117">
        <v>0.04740061162079511</v>
      </c>
      <c r="AD117">
        <v>0.06116207951070336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71.53</v>
      </c>
      <c r="D118">
        <v>1241.201581</v>
      </c>
      <c r="E118" t="s">
        <v>698</v>
      </c>
      <c r="F118" t="s">
        <v>663</v>
      </c>
      <c r="H118" t="s">
        <v>710</v>
      </c>
      <c r="J118" t="s">
        <v>1260</v>
      </c>
      <c r="K118">
        <v>44146</v>
      </c>
      <c r="L118">
        <v>0.014572932557033</v>
      </c>
      <c r="M118">
        <v>-0.07939234216463165</v>
      </c>
      <c r="N118">
        <v>0.008999999999999999</v>
      </c>
      <c r="O118">
        <v>-0.05036285098975413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1.512262156448203</v>
      </c>
      <c r="V118">
        <v>2.18</v>
      </c>
      <c r="W118">
        <v>2.15</v>
      </c>
      <c r="X118">
        <v>1.09</v>
      </c>
      <c r="Y118">
        <v>0.159140816439732</v>
      </c>
      <c r="Z118">
        <v>0.2909647779479326</v>
      </c>
      <c r="AA118">
        <v>0.7396630934150076</v>
      </c>
      <c r="AB118">
        <v>0.1001529051987768</v>
      </c>
      <c r="AC118">
        <v>0.2048929663608563</v>
      </c>
      <c r="AD118">
        <v>0.05198776758409786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133.7</v>
      </c>
      <c r="D119">
        <v>8653.397983000001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1258</v>
      </c>
      <c r="K119">
        <v>44154</v>
      </c>
      <c r="L119">
        <v>0.010720940225483</v>
      </c>
      <c r="M119">
        <v>-0.1164315135464483</v>
      </c>
      <c r="N119">
        <v>0.04</v>
      </c>
      <c r="O119">
        <v>-0.06512833044956801</v>
      </c>
      <c r="P119" t="s">
        <v>667</v>
      </c>
      <c r="Q119" t="s">
        <v>419</v>
      </c>
      <c r="R119">
        <v>26</v>
      </c>
      <c r="S119">
        <v>0.3988919667590028</v>
      </c>
      <c r="T119">
        <v>72</v>
      </c>
      <c r="U119">
        <v>1.856944444444444</v>
      </c>
      <c r="V119">
        <v>3.15</v>
      </c>
      <c r="W119">
        <v>3.61</v>
      </c>
      <c r="X119">
        <v>1.44</v>
      </c>
      <c r="Y119">
        <v>0.186994728216382</v>
      </c>
      <c r="Z119">
        <v>0.2098009188361409</v>
      </c>
      <c r="AA119">
        <v>0.7733537519142419</v>
      </c>
      <c r="AB119">
        <v>0.4235474006116208</v>
      </c>
      <c r="AC119">
        <v>0.06880733944954129</v>
      </c>
      <c r="AD119">
        <v>0.03669724770642202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288.05</v>
      </c>
      <c r="D120">
        <v>21514.290252</v>
      </c>
      <c r="E120" t="s">
        <v>694</v>
      </c>
      <c r="F120" t="s">
        <v>663</v>
      </c>
      <c r="G120" t="s">
        <v>702</v>
      </c>
      <c r="H120" t="s">
        <v>708</v>
      </c>
      <c r="I120" t="s">
        <v>815</v>
      </c>
      <c r="J120" t="s">
        <v>1257</v>
      </c>
      <c r="K120">
        <v>44130</v>
      </c>
      <c r="L120">
        <v>0.002231401249979</v>
      </c>
      <c r="M120">
        <v>-0.1907058071579141</v>
      </c>
      <c r="N120">
        <v>0.09</v>
      </c>
      <c r="O120">
        <v>-0.1132690601106355</v>
      </c>
      <c r="P120" t="s">
        <v>667</v>
      </c>
      <c r="Q120" t="s">
        <v>419</v>
      </c>
      <c r="R120">
        <v>26</v>
      </c>
      <c r="S120">
        <v>0.141280353200883</v>
      </c>
      <c r="T120">
        <v>100</v>
      </c>
      <c r="U120">
        <v>2.8805</v>
      </c>
      <c r="V120">
        <v>4.12</v>
      </c>
      <c r="W120">
        <v>4.53</v>
      </c>
      <c r="X120">
        <v>0.64</v>
      </c>
      <c r="Y120">
        <v>0.918839333634875</v>
      </c>
      <c r="Z120">
        <v>0.08269525267993874</v>
      </c>
      <c r="AA120">
        <v>0.9800918836140888</v>
      </c>
      <c r="AB120">
        <v>0.8983180428134557</v>
      </c>
      <c r="AC120">
        <v>0.01070336391437309</v>
      </c>
      <c r="AD120">
        <v>0.01834862385321101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104.19</v>
      </c>
      <c r="D121">
        <v>4583.011282</v>
      </c>
      <c r="E121" t="s">
        <v>694</v>
      </c>
      <c r="F121" t="s">
        <v>663</v>
      </c>
      <c r="H121" t="s">
        <v>708</v>
      </c>
      <c r="J121" t="s">
        <v>1256</v>
      </c>
      <c r="K121">
        <v>44129</v>
      </c>
      <c r="L121">
        <v>0.009304563587348</v>
      </c>
      <c r="M121">
        <v>-0.1583620154645968</v>
      </c>
      <c r="N121">
        <v>0.03</v>
      </c>
      <c r="O121">
        <v>-0.114915450835806</v>
      </c>
      <c r="P121" t="s">
        <v>667</v>
      </c>
      <c r="Q121" t="s">
        <v>419</v>
      </c>
      <c r="R121">
        <v>45</v>
      </c>
      <c r="S121">
        <v>0.3692307692307692</v>
      </c>
      <c r="T121">
        <v>44</v>
      </c>
      <c r="U121">
        <v>2.367954545454545</v>
      </c>
      <c r="V121">
        <v>2.8</v>
      </c>
      <c r="W121">
        <v>2.6</v>
      </c>
      <c r="X121">
        <v>0.96</v>
      </c>
      <c r="Y121">
        <v>0.136064116367275</v>
      </c>
      <c r="Z121">
        <v>0.1776416539050536</v>
      </c>
      <c r="AA121">
        <v>0.7105666156202145</v>
      </c>
      <c r="AB121">
        <v>0.2943425076452599</v>
      </c>
      <c r="AC121">
        <v>0.0290519877675841</v>
      </c>
      <c r="AD121">
        <v>0.01529051987767584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162.93</v>
      </c>
      <c r="D122">
        <v>17345.070455</v>
      </c>
      <c r="E122" t="s">
        <v>693</v>
      </c>
      <c r="F122" t="s">
        <v>663</v>
      </c>
      <c r="G122" t="s">
        <v>702</v>
      </c>
      <c r="H122" t="s">
        <v>708</v>
      </c>
      <c r="I122" t="s">
        <v>816</v>
      </c>
      <c r="J122" t="s">
        <v>1263</v>
      </c>
      <c r="K122">
        <v>44140</v>
      </c>
      <c r="L122">
        <v>0.009403437106991</v>
      </c>
      <c r="M122">
        <v>-0.2168444392267596</v>
      </c>
      <c r="N122">
        <v>0.09</v>
      </c>
      <c r="O122">
        <v>-0.1252719440157457</v>
      </c>
      <c r="P122" t="s">
        <v>667</v>
      </c>
      <c r="Q122" t="s">
        <v>419</v>
      </c>
      <c r="R122">
        <v>26</v>
      </c>
      <c r="S122">
        <v>0.3693467336683417</v>
      </c>
      <c r="T122">
        <v>48</v>
      </c>
      <c r="U122">
        <v>3.394375</v>
      </c>
      <c r="V122">
        <v>3.58</v>
      </c>
      <c r="W122">
        <v>3.98</v>
      </c>
      <c r="X122">
        <v>1.47</v>
      </c>
      <c r="Y122">
        <v>1.314987816227506</v>
      </c>
      <c r="Z122">
        <v>0.1807044410413476</v>
      </c>
      <c r="AA122">
        <v>0.9923430321592649</v>
      </c>
      <c r="AB122">
        <v>0.8983180428134557</v>
      </c>
      <c r="AC122">
        <v>0.006116207951070336</v>
      </c>
      <c r="AD122">
        <v>0.009174311926605505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343.93</v>
      </c>
      <c r="D123">
        <v>97585.773116</v>
      </c>
      <c r="E123" t="s">
        <v>692</v>
      </c>
      <c r="F123" t="s">
        <v>663</v>
      </c>
      <c r="G123" t="s">
        <v>702</v>
      </c>
      <c r="H123" t="s">
        <v>708</v>
      </c>
      <c r="I123" t="s">
        <v>817</v>
      </c>
      <c r="J123" t="s">
        <v>1255</v>
      </c>
      <c r="K123">
        <v>44131</v>
      </c>
      <c r="L123">
        <v>0.027829939235174</v>
      </c>
      <c r="M123">
        <v>0.02598577521348555</v>
      </c>
      <c r="N123">
        <v>0.1</v>
      </c>
      <c r="O123">
        <v>0.1495942031803694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0.8796163682864451</v>
      </c>
      <c r="V123">
        <v>23.21</v>
      </c>
      <c r="W123">
        <v>24.45</v>
      </c>
      <c r="X123">
        <v>9.6</v>
      </c>
      <c r="Y123">
        <v>-0.135333164097051</v>
      </c>
      <c r="Z123">
        <v>0.5421133231240429</v>
      </c>
      <c r="AA123">
        <v>0.2970903522205207</v>
      </c>
      <c r="AB123">
        <v>0.9342507645259939</v>
      </c>
      <c r="AC123">
        <v>0.879204892966361</v>
      </c>
      <c r="AD123">
        <v>0.9785932721712538</v>
      </c>
    </row>
    <row r="124" spans="1:30">
      <c r="A124" s="1" t="s">
        <v>131</v>
      </c>
      <c r="B124">
        <f>HYPERLINK("https://www.suredividend.com/sure-analysis-HII/","Huntington Ingalls Industries Inc")</f>
        <v>0</v>
      </c>
      <c r="C124">
        <v>164.275</v>
      </c>
      <c r="D124">
        <v>6703.957836</v>
      </c>
      <c r="E124" t="s">
        <v>692</v>
      </c>
      <c r="F124" t="s">
        <v>663</v>
      </c>
      <c r="G124" t="s">
        <v>702</v>
      </c>
      <c r="H124" t="s">
        <v>708</v>
      </c>
      <c r="I124" t="s">
        <v>818</v>
      </c>
      <c r="J124" t="s">
        <v>1255</v>
      </c>
      <c r="K124">
        <v>44144</v>
      </c>
      <c r="L124">
        <v>0.025311700216874</v>
      </c>
      <c r="M124">
        <v>0.05724989721505302</v>
      </c>
      <c r="N124">
        <v>0.05</v>
      </c>
      <c r="O124">
        <v>0.1332459010378162</v>
      </c>
      <c r="P124" t="s">
        <v>668</v>
      </c>
      <c r="Q124" t="s">
        <v>668</v>
      </c>
      <c r="R124">
        <v>8</v>
      </c>
      <c r="S124">
        <v>0.2919254658385094</v>
      </c>
      <c r="T124">
        <v>217</v>
      </c>
      <c r="U124">
        <v>0.7570276497695853</v>
      </c>
      <c r="V124">
        <v>12.89</v>
      </c>
      <c r="W124">
        <v>14.49</v>
      </c>
      <c r="X124">
        <v>4.23</v>
      </c>
      <c r="Y124">
        <v>-0.356991609354148</v>
      </c>
      <c r="Z124">
        <v>0.4961715160796324</v>
      </c>
      <c r="AA124">
        <v>0.08422664624808576</v>
      </c>
      <c r="AB124">
        <v>0.5558103975535168</v>
      </c>
      <c r="AC124">
        <v>0.9617737003058104</v>
      </c>
      <c r="AD124">
        <v>0.9571865443425076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61.55</v>
      </c>
      <c r="D125">
        <v>139268.55442</v>
      </c>
      <c r="E125" t="s">
        <v>693</v>
      </c>
      <c r="F125" t="s">
        <v>663</v>
      </c>
      <c r="G125" t="s">
        <v>702</v>
      </c>
      <c r="H125" t="s">
        <v>708</v>
      </c>
      <c r="I125" t="s">
        <v>819</v>
      </c>
      <c r="J125" t="s">
        <v>1257</v>
      </c>
      <c r="K125">
        <v>44141</v>
      </c>
      <c r="L125">
        <v>0.029558034988639</v>
      </c>
      <c r="M125">
        <v>0.06668987719588504</v>
      </c>
      <c r="N125">
        <v>0.04</v>
      </c>
      <c r="O125">
        <v>0.1309244686795612</v>
      </c>
      <c r="P125" t="s">
        <v>668</v>
      </c>
      <c r="Q125" t="s">
        <v>668</v>
      </c>
      <c r="R125">
        <v>11</v>
      </c>
      <c r="S125">
        <v>0.2857142857142858</v>
      </c>
      <c r="T125">
        <v>85</v>
      </c>
      <c r="U125">
        <v>0.7241176470588235</v>
      </c>
      <c r="V125">
        <v>-0.2782</v>
      </c>
      <c r="W125">
        <v>6.3</v>
      </c>
      <c r="X125">
        <v>1.8</v>
      </c>
      <c r="Y125">
        <v>0.011560218648207</v>
      </c>
      <c r="Z125">
        <v>0.5788667687595712</v>
      </c>
      <c r="AA125">
        <v>0.5390505359877489</v>
      </c>
      <c r="AB125">
        <v>0.4235474006116208</v>
      </c>
      <c r="AC125">
        <v>0.9755351681957187</v>
      </c>
      <c r="AD125">
        <v>0.9525993883792049</v>
      </c>
    </row>
    <row r="126" spans="1:30">
      <c r="A126" s="1" t="s">
        <v>133</v>
      </c>
      <c r="B126">
        <f>HYPERLINK("https://www.suredividend.com/sure-analysis-TDS/","Telephone And Data Systems, Inc.")</f>
        <v>0</v>
      </c>
      <c r="C126">
        <v>19.25</v>
      </c>
      <c r="D126">
        <v>2018.987518</v>
      </c>
      <c r="E126" t="s">
        <v>697</v>
      </c>
      <c r="F126" t="s">
        <v>663</v>
      </c>
      <c r="H126" t="s">
        <v>708</v>
      </c>
      <c r="J126" t="s">
        <v>1254</v>
      </c>
      <c r="K126">
        <v>44152</v>
      </c>
      <c r="L126">
        <v>0.03559318317278001</v>
      </c>
      <c r="M126">
        <v>0.08838693361354388</v>
      </c>
      <c r="N126">
        <v>0.015</v>
      </c>
      <c r="O126">
        <v>0.1290889584603372</v>
      </c>
      <c r="P126" t="s">
        <v>668</v>
      </c>
      <c r="Q126" t="s">
        <v>667</v>
      </c>
      <c r="R126">
        <v>45</v>
      </c>
      <c r="S126">
        <v>0.6407766990291263</v>
      </c>
      <c r="T126">
        <v>29.4</v>
      </c>
      <c r="U126">
        <v>0.6547619047619048</v>
      </c>
      <c r="V126">
        <v>1.41</v>
      </c>
      <c r="W126">
        <v>1.03</v>
      </c>
      <c r="X126">
        <v>0.66</v>
      </c>
      <c r="Y126">
        <v>-0.219377323035405</v>
      </c>
      <c r="Z126">
        <v>0.6462480857580398</v>
      </c>
      <c r="AA126">
        <v>0.1852986217457887</v>
      </c>
      <c r="AB126">
        <v>0.1399082568807339</v>
      </c>
      <c r="AC126">
        <v>0.9908256880733946</v>
      </c>
      <c r="AD126">
        <v>0.9495412844036697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29.44</v>
      </c>
      <c r="D127">
        <v>208506.76</v>
      </c>
      <c r="E127" t="s">
        <v>695</v>
      </c>
      <c r="F127" t="s">
        <v>663</v>
      </c>
      <c r="G127" t="s">
        <v>702</v>
      </c>
      <c r="H127" t="s">
        <v>708</v>
      </c>
      <c r="I127" t="s">
        <v>820</v>
      </c>
      <c r="J127" t="s">
        <v>1254</v>
      </c>
      <c r="K127">
        <v>44126</v>
      </c>
      <c r="L127">
        <v>0.069231800620096</v>
      </c>
      <c r="M127">
        <v>0.04105323735824018</v>
      </c>
      <c r="N127">
        <v>0.03</v>
      </c>
      <c r="O127">
        <v>0.123616907902649</v>
      </c>
      <c r="P127" t="s">
        <v>668</v>
      </c>
      <c r="Q127" t="s">
        <v>667</v>
      </c>
      <c r="R127">
        <v>36</v>
      </c>
      <c r="S127">
        <v>0.64</v>
      </c>
      <c r="T127">
        <v>36</v>
      </c>
      <c r="U127">
        <v>0.8177777777777778</v>
      </c>
      <c r="V127">
        <v>1.64</v>
      </c>
      <c r="W127">
        <v>3.25</v>
      </c>
      <c r="X127">
        <v>2.08</v>
      </c>
      <c r="Y127">
        <v>-0.199647691806919</v>
      </c>
      <c r="Z127">
        <v>0.8683001531393567</v>
      </c>
      <c r="AA127">
        <v>0.2067381316998469</v>
      </c>
      <c r="AB127">
        <v>0.2943425076452599</v>
      </c>
      <c r="AC127">
        <v>0.9373088685015289</v>
      </c>
      <c r="AD127">
        <v>0.9342507645259939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40.99</v>
      </c>
      <c r="D128">
        <v>75749.165165</v>
      </c>
      <c r="E128" t="s">
        <v>698</v>
      </c>
      <c r="F128" t="s">
        <v>663</v>
      </c>
      <c r="G128" t="s">
        <v>702</v>
      </c>
      <c r="H128" t="s">
        <v>708</v>
      </c>
      <c r="I128" t="s">
        <v>821</v>
      </c>
      <c r="J128" t="s">
        <v>1261</v>
      </c>
      <c r="K128">
        <v>44144</v>
      </c>
      <c r="L128">
        <v>0.08094489245328401</v>
      </c>
      <c r="M128">
        <v>0.02774172319558055</v>
      </c>
      <c r="N128">
        <v>0.03</v>
      </c>
      <c r="O128">
        <v>0.1227152890197192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0.8721276595744681</v>
      </c>
      <c r="V128">
        <v>0.3903</v>
      </c>
      <c r="W128">
        <v>4.31</v>
      </c>
      <c r="X128">
        <v>3.34</v>
      </c>
      <c r="Y128">
        <v>-0.102335117945149</v>
      </c>
      <c r="Z128">
        <v>0.9065849923430322</v>
      </c>
      <c r="AA128">
        <v>0.3476263399693721</v>
      </c>
      <c r="AB128">
        <v>0.2943425076452599</v>
      </c>
      <c r="AC128">
        <v>0.889908256880734</v>
      </c>
      <c r="AD128">
        <v>0.9281345565749235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60.24</v>
      </c>
      <c r="D129">
        <v>75211.68893999999</v>
      </c>
      <c r="E129" t="s">
        <v>694</v>
      </c>
      <c r="F129" t="s">
        <v>663</v>
      </c>
      <c r="G129" t="s">
        <v>702</v>
      </c>
      <c r="H129" t="s">
        <v>710</v>
      </c>
      <c r="I129" t="s">
        <v>822</v>
      </c>
      <c r="J129" t="s">
        <v>1257</v>
      </c>
      <c r="K129">
        <v>44132</v>
      </c>
      <c r="L129">
        <v>0.04462257698739201</v>
      </c>
      <c r="M129">
        <v>0.03341480029439392</v>
      </c>
      <c r="N129">
        <v>0.05</v>
      </c>
      <c r="O129">
        <v>0.1224701444010303</v>
      </c>
      <c r="P129" t="s">
        <v>668</v>
      </c>
      <c r="Q129" t="s">
        <v>667</v>
      </c>
      <c r="R129">
        <v>5</v>
      </c>
      <c r="S129">
        <v>0.4217054263565891</v>
      </c>
      <c r="T129">
        <v>71</v>
      </c>
      <c r="U129">
        <v>0.8484507042253522</v>
      </c>
      <c r="V129">
        <v>1</v>
      </c>
      <c r="W129">
        <v>6.45</v>
      </c>
      <c r="X129">
        <v>2.72</v>
      </c>
      <c r="Y129">
        <v>-0.040468251493271</v>
      </c>
      <c r="Z129">
        <v>0.7580398162327718</v>
      </c>
      <c r="AA129">
        <v>0.451761102603369</v>
      </c>
      <c r="AB129">
        <v>0.5558103975535168</v>
      </c>
      <c r="AC129">
        <v>0.9128440366972477</v>
      </c>
      <c r="AD129">
        <v>0.9250764525993884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123.3</v>
      </c>
      <c r="D130">
        <v>35600.112812</v>
      </c>
      <c r="E130" t="s">
        <v>696</v>
      </c>
      <c r="F130" t="s">
        <v>663</v>
      </c>
      <c r="G130" t="s">
        <v>702</v>
      </c>
      <c r="H130" t="s">
        <v>708</v>
      </c>
      <c r="I130" t="s">
        <v>823</v>
      </c>
      <c r="J130" t="s">
        <v>1260</v>
      </c>
      <c r="K130">
        <v>44147</v>
      </c>
      <c r="L130">
        <v>0.033439478655041</v>
      </c>
      <c r="M130">
        <v>0.03152529717925523</v>
      </c>
      <c r="N130">
        <v>0.06</v>
      </c>
      <c r="O130">
        <v>0.1203853302908968</v>
      </c>
      <c r="P130" t="s">
        <v>668</v>
      </c>
      <c r="Q130" t="s">
        <v>668</v>
      </c>
      <c r="R130">
        <v>10</v>
      </c>
      <c r="S130">
        <v>0.5499999999999999</v>
      </c>
      <c r="T130">
        <v>144</v>
      </c>
      <c r="U130">
        <v>0.85625</v>
      </c>
      <c r="V130">
        <v>14.45</v>
      </c>
      <c r="W130">
        <v>7.6</v>
      </c>
      <c r="X130">
        <v>4.18</v>
      </c>
      <c r="Y130">
        <v>-0.133922975919535</v>
      </c>
      <c r="Z130">
        <v>0.6202143950995406</v>
      </c>
      <c r="AA130">
        <v>0.3001531393568147</v>
      </c>
      <c r="AB130">
        <v>0.6865443425076453</v>
      </c>
      <c r="AC130">
        <v>0.9082568807339451</v>
      </c>
      <c r="AD130">
        <v>0.9204892966360856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18.57</v>
      </c>
      <c r="D131">
        <v>424.234239</v>
      </c>
      <c r="E131" t="s">
        <v>694</v>
      </c>
      <c r="F131" t="s">
        <v>663</v>
      </c>
      <c r="H131" t="s">
        <v>713</v>
      </c>
      <c r="J131" t="s">
        <v>1256</v>
      </c>
      <c r="K131">
        <v>44174</v>
      </c>
      <c r="L131">
        <v>0.040406026846065</v>
      </c>
      <c r="M131">
        <v>0.03448013509614634</v>
      </c>
      <c r="N131">
        <v>0.05</v>
      </c>
      <c r="O131">
        <v>0.119701687922726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0.8440909090909091</v>
      </c>
      <c r="V131">
        <v>1.66</v>
      </c>
      <c r="W131">
        <v>1.7</v>
      </c>
      <c r="X131">
        <v>0.76</v>
      </c>
      <c r="Y131">
        <v>-0.249901803023199</v>
      </c>
      <c r="Z131">
        <v>0.6937212863705973</v>
      </c>
      <c r="AA131">
        <v>0.1516079632465544</v>
      </c>
      <c r="AB131">
        <v>0.5558103975535168</v>
      </c>
      <c r="AC131">
        <v>0.9189602446483182</v>
      </c>
      <c r="AD131">
        <v>0.9189602446483182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15.29</v>
      </c>
      <c r="D132">
        <v>60085.056855</v>
      </c>
      <c r="E132" t="s">
        <v>694</v>
      </c>
      <c r="F132" t="s">
        <v>663</v>
      </c>
      <c r="H132" t="s">
        <v>707</v>
      </c>
      <c r="I132" t="s">
        <v>824</v>
      </c>
      <c r="J132" t="s">
        <v>1257</v>
      </c>
      <c r="K132">
        <v>44146</v>
      </c>
      <c r="L132">
        <v>0</v>
      </c>
      <c r="M132">
        <v>0.04440567528737716</v>
      </c>
      <c r="N132">
        <v>0.035</v>
      </c>
      <c r="O132">
        <v>0.1190642023888422</v>
      </c>
      <c r="P132" t="s">
        <v>668</v>
      </c>
      <c r="Q132" t="s">
        <v>530</v>
      </c>
      <c r="R132">
        <v>0</v>
      </c>
      <c r="S132">
        <v>0.3958333333333334</v>
      </c>
      <c r="T132">
        <v>19</v>
      </c>
      <c r="U132">
        <v>0.8047368421052631</v>
      </c>
      <c r="V132">
        <v>0</v>
      </c>
      <c r="W132">
        <v>1.92</v>
      </c>
      <c r="X132">
        <v>0.76</v>
      </c>
      <c r="Y132">
        <v>-0.245646060486457</v>
      </c>
      <c r="Z132">
        <v>0.03675344563552833</v>
      </c>
      <c r="AA132">
        <v>0.1577335375191424</v>
      </c>
      <c r="AB132">
        <v>0.3585626911314985</v>
      </c>
      <c r="AC132">
        <v>0.948012232415902</v>
      </c>
      <c r="AD132">
        <v>0.9143730886850153</v>
      </c>
    </row>
    <row r="133" spans="1:30">
      <c r="A133" s="1" t="s">
        <v>140</v>
      </c>
      <c r="B133">
        <f>HYPERLINK("https://www.suredividend.com/sure-analysis-INTC/","Intel Corp.")</f>
        <v>0</v>
      </c>
      <c r="C133">
        <v>50.415</v>
      </c>
      <c r="D133">
        <v>207399.78</v>
      </c>
      <c r="E133" t="s">
        <v>693</v>
      </c>
      <c r="F133" t="s">
        <v>663</v>
      </c>
      <c r="G133" t="s">
        <v>702</v>
      </c>
      <c r="H133" t="s">
        <v>710</v>
      </c>
      <c r="I133" t="s">
        <v>825</v>
      </c>
      <c r="J133" t="s">
        <v>1262</v>
      </c>
      <c r="K133">
        <v>44127</v>
      </c>
      <c r="L133">
        <v>0.025817095538024</v>
      </c>
      <c r="M133">
        <v>0.04557732325365516</v>
      </c>
      <c r="N133">
        <v>0.05</v>
      </c>
      <c r="O133">
        <v>0.1179823562367663</v>
      </c>
      <c r="P133" t="s">
        <v>668</v>
      </c>
      <c r="Q133" t="s">
        <v>668</v>
      </c>
      <c r="R133">
        <v>6</v>
      </c>
      <c r="S133">
        <v>0.2704918032786885</v>
      </c>
      <c r="T133">
        <v>63</v>
      </c>
      <c r="U133">
        <v>0.8002380952380952</v>
      </c>
      <c r="V133">
        <v>5.11</v>
      </c>
      <c r="W133">
        <v>4.88</v>
      </c>
      <c r="X133">
        <v>1.32</v>
      </c>
      <c r="Y133">
        <v>-0.136965207471108</v>
      </c>
      <c r="Z133">
        <v>0.5038284839203676</v>
      </c>
      <c r="AA133">
        <v>0.2955589586523737</v>
      </c>
      <c r="AB133">
        <v>0.5558103975535168</v>
      </c>
      <c r="AC133">
        <v>0.9510703363914373</v>
      </c>
      <c r="AD133">
        <v>0.9113149847094801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83.28</v>
      </c>
      <c r="D134">
        <v>6249.210401</v>
      </c>
      <c r="E134" t="s">
        <v>698</v>
      </c>
      <c r="F134" t="s">
        <v>664</v>
      </c>
      <c r="G134" t="s">
        <v>702</v>
      </c>
      <c r="H134" t="s">
        <v>708</v>
      </c>
      <c r="I134" t="s">
        <v>826</v>
      </c>
      <c r="J134" t="s">
        <v>1264</v>
      </c>
      <c r="K134">
        <v>44151</v>
      </c>
      <c r="L134">
        <v>0.050138088793729</v>
      </c>
      <c r="M134">
        <v>0.01564131377896527</v>
      </c>
      <c r="N134">
        <v>0.059</v>
      </c>
      <c r="O134">
        <v>0.1157698253192974</v>
      </c>
      <c r="P134" t="s">
        <v>668</v>
      </c>
      <c r="Q134" t="s">
        <v>667</v>
      </c>
      <c r="R134">
        <v>53</v>
      </c>
      <c r="S134">
        <v>0.931868131868132</v>
      </c>
      <c r="T134">
        <v>90</v>
      </c>
      <c r="U134">
        <v>0.9253333333333333</v>
      </c>
      <c r="V134">
        <v>3.58</v>
      </c>
      <c r="W134">
        <v>4.55</v>
      </c>
      <c r="X134">
        <v>4.24</v>
      </c>
      <c r="Y134">
        <v>-0.313188183610962</v>
      </c>
      <c r="Z134">
        <v>0.7963246554364471</v>
      </c>
      <c r="AA134">
        <v>0.111791730474732</v>
      </c>
      <c r="AB134">
        <v>0.6391437308868502</v>
      </c>
      <c r="AC134">
        <v>0.8348623853211009</v>
      </c>
      <c r="AD134">
        <v>0.9067278287461774</v>
      </c>
    </row>
    <row r="135" spans="1:30">
      <c r="A135" s="1" t="s">
        <v>142</v>
      </c>
      <c r="B135">
        <f>HYPERLINK("https://www.suredividend.com/sure-analysis-EPD/","Enterprise Products Partners L P")</f>
        <v>0</v>
      </c>
      <c r="C135">
        <v>19.98</v>
      </c>
      <c r="D135">
        <v>43613.96196</v>
      </c>
      <c r="E135" t="s">
        <v>698</v>
      </c>
      <c r="F135" t="s">
        <v>665</v>
      </c>
      <c r="G135" t="s">
        <v>702</v>
      </c>
      <c r="H135" t="s">
        <v>708</v>
      </c>
      <c r="I135" t="s">
        <v>827</v>
      </c>
      <c r="J135" t="s">
        <v>1259</v>
      </c>
      <c r="K135">
        <v>44151</v>
      </c>
      <c r="L135">
        <v>0.08574415173917301</v>
      </c>
      <c r="M135">
        <v>-0.01000814069424871</v>
      </c>
      <c r="N135">
        <v>0.055</v>
      </c>
      <c r="O135">
        <v>0.1146720179228542</v>
      </c>
      <c r="P135" t="s">
        <v>668</v>
      </c>
      <c r="Q135" t="s">
        <v>667</v>
      </c>
      <c r="R135">
        <v>21</v>
      </c>
      <c r="S135">
        <v>0.6472727272727273</v>
      </c>
      <c r="T135">
        <v>19</v>
      </c>
      <c r="U135">
        <v>1.051578947368421</v>
      </c>
      <c r="V135">
        <v>2.06</v>
      </c>
      <c r="W135">
        <v>2.75</v>
      </c>
      <c r="X135">
        <v>1.78</v>
      </c>
      <c r="Y135">
        <v>-0.227467811158798</v>
      </c>
      <c r="Z135">
        <v>0.9249617151607963</v>
      </c>
      <c r="AA135">
        <v>0.1745788667687596</v>
      </c>
      <c r="AB135">
        <v>0.6269113149847094</v>
      </c>
      <c r="AC135">
        <v>0.6865443425076453</v>
      </c>
      <c r="AD135">
        <v>0.9021406727828746</v>
      </c>
    </row>
    <row r="136" spans="1:30">
      <c r="A136" s="1" t="s">
        <v>143</v>
      </c>
      <c r="B136">
        <f>HYPERLINK("https://www.suredividend.com/sure-analysis-HRB/","H&amp;R Block Inc.")</f>
        <v>0</v>
      </c>
      <c r="C136">
        <v>16.03</v>
      </c>
      <c r="D136">
        <v>2903.512401</v>
      </c>
      <c r="E136" t="s">
        <v>698</v>
      </c>
      <c r="F136" t="s">
        <v>663</v>
      </c>
      <c r="G136" t="s">
        <v>702</v>
      </c>
      <c r="H136" t="s">
        <v>708</v>
      </c>
      <c r="I136" t="s">
        <v>828</v>
      </c>
      <c r="J136" t="s">
        <v>1258</v>
      </c>
      <c r="K136">
        <v>44186</v>
      </c>
      <c r="L136">
        <v>0.06416427622342201</v>
      </c>
      <c r="M136">
        <v>0.01886308906634837</v>
      </c>
      <c r="N136">
        <v>0.046</v>
      </c>
      <c r="O136">
        <v>0.1137882935424102</v>
      </c>
      <c r="P136" t="s">
        <v>668</v>
      </c>
      <c r="Q136" t="s">
        <v>667</v>
      </c>
      <c r="R136">
        <v>6</v>
      </c>
      <c r="S136">
        <v>0.3161094224924012</v>
      </c>
      <c r="T136">
        <v>17.6</v>
      </c>
      <c r="U136">
        <v>0.9107954545454545</v>
      </c>
      <c r="V136">
        <v>1.03</v>
      </c>
      <c r="W136">
        <v>3.29</v>
      </c>
      <c r="X136">
        <v>1.04</v>
      </c>
      <c r="Y136">
        <v>-0.280497061537272</v>
      </c>
      <c r="Z136">
        <v>0.8529862174578866</v>
      </c>
      <c r="AA136">
        <v>0.1301684532924962</v>
      </c>
      <c r="AB136">
        <v>0.4877675840978594</v>
      </c>
      <c r="AC136">
        <v>0.8516819571865443</v>
      </c>
      <c r="AD136">
        <v>0.8990825688073394</v>
      </c>
    </row>
    <row r="137" spans="1:30">
      <c r="A137" s="1" t="s">
        <v>144</v>
      </c>
      <c r="B137">
        <f>HYPERLINK("https://www.suredividend.com/sure-analysis-CONE/","CyrusOne Inc")</f>
        <v>0</v>
      </c>
      <c r="C137">
        <v>69.73999999999999</v>
      </c>
      <c r="D137">
        <v>8398.269055000001</v>
      </c>
      <c r="E137" t="s">
        <v>691</v>
      </c>
      <c r="F137" t="s">
        <v>664</v>
      </c>
      <c r="G137" t="s">
        <v>702</v>
      </c>
      <c r="H137" t="s">
        <v>710</v>
      </c>
      <c r="I137" t="s">
        <v>829</v>
      </c>
      <c r="J137" t="s">
        <v>1264</v>
      </c>
      <c r="K137">
        <v>44135</v>
      </c>
      <c r="L137">
        <v>0.028664315597948</v>
      </c>
      <c r="M137">
        <v>-0.01397873164302021</v>
      </c>
      <c r="N137">
        <v>0.1</v>
      </c>
      <c r="O137">
        <v>0.107995381922966</v>
      </c>
      <c r="P137" t="s">
        <v>668</v>
      </c>
      <c r="Q137" t="s">
        <v>668</v>
      </c>
      <c r="R137">
        <v>7</v>
      </c>
      <c r="S137">
        <v>0.5272727272727272</v>
      </c>
      <c r="T137">
        <v>65</v>
      </c>
      <c r="U137">
        <v>1.072923076923077</v>
      </c>
      <c r="V137">
        <v>0.1735</v>
      </c>
      <c r="W137">
        <v>3.85</v>
      </c>
      <c r="X137">
        <v>2.03</v>
      </c>
      <c r="Y137">
        <v>0.098136286050803</v>
      </c>
      <c r="Z137">
        <v>0.5620214395099541</v>
      </c>
      <c r="AA137">
        <v>0.667687595712098</v>
      </c>
      <c r="AB137">
        <v>0.9342507645259939</v>
      </c>
      <c r="AC137">
        <v>0.6559633027522936</v>
      </c>
      <c r="AD137">
        <v>0.8837920489296636</v>
      </c>
    </row>
    <row r="138" spans="1:30">
      <c r="A138" s="1" t="s">
        <v>145</v>
      </c>
      <c r="B138">
        <f>HYPERLINK("https://www.suredividend.com/sure-analysis-PBCT/","People`s United Financial Inc")</f>
        <v>0</v>
      </c>
      <c r="C138">
        <v>13.63</v>
      </c>
      <c r="D138">
        <v>5472.281357</v>
      </c>
      <c r="E138" t="s">
        <v>696</v>
      </c>
      <c r="F138" t="s">
        <v>663</v>
      </c>
      <c r="G138" t="s">
        <v>702</v>
      </c>
      <c r="H138" t="s">
        <v>710</v>
      </c>
      <c r="I138" t="s">
        <v>830</v>
      </c>
      <c r="J138" t="s">
        <v>1256</v>
      </c>
      <c r="K138">
        <v>44138</v>
      </c>
      <c r="L138">
        <v>0.040414345242765</v>
      </c>
      <c r="M138">
        <v>0.03258265436862118</v>
      </c>
      <c r="N138">
        <v>0.03</v>
      </c>
      <c r="O138">
        <v>0.1034439585013005</v>
      </c>
      <c r="P138" t="s">
        <v>668</v>
      </c>
      <c r="Q138" t="s">
        <v>667</v>
      </c>
      <c r="R138">
        <v>28</v>
      </c>
      <c r="S138">
        <v>0.6</v>
      </c>
      <c r="T138">
        <v>16</v>
      </c>
      <c r="U138">
        <v>0.851875</v>
      </c>
      <c r="V138">
        <v>1.15</v>
      </c>
      <c r="W138">
        <v>1.2</v>
      </c>
      <c r="X138">
        <v>0.72</v>
      </c>
      <c r="Y138">
        <v>-0.178697138193133</v>
      </c>
      <c r="Z138">
        <v>0.6952526799387442</v>
      </c>
      <c r="AA138">
        <v>0.2358346094946401</v>
      </c>
      <c r="AB138">
        <v>0.2943425076452599</v>
      </c>
      <c r="AC138">
        <v>0.9113149847094801</v>
      </c>
      <c r="AD138">
        <v>0.8700305810397553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70.45999999999999</v>
      </c>
      <c r="D139">
        <v>92226.045069</v>
      </c>
      <c r="E139" t="s">
        <v>693</v>
      </c>
      <c r="F139" t="s">
        <v>663</v>
      </c>
      <c r="G139" t="s">
        <v>702</v>
      </c>
      <c r="H139" t="s">
        <v>708</v>
      </c>
      <c r="I139" t="s">
        <v>831</v>
      </c>
      <c r="J139" t="s">
        <v>1257</v>
      </c>
      <c r="K139">
        <v>44145</v>
      </c>
      <c r="L139">
        <v>0.028038787991812</v>
      </c>
      <c r="M139">
        <v>0.02827310321032916</v>
      </c>
      <c r="N139">
        <v>0.05</v>
      </c>
      <c r="O139">
        <v>0.1028906829616723</v>
      </c>
      <c r="P139" t="s">
        <v>668</v>
      </c>
      <c r="Q139" t="s">
        <v>668</v>
      </c>
      <c r="R139">
        <v>0</v>
      </c>
      <c r="S139">
        <v>0.2702702702702702</v>
      </c>
      <c r="T139">
        <v>81</v>
      </c>
      <c r="U139">
        <v>0.8698765432098765</v>
      </c>
      <c r="V139">
        <v>6.06</v>
      </c>
      <c r="W139">
        <v>7.4</v>
      </c>
      <c r="X139">
        <v>2</v>
      </c>
      <c r="Y139">
        <v>-0.011833871406572</v>
      </c>
      <c r="Z139">
        <v>0.5482388973966309</v>
      </c>
      <c r="AA139">
        <v>0.4885145482388974</v>
      </c>
      <c r="AB139">
        <v>0.5558103975535168</v>
      </c>
      <c r="AC139">
        <v>0.8960244648318043</v>
      </c>
      <c r="AD139">
        <v>0.8685015290519879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45.305</v>
      </c>
      <c r="D140">
        <v>26167.708505</v>
      </c>
      <c r="E140" t="s">
        <v>694</v>
      </c>
      <c r="F140" t="s">
        <v>663</v>
      </c>
      <c r="H140" t="s">
        <v>708</v>
      </c>
      <c r="I140" t="s">
        <v>832</v>
      </c>
      <c r="J140" t="s">
        <v>1256</v>
      </c>
      <c r="K140">
        <v>44151</v>
      </c>
      <c r="L140">
        <v>0.048453620674496</v>
      </c>
      <c r="M140">
        <v>-0.001350070214863885</v>
      </c>
      <c r="N140">
        <v>0.07000000000000001</v>
      </c>
      <c r="O140">
        <v>0.102166590327005</v>
      </c>
      <c r="P140" t="s">
        <v>668</v>
      </c>
      <c r="Q140" t="s">
        <v>667</v>
      </c>
      <c r="R140">
        <v>5</v>
      </c>
      <c r="S140">
        <v>0.4073170731707317</v>
      </c>
      <c r="T140">
        <v>45</v>
      </c>
      <c r="U140">
        <v>1.006777777777778</v>
      </c>
      <c r="V140">
        <v>0</v>
      </c>
      <c r="W140">
        <v>4.1</v>
      </c>
      <c r="X140">
        <v>1.67</v>
      </c>
      <c r="Y140">
        <v>0.022364509281031</v>
      </c>
      <c r="Z140">
        <v>0.784073506891271</v>
      </c>
      <c r="AA140">
        <v>0.5650842266462481</v>
      </c>
      <c r="AB140">
        <v>0.7744648318042813</v>
      </c>
      <c r="AC140">
        <v>0.7461773700305812</v>
      </c>
      <c r="AD140">
        <v>0.863914373088685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262.46</v>
      </c>
      <c r="D141">
        <v>286429.637785</v>
      </c>
      <c r="E141" t="s">
        <v>697</v>
      </c>
      <c r="F141" t="s">
        <v>663</v>
      </c>
      <c r="G141" t="s">
        <v>702</v>
      </c>
      <c r="H141" t="s">
        <v>708</v>
      </c>
      <c r="I141" t="s">
        <v>833</v>
      </c>
      <c r="J141" t="s">
        <v>1258</v>
      </c>
      <c r="K141">
        <v>44153</v>
      </c>
      <c r="L141">
        <v>0.022368486888283</v>
      </c>
      <c r="M141">
        <v>-0.008100929569713533</v>
      </c>
      <c r="N141">
        <v>0.09</v>
      </c>
      <c r="O141">
        <v>0.1021639648854924</v>
      </c>
      <c r="P141" t="s">
        <v>668</v>
      </c>
      <c r="Q141" t="s">
        <v>419</v>
      </c>
      <c r="R141">
        <v>11</v>
      </c>
      <c r="S141">
        <v>0.5128205128205129</v>
      </c>
      <c r="T141">
        <v>252</v>
      </c>
      <c r="U141">
        <v>1.041507936507936</v>
      </c>
      <c r="V141">
        <v>11.56</v>
      </c>
      <c r="W141">
        <v>11.7</v>
      </c>
      <c r="X141">
        <v>6</v>
      </c>
      <c r="Y141">
        <v>0.243899143413786</v>
      </c>
      <c r="Z141">
        <v>0.4502297090352221</v>
      </c>
      <c r="AA141">
        <v>0.8346094946401225</v>
      </c>
      <c r="AB141">
        <v>0.8983180428134557</v>
      </c>
      <c r="AC141">
        <v>0.7003058103975535</v>
      </c>
      <c r="AD141">
        <v>0.8623853211009174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43.98</v>
      </c>
      <c r="D142">
        <v>185838.123356</v>
      </c>
      <c r="E142" t="s">
        <v>693</v>
      </c>
      <c r="F142" t="s">
        <v>663</v>
      </c>
      <c r="G142" t="s">
        <v>702</v>
      </c>
      <c r="H142" t="s">
        <v>710</v>
      </c>
      <c r="I142" t="s">
        <v>834</v>
      </c>
      <c r="J142" t="s">
        <v>1262</v>
      </c>
      <c r="K142">
        <v>44150</v>
      </c>
      <c r="L142">
        <v>0.03233331516362</v>
      </c>
      <c r="M142">
        <v>0.01337112789235628</v>
      </c>
      <c r="N142">
        <v>0.06</v>
      </c>
      <c r="O142">
        <v>0.1021011111465508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0.9357446808510638</v>
      </c>
      <c r="V142">
        <v>2.46</v>
      </c>
      <c r="W142">
        <v>3.12</v>
      </c>
      <c r="X142">
        <v>1.44</v>
      </c>
      <c r="Y142">
        <v>-0.044181088346963</v>
      </c>
      <c r="Z142">
        <v>0.6079632465543645</v>
      </c>
      <c r="AA142">
        <v>0.445635528330781</v>
      </c>
      <c r="AB142">
        <v>0.6865443425076453</v>
      </c>
      <c r="AC142">
        <v>0.8241590214067278</v>
      </c>
      <c r="AD142">
        <v>0.8608562691131499</v>
      </c>
    </row>
    <row r="143" spans="1:30">
      <c r="A143" s="1" t="s">
        <v>150</v>
      </c>
      <c r="B143">
        <f>HYPERLINK("https://www.suredividend.com/sure-analysis-FLO/","Flowers Foods, Inc.")</f>
        <v>0</v>
      </c>
      <c r="C143">
        <v>22.83</v>
      </c>
      <c r="D143">
        <v>4803.395455</v>
      </c>
      <c r="E143" t="s">
        <v>695</v>
      </c>
      <c r="F143" t="s">
        <v>663</v>
      </c>
      <c r="G143" t="s">
        <v>702</v>
      </c>
      <c r="H143" t="s">
        <v>708</v>
      </c>
      <c r="I143" t="s">
        <v>835</v>
      </c>
      <c r="J143" t="s">
        <v>1261</v>
      </c>
      <c r="K143">
        <v>44141</v>
      </c>
      <c r="L143">
        <v>0.034362459560063</v>
      </c>
      <c r="M143">
        <v>0.01832596969982125</v>
      </c>
      <c r="N143">
        <v>0.05</v>
      </c>
      <c r="O143">
        <v>0.09866687594159695</v>
      </c>
      <c r="P143" t="s">
        <v>668</v>
      </c>
      <c r="Q143" t="s">
        <v>668</v>
      </c>
      <c r="R143">
        <v>19</v>
      </c>
      <c r="S143">
        <v>0.64</v>
      </c>
      <c r="T143">
        <v>25</v>
      </c>
      <c r="U143">
        <v>0.9131999999999999</v>
      </c>
      <c r="V143">
        <v>0.4609</v>
      </c>
      <c r="W143">
        <v>1.25</v>
      </c>
      <c r="X143">
        <v>0.8</v>
      </c>
      <c r="Y143">
        <v>0.100371314725585</v>
      </c>
      <c r="Z143">
        <v>0.6370597243491577</v>
      </c>
      <c r="AA143">
        <v>0.672281776416539</v>
      </c>
      <c r="AB143">
        <v>0.5558103975535168</v>
      </c>
      <c r="AC143">
        <v>0.845565749235474</v>
      </c>
      <c r="AD143">
        <v>0.8470948012232417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14.62</v>
      </c>
      <c r="D144">
        <v>5015.866925</v>
      </c>
      <c r="E144" t="s">
        <v>696</v>
      </c>
      <c r="F144" t="s">
        <v>663</v>
      </c>
      <c r="G144" t="s">
        <v>702</v>
      </c>
      <c r="H144" t="s">
        <v>708</v>
      </c>
      <c r="J144" t="s">
        <v>1258</v>
      </c>
      <c r="K144">
        <v>44151</v>
      </c>
      <c r="L144">
        <v>0.04091705804963201</v>
      </c>
      <c r="M144">
        <v>0.005145140363753242</v>
      </c>
      <c r="N144">
        <v>0.06</v>
      </c>
      <c r="O144">
        <v>0.09695708603549646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0.9746666666666666</v>
      </c>
      <c r="V144">
        <v>1.44</v>
      </c>
      <c r="W144">
        <v>1.45</v>
      </c>
      <c r="X144">
        <v>0.6</v>
      </c>
      <c r="Y144">
        <v>0.050550444660066</v>
      </c>
      <c r="Z144">
        <v>0.7059724349157733</v>
      </c>
      <c r="AA144">
        <v>0.5987748851454824</v>
      </c>
      <c r="AB144">
        <v>0.6865443425076453</v>
      </c>
      <c r="AC144">
        <v>0.7874617737003058</v>
      </c>
      <c r="AD144">
        <v>0.845565749235474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80.89</v>
      </c>
      <c r="D145">
        <v>205185.792841</v>
      </c>
      <c r="E145" t="s">
        <v>693</v>
      </c>
      <c r="F145" t="s">
        <v>663</v>
      </c>
      <c r="G145" t="s">
        <v>702</v>
      </c>
      <c r="H145" t="s">
        <v>708</v>
      </c>
      <c r="I145" t="s">
        <v>836</v>
      </c>
      <c r="J145" t="s">
        <v>1257</v>
      </c>
      <c r="K145">
        <v>44131</v>
      </c>
      <c r="L145">
        <v>0.030236538732625</v>
      </c>
      <c r="M145">
        <v>0.01929298249860301</v>
      </c>
      <c r="N145">
        <v>0.05</v>
      </c>
      <c r="O145">
        <v>0.09567664544743382</v>
      </c>
      <c r="P145" t="s">
        <v>668</v>
      </c>
      <c r="Q145" t="s">
        <v>668</v>
      </c>
      <c r="R145">
        <v>9</v>
      </c>
      <c r="S145">
        <v>0.4093959731543624</v>
      </c>
      <c r="T145">
        <v>89</v>
      </c>
      <c r="U145">
        <v>0.908876404494382</v>
      </c>
      <c r="V145">
        <v>4.1</v>
      </c>
      <c r="W145">
        <v>5.96</v>
      </c>
      <c r="X145">
        <v>2.44</v>
      </c>
      <c r="Y145">
        <v>-0.08301382037247</v>
      </c>
      <c r="Z145">
        <v>0.5880551301684533</v>
      </c>
      <c r="AA145">
        <v>0.3797856049004594</v>
      </c>
      <c r="AB145">
        <v>0.5558103975535168</v>
      </c>
      <c r="AC145">
        <v>0.8547400611620795</v>
      </c>
      <c r="AD145">
        <v>0.8363914373088684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64.52</v>
      </c>
      <c r="D146">
        <v>23104.4292</v>
      </c>
      <c r="E146" t="s">
        <v>695</v>
      </c>
      <c r="F146" t="s">
        <v>663</v>
      </c>
      <c r="G146" t="s">
        <v>702</v>
      </c>
      <c r="H146" t="s">
        <v>708</v>
      </c>
      <c r="I146" t="s">
        <v>837</v>
      </c>
      <c r="J146" t="s">
        <v>1261</v>
      </c>
      <c r="K146">
        <v>44151</v>
      </c>
      <c r="L146">
        <v>0.026605429324482</v>
      </c>
      <c r="M146">
        <v>0.01056187735819902</v>
      </c>
      <c r="N146">
        <v>0.06</v>
      </c>
      <c r="O146">
        <v>0.09512899490068194</v>
      </c>
      <c r="P146" t="s">
        <v>668</v>
      </c>
      <c r="Q146" t="s">
        <v>668</v>
      </c>
      <c r="R146">
        <v>9</v>
      </c>
      <c r="S146">
        <v>0.3122807017543859</v>
      </c>
      <c r="T146">
        <v>68</v>
      </c>
      <c r="U146">
        <v>0.9488235294117646</v>
      </c>
      <c r="V146">
        <v>5.86</v>
      </c>
      <c r="W146">
        <v>5.7</v>
      </c>
      <c r="X146">
        <v>1.78</v>
      </c>
      <c r="Y146">
        <v>-0.280980721897621</v>
      </c>
      <c r="Z146">
        <v>0.5191424196018377</v>
      </c>
      <c r="AA146">
        <v>0.1286370597243492</v>
      </c>
      <c r="AB146">
        <v>0.6865443425076453</v>
      </c>
      <c r="AC146">
        <v>0.8134556574923547</v>
      </c>
      <c r="AD146">
        <v>0.8348623853211009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227.76</v>
      </c>
      <c r="D147">
        <v>132594.723069</v>
      </c>
      <c r="E147" t="s">
        <v>693</v>
      </c>
      <c r="F147" t="s">
        <v>663</v>
      </c>
      <c r="G147" t="s">
        <v>702</v>
      </c>
      <c r="H147" t="s">
        <v>710</v>
      </c>
      <c r="I147" t="s">
        <v>838</v>
      </c>
      <c r="J147" t="s">
        <v>1257</v>
      </c>
      <c r="K147">
        <v>44132</v>
      </c>
      <c r="L147">
        <v>0.0278181068857</v>
      </c>
      <c r="M147">
        <v>-0.01988292957611326</v>
      </c>
      <c r="N147">
        <v>0.09</v>
      </c>
      <c r="O147">
        <v>0.0951006459342485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1.105631067961165</v>
      </c>
      <c r="V147">
        <v>12.24</v>
      </c>
      <c r="W147">
        <v>15.98</v>
      </c>
      <c r="X147">
        <v>6.4</v>
      </c>
      <c r="Y147">
        <v>-0.01851192687276</v>
      </c>
      <c r="Z147">
        <v>0.5405819295558959</v>
      </c>
      <c r="AA147">
        <v>0.4777947932618683</v>
      </c>
      <c r="AB147">
        <v>0.8983180428134557</v>
      </c>
      <c r="AC147">
        <v>0.5948012232415902</v>
      </c>
      <c r="AD147">
        <v>0.8333333333333333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93.64</v>
      </c>
      <c r="D148">
        <v>29845.379503</v>
      </c>
      <c r="E148" t="s">
        <v>691</v>
      </c>
      <c r="F148" t="s">
        <v>663</v>
      </c>
      <c r="G148" t="s">
        <v>702</v>
      </c>
      <c r="H148" t="s">
        <v>708</v>
      </c>
      <c r="I148" t="s">
        <v>839</v>
      </c>
      <c r="J148" t="s">
        <v>1255</v>
      </c>
      <c r="K148">
        <v>44148</v>
      </c>
      <c r="L148">
        <v>0.017608523870114</v>
      </c>
      <c r="M148">
        <v>-0.003527576545621747</v>
      </c>
      <c r="N148">
        <v>0.08</v>
      </c>
      <c r="O148">
        <v>0.09145712033469811</v>
      </c>
      <c r="P148" t="s">
        <v>668</v>
      </c>
      <c r="Q148" t="s">
        <v>419</v>
      </c>
      <c r="R148">
        <v>17</v>
      </c>
      <c r="S148">
        <v>0.5014749262536873</v>
      </c>
      <c r="T148">
        <v>92</v>
      </c>
      <c r="U148">
        <v>1.017826086956522</v>
      </c>
      <c r="V148">
        <v>3.19</v>
      </c>
      <c r="W148">
        <v>3.39</v>
      </c>
      <c r="X148">
        <v>1.7</v>
      </c>
      <c r="Y148">
        <v>0.058240522565589</v>
      </c>
      <c r="Z148">
        <v>0.3568147013782542</v>
      </c>
      <c r="AA148">
        <v>0.6110260336906584</v>
      </c>
      <c r="AB148">
        <v>0.8509174311926606</v>
      </c>
      <c r="AC148">
        <v>0.7431192660550459</v>
      </c>
      <c r="AD148">
        <v>0.8165137614678899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58.575</v>
      </c>
      <c r="D149">
        <v>242409.568019</v>
      </c>
      <c r="E149" t="s">
        <v>693</v>
      </c>
      <c r="F149" t="s">
        <v>663</v>
      </c>
      <c r="G149" t="s">
        <v>702</v>
      </c>
      <c r="H149" t="s">
        <v>708</v>
      </c>
      <c r="I149" t="s">
        <v>840</v>
      </c>
      <c r="J149" t="s">
        <v>1254</v>
      </c>
      <c r="K149">
        <v>44125</v>
      </c>
      <c r="L149">
        <v>0.08307134393769701</v>
      </c>
      <c r="M149">
        <v>0.01467193997224148</v>
      </c>
      <c r="N149">
        <v>0.04</v>
      </c>
      <c r="O149">
        <v>0.08962236083149588</v>
      </c>
      <c r="P149" t="s">
        <v>668</v>
      </c>
      <c r="Q149" t="s">
        <v>667</v>
      </c>
      <c r="R149">
        <v>16</v>
      </c>
      <c r="S149">
        <v>0.5164609053497942</v>
      </c>
      <c r="T149">
        <v>63</v>
      </c>
      <c r="U149">
        <v>0.9297619047619048</v>
      </c>
      <c r="V149">
        <v>4.42</v>
      </c>
      <c r="W149">
        <v>4.86</v>
      </c>
      <c r="X149">
        <v>2.51</v>
      </c>
      <c r="Y149">
        <v>0.012279373900541</v>
      </c>
      <c r="Z149">
        <v>0.9157733537519143</v>
      </c>
      <c r="AA149">
        <v>0.5421133231240429</v>
      </c>
      <c r="AB149">
        <v>0.4235474006116208</v>
      </c>
      <c r="AC149">
        <v>0.8302752293577982</v>
      </c>
      <c r="AD149">
        <v>0.8058103975535168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68.15000000000001</v>
      </c>
      <c r="D150">
        <v>7505.420632</v>
      </c>
      <c r="E150" t="s">
        <v>691</v>
      </c>
      <c r="F150" t="s">
        <v>663</v>
      </c>
      <c r="H150" t="s">
        <v>708</v>
      </c>
      <c r="I150" t="s">
        <v>841</v>
      </c>
      <c r="J150" t="s">
        <v>1255</v>
      </c>
      <c r="K150">
        <v>44152</v>
      </c>
      <c r="L150">
        <v>0.015418357635943</v>
      </c>
      <c r="M150">
        <v>-0.03851074905625629</v>
      </c>
      <c r="N150">
        <v>0.12</v>
      </c>
      <c r="O150">
        <v>0.08889066319214334</v>
      </c>
      <c r="P150" t="s">
        <v>668</v>
      </c>
      <c r="Q150" t="s">
        <v>419</v>
      </c>
      <c r="R150">
        <v>16</v>
      </c>
      <c r="S150">
        <v>0.4970414201183432</v>
      </c>
      <c r="T150">
        <v>56</v>
      </c>
      <c r="U150">
        <v>1.216964285714286</v>
      </c>
      <c r="V150">
        <v>1.39</v>
      </c>
      <c r="W150">
        <v>1.69</v>
      </c>
      <c r="X150">
        <v>0.84</v>
      </c>
      <c r="Y150">
        <v>0.618298291099714</v>
      </c>
      <c r="Z150">
        <v>0.3108728943338438</v>
      </c>
      <c r="AA150">
        <v>0.9586523736600305</v>
      </c>
      <c r="AB150">
        <v>0.9686544342507645</v>
      </c>
      <c r="AC150">
        <v>0.4327217125382263</v>
      </c>
      <c r="AD150">
        <v>0.7996941896024465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342.44</v>
      </c>
      <c r="D151">
        <v>327153.380808</v>
      </c>
      <c r="E151" t="s">
        <v>699</v>
      </c>
      <c r="F151" t="s">
        <v>663</v>
      </c>
      <c r="G151" t="s">
        <v>702</v>
      </c>
      <c r="H151" t="s">
        <v>708</v>
      </c>
      <c r="I151" t="s">
        <v>842</v>
      </c>
      <c r="J151" t="s">
        <v>1257</v>
      </c>
      <c r="K151">
        <v>44120</v>
      </c>
      <c r="L151">
        <v>0.013929937230562</v>
      </c>
      <c r="M151">
        <v>-0.02482066201133371</v>
      </c>
      <c r="N151">
        <v>0.1</v>
      </c>
      <c r="O151">
        <v>0.08882767981761064</v>
      </c>
      <c r="P151" t="s">
        <v>668</v>
      </c>
      <c r="Q151" t="s">
        <v>419</v>
      </c>
      <c r="R151">
        <v>11</v>
      </c>
      <c r="S151">
        <v>0.2985074626865671</v>
      </c>
      <c r="T151">
        <v>302</v>
      </c>
      <c r="U151">
        <v>1.133907284768212</v>
      </c>
      <c r="V151">
        <v>17.4</v>
      </c>
      <c r="W151">
        <v>16.75</v>
      </c>
      <c r="X151">
        <v>5</v>
      </c>
      <c r="Y151">
        <v>0.21045272265853</v>
      </c>
      <c r="Z151">
        <v>0.2756508422664625</v>
      </c>
      <c r="AA151">
        <v>0.7993874425727412</v>
      </c>
      <c r="AB151">
        <v>0.9342507645259939</v>
      </c>
      <c r="AC151">
        <v>0.5474006116207951</v>
      </c>
      <c r="AD151">
        <v>0.7981651376146789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119.58</v>
      </c>
      <c r="D152">
        <v>23037.175609</v>
      </c>
      <c r="E152" t="s">
        <v>696</v>
      </c>
      <c r="F152" t="s">
        <v>663</v>
      </c>
      <c r="G152" t="s">
        <v>702</v>
      </c>
      <c r="H152" t="s">
        <v>708</v>
      </c>
      <c r="J152" t="s">
        <v>1260</v>
      </c>
      <c r="K152">
        <v>44137</v>
      </c>
      <c r="L152">
        <v>0.034026092159938</v>
      </c>
      <c r="M152">
        <v>-0.004352832573970344</v>
      </c>
      <c r="N152">
        <v>0.06</v>
      </c>
      <c r="O152">
        <v>0.08616293846894996</v>
      </c>
      <c r="P152" t="s">
        <v>668</v>
      </c>
      <c r="Q152" t="s">
        <v>668</v>
      </c>
      <c r="R152">
        <v>12</v>
      </c>
      <c r="S152">
        <v>0.5785714285714285</v>
      </c>
      <c r="T152">
        <v>117</v>
      </c>
      <c r="U152">
        <v>1.022051282051282</v>
      </c>
      <c r="V152">
        <v>7.08</v>
      </c>
      <c r="W152">
        <v>7</v>
      </c>
      <c r="X152">
        <v>4.05</v>
      </c>
      <c r="Y152">
        <v>-0.036830481198138</v>
      </c>
      <c r="Z152">
        <v>0.6309341500765696</v>
      </c>
      <c r="AA152">
        <v>0.4594180704441041</v>
      </c>
      <c r="AB152">
        <v>0.6865443425076453</v>
      </c>
      <c r="AC152">
        <v>0.7385321100917431</v>
      </c>
      <c r="AD152">
        <v>0.7782874617737003</v>
      </c>
    </row>
    <row r="153" spans="1:30">
      <c r="A153" s="1" t="s">
        <v>160</v>
      </c>
      <c r="B153">
        <f>HYPERLINK("https://www.suredividend.com/sure-analysis-PB/","Prosperity Bancshares Inc.")</f>
        <v>0</v>
      </c>
      <c r="C153">
        <v>71.27</v>
      </c>
      <c r="D153">
        <v>6357.847349</v>
      </c>
      <c r="E153" t="s">
        <v>696</v>
      </c>
      <c r="F153" t="s">
        <v>663</v>
      </c>
      <c r="H153" t="s">
        <v>708</v>
      </c>
      <c r="J153" t="s">
        <v>1256</v>
      </c>
      <c r="K153">
        <v>44137</v>
      </c>
      <c r="L153">
        <v>0.026907878436657</v>
      </c>
      <c r="M153">
        <v>0.02080800369774782</v>
      </c>
      <c r="N153">
        <v>0.04</v>
      </c>
      <c r="O153">
        <v>0.08509955803594904</v>
      </c>
      <c r="P153" t="s">
        <v>668</v>
      </c>
      <c r="Q153" t="s">
        <v>668</v>
      </c>
      <c r="R153">
        <v>17</v>
      </c>
      <c r="S153">
        <v>0.3407407407407407</v>
      </c>
      <c r="T153">
        <v>79</v>
      </c>
      <c r="U153">
        <v>0.9021518987341771</v>
      </c>
      <c r="V153">
        <v>5.23</v>
      </c>
      <c r="W153">
        <v>5.4</v>
      </c>
      <c r="X153">
        <v>1.84</v>
      </c>
      <c r="Y153">
        <v>-0.013264687545788</v>
      </c>
      <c r="Z153">
        <v>0.5252679938744257</v>
      </c>
      <c r="AA153">
        <v>0.4854517611026034</v>
      </c>
      <c r="AB153">
        <v>0.4235474006116208</v>
      </c>
      <c r="AC153">
        <v>0.863914373088685</v>
      </c>
      <c r="AD153">
        <v>0.7737003058103976</v>
      </c>
    </row>
    <row r="154" spans="1:30">
      <c r="A154" s="1" t="s">
        <v>161</v>
      </c>
      <c r="B154">
        <f>HYPERLINK("https://www.suredividend.com/sure-analysis-LNT/","Alliant Energy Corp.")</f>
        <v>0</v>
      </c>
      <c r="C154">
        <v>50.245</v>
      </c>
      <c r="D154">
        <v>12549.224512</v>
      </c>
      <c r="E154" t="s">
        <v>700</v>
      </c>
      <c r="F154" t="s">
        <v>663</v>
      </c>
      <c r="G154" t="s">
        <v>702</v>
      </c>
      <c r="H154" t="s">
        <v>710</v>
      </c>
      <c r="I154" t="s">
        <v>843</v>
      </c>
      <c r="J154" t="s">
        <v>1260</v>
      </c>
      <c r="K154">
        <v>44177</v>
      </c>
      <c r="L154">
        <v>0.029934837885952</v>
      </c>
      <c r="M154">
        <v>-0.005005578406604649</v>
      </c>
      <c r="N154">
        <v>0.06</v>
      </c>
      <c r="O154">
        <v>0.08238196214845206</v>
      </c>
      <c r="P154" t="s">
        <v>668</v>
      </c>
      <c r="Q154" t="s">
        <v>668</v>
      </c>
      <c r="R154">
        <v>17</v>
      </c>
      <c r="S154">
        <v>0.625514403292181</v>
      </c>
      <c r="T154">
        <v>49</v>
      </c>
      <c r="U154">
        <v>1.025408163265306</v>
      </c>
      <c r="V154">
        <v>2.69</v>
      </c>
      <c r="W154">
        <v>2.43</v>
      </c>
      <c r="X154">
        <v>1.52</v>
      </c>
      <c r="Y154">
        <v>-0.03964326603477501</v>
      </c>
      <c r="Z154">
        <v>0.5819295558958653</v>
      </c>
      <c r="AA154">
        <v>0.4548238897396631</v>
      </c>
      <c r="AB154">
        <v>0.6865443425076453</v>
      </c>
      <c r="AC154">
        <v>0.7308868501529052</v>
      </c>
      <c r="AD154">
        <v>0.7568807339449541</v>
      </c>
    </row>
    <row r="155" spans="1:30">
      <c r="A155" s="1" t="s">
        <v>162</v>
      </c>
      <c r="B155">
        <f>HYPERLINK("https://www.suredividend.com/sure-analysis-EIX/","Edison International")</f>
        <v>0</v>
      </c>
      <c r="C155">
        <v>60.81</v>
      </c>
      <c r="D155">
        <v>23017.430989</v>
      </c>
      <c r="E155" t="s">
        <v>698</v>
      </c>
      <c r="F155" t="s">
        <v>663</v>
      </c>
      <c r="G155" t="s">
        <v>702</v>
      </c>
      <c r="H155" t="s">
        <v>708</v>
      </c>
      <c r="I155" t="s">
        <v>844</v>
      </c>
      <c r="J155" t="s">
        <v>1260</v>
      </c>
      <c r="K155">
        <v>44146</v>
      </c>
      <c r="L155">
        <v>0.041637039156779</v>
      </c>
      <c r="M155">
        <v>-0.01285722674824985</v>
      </c>
      <c r="N155">
        <v>0.057</v>
      </c>
      <c r="O155">
        <v>0.08051383319597361</v>
      </c>
      <c r="P155" t="s">
        <v>668</v>
      </c>
      <c r="Q155" t="s">
        <v>668</v>
      </c>
      <c r="R155">
        <v>16</v>
      </c>
      <c r="S155">
        <v>0.5641592920353983</v>
      </c>
      <c r="T155">
        <v>57</v>
      </c>
      <c r="U155">
        <v>1.066842105263158</v>
      </c>
      <c r="V155">
        <v>0.9628000000000001</v>
      </c>
      <c r="W155">
        <v>4.52</v>
      </c>
      <c r="X155">
        <v>2.55</v>
      </c>
      <c r="Y155">
        <v>-0.148326484651389</v>
      </c>
      <c r="Z155">
        <v>0.7166921898928024</v>
      </c>
      <c r="AA155">
        <v>0.2802450229709035</v>
      </c>
      <c r="AB155">
        <v>0.6337920489296637</v>
      </c>
      <c r="AC155">
        <v>0.6636085626911316</v>
      </c>
      <c r="AD155">
        <v>0.7431192660550459</v>
      </c>
    </row>
    <row r="156" spans="1:30">
      <c r="A156" s="1" t="s">
        <v>163</v>
      </c>
      <c r="B156">
        <f>HYPERLINK("https://www.suredividend.com/sure-analysis-RY/","Royal Bank Of Canada")</f>
        <v>0</v>
      </c>
      <c r="C156">
        <v>83.43000000000001</v>
      </c>
      <c r="D156">
        <v>118327.752</v>
      </c>
      <c r="E156" t="s">
        <v>701</v>
      </c>
      <c r="F156" t="s">
        <v>663</v>
      </c>
      <c r="H156" t="s">
        <v>708</v>
      </c>
      <c r="I156" t="s">
        <v>845</v>
      </c>
      <c r="J156" t="s">
        <v>1256</v>
      </c>
      <c r="K156">
        <v>44193</v>
      </c>
      <c r="L156">
        <v>0.050748535367634</v>
      </c>
      <c r="M156">
        <v>-0.005894320376609419</v>
      </c>
      <c r="N156">
        <v>0.05</v>
      </c>
      <c r="O156">
        <v>0.07974788108525521</v>
      </c>
      <c r="P156" t="s">
        <v>668</v>
      </c>
      <c r="Q156" t="s">
        <v>667</v>
      </c>
      <c r="R156">
        <v>9</v>
      </c>
      <c r="S156">
        <v>0.474702380952381</v>
      </c>
      <c r="T156">
        <v>81</v>
      </c>
      <c r="U156">
        <v>1.03</v>
      </c>
      <c r="V156">
        <v>5.87</v>
      </c>
      <c r="W156">
        <v>6.72</v>
      </c>
      <c r="X156">
        <v>3.19</v>
      </c>
      <c r="Y156">
        <v>0.094899166506362</v>
      </c>
      <c r="Z156">
        <v>0.8039816232771823</v>
      </c>
      <c r="AA156">
        <v>0.6569678407350689</v>
      </c>
      <c r="AB156">
        <v>0.5558103975535168</v>
      </c>
      <c r="AC156">
        <v>0.7217125382262997</v>
      </c>
      <c r="AD156">
        <v>0.7370030581039755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57.79</v>
      </c>
      <c r="D157">
        <v>103576.561934</v>
      </c>
      <c r="E157" t="s">
        <v>701</v>
      </c>
      <c r="F157" t="s">
        <v>663</v>
      </c>
      <c r="H157" t="s">
        <v>708</v>
      </c>
      <c r="I157" t="s">
        <v>846</v>
      </c>
      <c r="J157" t="s">
        <v>1256</v>
      </c>
      <c r="K157">
        <v>44194</v>
      </c>
      <c r="L157">
        <v>0.053511498993498</v>
      </c>
      <c r="M157">
        <v>0.0007257152473236772</v>
      </c>
      <c r="N157">
        <v>0.04</v>
      </c>
      <c r="O157">
        <v>0.07760037167956679</v>
      </c>
      <c r="P157" t="s">
        <v>668</v>
      </c>
      <c r="Q157" t="s">
        <v>667</v>
      </c>
      <c r="R157">
        <v>9</v>
      </c>
      <c r="S157">
        <v>0.5238095238095238</v>
      </c>
      <c r="T157">
        <v>58</v>
      </c>
      <c r="U157">
        <v>0.9963793103448275</v>
      </c>
      <c r="V157">
        <v>3.89</v>
      </c>
      <c r="W157">
        <v>4.41</v>
      </c>
      <c r="X157">
        <v>2.31</v>
      </c>
      <c r="Y157">
        <v>0.060313092626334</v>
      </c>
      <c r="Z157">
        <v>0.8177641653905053</v>
      </c>
      <c r="AA157">
        <v>0.6156202143950995</v>
      </c>
      <c r="AB157">
        <v>0.4235474006116208</v>
      </c>
      <c r="AC157">
        <v>0.7584097859327217</v>
      </c>
      <c r="AD157">
        <v>0.7293577981651376</v>
      </c>
    </row>
    <row r="158" spans="1:30">
      <c r="A158" s="1" t="s">
        <v>165</v>
      </c>
      <c r="B158">
        <f>HYPERLINK("https://www.suredividend.com/sure-analysis-MTB/","M &amp; T Bank Corp")</f>
        <v>0</v>
      </c>
      <c r="C158">
        <v>135.22</v>
      </c>
      <c r="D158">
        <v>16484.31823</v>
      </c>
      <c r="E158" t="s">
        <v>693</v>
      </c>
      <c r="F158" t="s">
        <v>663</v>
      </c>
      <c r="G158" t="s">
        <v>702</v>
      </c>
      <c r="H158" t="s">
        <v>708</v>
      </c>
      <c r="I158" t="s">
        <v>847</v>
      </c>
      <c r="J158" t="s">
        <v>1256</v>
      </c>
      <c r="K158">
        <v>44126</v>
      </c>
      <c r="L158">
        <v>0.0337503170674</v>
      </c>
      <c r="M158">
        <v>-0.007842809655053573</v>
      </c>
      <c r="N158">
        <v>0.057</v>
      </c>
      <c r="O158">
        <v>0.07676446815020288</v>
      </c>
      <c r="P158" t="s">
        <v>668</v>
      </c>
      <c r="Q158" t="s">
        <v>668</v>
      </c>
      <c r="R158">
        <v>4</v>
      </c>
      <c r="S158">
        <v>0.489977728285078</v>
      </c>
      <c r="T158">
        <v>130</v>
      </c>
      <c r="U158">
        <v>1.040153846153846</v>
      </c>
      <c r="V158">
        <v>10.04</v>
      </c>
      <c r="W158">
        <v>8.98</v>
      </c>
      <c r="X158">
        <v>4.4</v>
      </c>
      <c r="Y158">
        <v>-0.212304938343504</v>
      </c>
      <c r="Z158">
        <v>0.6248085758039816</v>
      </c>
      <c r="AA158">
        <v>0.1944869831546708</v>
      </c>
      <c r="AB158">
        <v>0.6337920489296637</v>
      </c>
      <c r="AC158">
        <v>0.7048929663608563</v>
      </c>
      <c r="AD158">
        <v>0.724770642201835</v>
      </c>
    </row>
    <row r="159" spans="1:30">
      <c r="A159" s="1" t="s">
        <v>166</v>
      </c>
      <c r="B159">
        <f>HYPERLINK("https://www.suredividend.com/sure-analysis-NWN/","Northwest Natural Holding Co")</f>
        <v>0</v>
      </c>
      <c r="C159">
        <v>44.68</v>
      </c>
      <c r="D159">
        <v>1343.794689</v>
      </c>
      <c r="E159" t="s">
        <v>698</v>
      </c>
      <c r="F159" t="s">
        <v>663</v>
      </c>
      <c r="H159" t="s">
        <v>708</v>
      </c>
      <c r="J159" t="s">
        <v>1260</v>
      </c>
      <c r="K159">
        <v>44146</v>
      </c>
      <c r="L159">
        <v>0.042891267713406</v>
      </c>
      <c r="M159">
        <v>0.003202342748349407</v>
      </c>
      <c r="N159">
        <v>0.036</v>
      </c>
      <c r="O159">
        <v>0.07596522736757949</v>
      </c>
      <c r="P159" t="s">
        <v>668</v>
      </c>
      <c r="Q159" t="s">
        <v>667</v>
      </c>
      <c r="R159">
        <v>65</v>
      </c>
      <c r="S159">
        <v>0.8458149779735682</v>
      </c>
      <c r="T159">
        <v>45.4</v>
      </c>
      <c r="U159">
        <v>0.9841409691629956</v>
      </c>
      <c r="V159">
        <v>0</v>
      </c>
      <c r="W159">
        <v>2.27</v>
      </c>
      <c r="X159">
        <v>1.92</v>
      </c>
      <c r="Y159">
        <v>-0.38557269907738</v>
      </c>
      <c r="Z159">
        <v>0.7335375191424195</v>
      </c>
      <c r="AA159">
        <v>0.06431852986217458</v>
      </c>
      <c r="AB159">
        <v>0.3669724770642202</v>
      </c>
      <c r="AC159">
        <v>0.7675840978593272</v>
      </c>
      <c r="AD159">
        <v>0.7186544342507645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127.49</v>
      </c>
      <c r="D160">
        <v>112397.944612</v>
      </c>
      <c r="E160" t="s">
        <v>692</v>
      </c>
      <c r="F160" t="s">
        <v>663</v>
      </c>
      <c r="G160" t="s">
        <v>702</v>
      </c>
      <c r="H160" t="s">
        <v>708</v>
      </c>
      <c r="I160" t="s">
        <v>848</v>
      </c>
      <c r="J160" t="s">
        <v>1262</v>
      </c>
      <c r="K160">
        <v>44131</v>
      </c>
      <c r="L160">
        <v>0.05056275553003101</v>
      </c>
      <c r="M160">
        <v>-0.01203621570068603</v>
      </c>
      <c r="N160">
        <v>0.04</v>
      </c>
      <c r="O160">
        <v>0.07463515444005675</v>
      </c>
      <c r="P160" t="s">
        <v>668</v>
      </c>
      <c r="Q160" t="s">
        <v>667</v>
      </c>
      <c r="R160">
        <v>25</v>
      </c>
      <c r="S160">
        <v>0.5987144168962351</v>
      </c>
      <c r="T160">
        <v>120</v>
      </c>
      <c r="U160">
        <v>1.062416666666667</v>
      </c>
      <c r="V160">
        <v>8.83</v>
      </c>
      <c r="W160">
        <v>10.89</v>
      </c>
      <c r="X160">
        <v>6.52</v>
      </c>
      <c r="Y160">
        <v>-0.011796706197932</v>
      </c>
      <c r="Z160">
        <v>0.7993874425727412</v>
      </c>
      <c r="AA160">
        <v>0.4900459418070444</v>
      </c>
      <c r="AB160">
        <v>0.4235474006116208</v>
      </c>
      <c r="AC160">
        <v>0.672782874617737</v>
      </c>
      <c r="AD160">
        <v>0.7079510703363914</v>
      </c>
    </row>
    <row r="161" spans="1:30">
      <c r="A161" s="1" t="s">
        <v>168</v>
      </c>
      <c r="B161">
        <f>HYPERLINK("https://www.suredividend.com/sure-analysis-RDEIY/","Red Electrica Corporacion S.A.")</f>
        <v>0</v>
      </c>
      <c r="C161">
        <v>10.08</v>
      </c>
      <c r="D161">
        <v>10886.4</v>
      </c>
      <c r="E161" t="s">
        <v>693</v>
      </c>
      <c r="F161" t="s">
        <v>663</v>
      </c>
      <c r="H161" t="s">
        <v>707</v>
      </c>
      <c r="I161" t="s">
        <v>849</v>
      </c>
      <c r="J161" t="s">
        <v>1260</v>
      </c>
      <c r="K161">
        <v>44146</v>
      </c>
      <c r="L161">
        <v>0</v>
      </c>
      <c r="M161">
        <v>-0.03035973390442093</v>
      </c>
      <c r="N161">
        <v>0.05</v>
      </c>
      <c r="O161">
        <v>0.07456265908213666</v>
      </c>
      <c r="P161" t="s">
        <v>668</v>
      </c>
      <c r="Q161" t="s">
        <v>530</v>
      </c>
      <c r="R161">
        <v>4</v>
      </c>
      <c r="S161">
        <v>0.4097222222222222</v>
      </c>
      <c r="T161">
        <v>8.640000000000001</v>
      </c>
      <c r="U161">
        <v>1.166666666666667</v>
      </c>
      <c r="V161">
        <v>0.7436</v>
      </c>
      <c r="W161">
        <v>1.44</v>
      </c>
      <c r="X161">
        <v>0.59</v>
      </c>
      <c r="Y161">
        <v>0.038105046343975</v>
      </c>
      <c r="Z161">
        <v>0.03675344563552833</v>
      </c>
      <c r="AA161">
        <v>0.5880551301684533</v>
      </c>
      <c r="AB161">
        <v>0.5558103975535168</v>
      </c>
      <c r="AC161">
        <v>0.4969418960244649</v>
      </c>
      <c r="AD161">
        <v>0.7064220183486239</v>
      </c>
    </row>
    <row r="162" spans="1:30">
      <c r="A162" s="1" t="s">
        <v>169</v>
      </c>
      <c r="B162">
        <f>HYPERLINK("https://www.suredividend.com/sure-analysis-AMX/","America Movil S.A.B.DE C.V.")</f>
        <v>0</v>
      </c>
      <c r="C162">
        <v>14.88</v>
      </c>
      <c r="D162">
        <v>5308.10298</v>
      </c>
      <c r="E162" t="s">
        <v>696</v>
      </c>
      <c r="F162" t="s">
        <v>663</v>
      </c>
      <c r="H162" t="s">
        <v>708</v>
      </c>
      <c r="I162" t="s">
        <v>850</v>
      </c>
      <c r="J162" t="s">
        <v>1254</v>
      </c>
      <c r="K162">
        <v>44125</v>
      </c>
      <c r="L162">
        <v>0</v>
      </c>
      <c r="M162">
        <v>-0.07640959225695032</v>
      </c>
      <c r="N162">
        <v>0.14</v>
      </c>
      <c r="O162">
        <v>0.07408927878992166</v>
      </c>
      <c r="P162" t="s">
        <v>668</v>
      </c>
      <c r="Q162" t="s">
        <v>530</v>
      </c>
      <c r="R162">
        <v>0</v>
      </c>
      <c r="S162">
        <v>0.4533333333333334</v>
      </c>
      <c r="T162">
        <v>10</v>
      </c>
      <c r="U162">
        <v>1.488</v>
      </c>
      <c r="V162">
        <v>0.5045000000000001</v>
      </c>
      <c r="W162">
        <v>0.75</v>
      </c>
      <c r="X162">
        <v>0.34</v>
      </c>
      <c r="Y162">
        <v>-0.07124221353939</v>
      </c>
      <c r="Z162">
        <v>0.03675344563552833</v>
      </c>
      <c r="AA162">
        <v>0.4042879019908117</v>
      </c>
      <c r="AB162">
        <v>0.9785932721712538</v>
      </c>
      <c r="AC162">
        <v>0.2201834862385321</v>
      </c>
      <c r="AD162">
        <v>0.7018348623853211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69.42</v>
      </c>
      <c r="D163">
        <v>105429.294293</v>
      </c>
      <c r="E163" t="s">
        <v>695</v>
      </c>
      <c r="F163" t="s">
        <v>663</v>
      </c>
      <c r="G163" t="s">
        <v>702</v>
      </c>
      <c r="H163" t="s">
        <v>708</v>
      </c>
      <c r="I163" t="s">
        <v>851</v>
      </c>
      <c r="J163" t="s">
        <v>1255</v>
      </c>
      <c r="K163">
        <v>44131</v>
      </c>
      <c r="L163">
        <v>0.030966047231965</v>
      </c>
      <c r="M163">
        <v>-0.0210962413074185</v>
      </c>
      <c r="N163">
        <v>0.07000000000000001</v>
      </c>
      <c r="O163">
        <v>0.0739966058702104</v>
      </c>
      <c r="P163" t="s">
        <v>668</v>
      </c>
      <c r="Q163" t="s">
        <v>668</v>
      </c>
      <c r="R163">
        <v>26</v>
      </c>
      <c r="S163">
        <v>0.4871794871794872</v>
      </c>
      <c r="T163">
        <v>62.4</v>
      </c>
      <c r="U163">
        <v>1.1125</v>
      </c>
      <c r="V163">
        <v>-2.12</v>
      </c>
      <c r="W163">
        <v>3.9</v>
      </c>
      <c r="X163">
        <v>1.9</v>
      </c>
      <c r="Y163">
        <v>-0.5451558309751371</v>
      </c>
      <c r="Z163">
        <v>0.5926493108728943</v>
      </c>
      <c r="AA163">
        <v>0.01378254211332312</v>
      </c>
      <c r="AB163">
        <v>0.7744648318042813</v>
      </c>
      <c r="AC163">
        <v>0.581039755351682</v>
      </c>
      <c r="AD163">
        <v>0.7003058103975535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118.67</v>
      </c>
      <c r="D164">
        <v>95553.315525</v>
      </c>
      <c r="E164" t="s">
        <v>694</v>
      </c>
      <c r="F164" t="s">
        <v>663</v>
      </c>
      <c r="G164" t="s">
        <v>702</v>
      </c>
      <c r="H164" t="s">
        <v>708</v>
      </c>
      <c r="I164" t="s">
        <v>852</v>
      </c>
      <c r="J164" t="s">
        <v>1256</v>
      </c>
      <c r="K164">
        <v>44129</v>
      </c>
      <c r="L164">
        <v>0.010824038306196</v>
      </c>
      <c r="M164">
        <v>-0.01150286240017417</v>
      </c>
      <c r="N164">
        <v>0.07000000000000001</v>
      </c>
      <c r="O164">
        <v>0.0719858647470013</v>
      </c>
      <c r="P164" t="s">
        <v>668</v>
      </c>
      <c r="Q164" t="s">
        <v>530</v>
      </c>
      <c r="R164">
        <v>8</v>
      </c>
      <c r="S164">
        <v>0.344</v>
      </c>
      <c r="T164">
        <v>112</v>
      </c>
      <c r="U164">
        <v>1.059553571428572</v>
      </c>
      <c r="V164">
        <v>4.06</v>
      </c>
      <c r="W164">
        <v>5</v>
      </c>
      <c r="X164">
        <v>1.72</v>
      </c>
      <c r="Y164">
        <v>-0.033937946367152</v>
      </c>
      <c r="Z164">
        <v>0.2159264931087289</v>
      </c>
      <c r="AA164">
        <v>0.4609494640122512</v>
      </c>
      <c r="AB164">
        <v>0.7744648318042813</v>
      </c>
      <c r="AC164">
        <v>0.6773700305810398</v>
      </c>
      <c r="AD164">
        <v>0.6850152905198778</v>
      </c>
    </row>
    <row r="165" spans="1:30">
      <c r="A165" s="1" t="s">
        <v>172</v>
      </c>
      <c r="B165">
        <f>HYPERLINK("https://www.suredividend.com/sure-analysis-WHR/","Whirlpool Corp.")</f>
        <v>0</v>
      </c>
      <c r="C165">
        <v>179.78</v>
      </c>
      <c r="D165">
        <v>11179.003147</v>
      </c>
      <c r="E165" t="s">
        <v>695</v>
      </c>
      <c r="F165" t="s">
        <v>663</v>
      </c>
      <c r="G165" t="s">
        <v>702</v>
      </c>
      <c r="H165" t="s">
        <v>708</v>
      </c>
      <c r="I165" t="s">
        <v>853</v>
      </c>
      <c r="J165" t="s">
        <v>1258</v>
      </c>
      <c r="K165">
        <v>44126</v>
      </c>
      <c r="L165">
        <v>0.026840625488897</v>
      </c>
      <c r="M165">
        <v>0.01638593619065243</v>
      </c>
      <c r="N165">
        <v>0.03</v>
      </c>
      <c r="O165">
        <v>0.07174538713458301</v>
      </c>
      <c r="P165" t="s">
        <v>668</v>
      </c>
      <c r="Q165" t="s">
        <v>668</v>
      </c>
      <c r="R165">
        <v>10</v>
      </c>
      <c r="S165">
        <v>0.2816901408450704</v>
      </c>
      <c r="T165">
        <v>195</v>
      </c>
      <c r="U165">
        <v>0.9219487179487179</v>
      </c>
      <c r="V165">
        <v>13.78</v>
      </c>
      <c r="W165">
        <v>17.75</v>
      </c>
      <c r="X165">
        <v>5</v>
      </c>
      <c r="Y165">
        <v>0.266654382583059</v>
      </c>
      <c r="Z165">
        <v>0.5237366003062788</v>
      </c>
      <c r="AA165">
        <v>0.8468606431852986</v>
      </c>
      <c r="AB165">
        <v>0.2943425076452599</v>
      </c>
      <c r="AC165">
        <v>0.8379204892966361</v>
      </c>
      <c r="AD165">
        <v>0.6819571865443425</v>
      </c>
    </row>
    <row r="166" spans="1:30">
      <c r="A166" s="1" t="s">
        <v>173</v>
      </c>
      <c r="B166">
        <f>HYPERLINK("https://www.suredividend.com/sure-analysis-MDU/","MDU Resources Group Inc")</f>
        <v>0</v>
      </c>
      <c r="C166">
        <v>26.67</v>
      </c>
      <c r="D166">
        <v>5183.50086</v>
      </c>
      <c r="E166" t="s">
        <v>699</v>
      </c>
      <c r="F166" t="s">
        <v>663</v>
      </c>
      <c r="H166" t="s">
        <v>708</v>
      </c>
      <c r="J166" t="s">
        <v>1263</v>
      </c>
      <c r="K166">
        <v>44167</v>
      </c>
      <c r="L166">
        <v>0.031885786611311</v>
      </c>
      <c r="M166">
        <v>0.02381066155273825</v>
      </c>
      <c r="N166">
        <v>0.02</v>
      </c>
      <c r="O166">
        <v>0.0716597460056605</v>
      </c>
      <c r="P166" t="s">
        <v>668</v>
      </c>
      <c r="Q166" t="s">
        <v>667</v>
      </c>
      <c r="R166">
        <v>30</v>
      </c>
      <c r="S166">
        <v>0.4594594594594594</v>
      </c>
      <c r="T166">
        <v>30</v>
      </c>
      <c r="U166">
        <v>0.889</v>
      </c>
      <c r="V166">
        <v>1.86</v>
      </c>
      <c r="W166">
        <v>1.85</v>
      </c>
      <c r="X166">
        <v>0.85</v>
      </c>
      <c r="Y166">
        <v>-0.085072344763145</v>
      </c>
      <c r="Z166">
        <v>0.6064318529862175</v>
      </c>
      <c r="AA166">
        <v>0.3751914241960184</v>
      </c>
      <c r="AB166">
        <v>0.1903669724770642</v>
      </c>
      <c r="AC166">
        <v>0.8730886850152905</v>
      </c>
      <c r="AD166">
        <v>0.6788990825688073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128.79</v>
      </c>
      <c r="D167">
        <v>6602.3341</v>
      </c>
      <c r="E167" t="s">
        <v>694</v>
      </c>
      <c r="F167" t="s">
        <v>663</v>
      </c>
      <c r="H167" t="s">
        <v>708</v>
      </c>
      <c r="J167" t="s">
        <v>1262</v>
      </c>
      <c r="K167">
        <v>44131</v>
      </c>
      <c r="L167">
        <v>0.013338220836676</v>
      </c>
      <c r="M167">
        <v>-0.02070131980588719</v>
      </c>
      <c r="N167">
        <v>0.08</v>
      </c>
      <c r="O167">
        <v>0.07094334574990646</v>
      </c>
      <c r="P167" t="s">
        <v>668</v>
      </c>
      <c r="Q167" t="s">
        <v>419</v>
      </c>
      <c r="R167">
        <v>5</v>
      </c>
      <c r="S167">
        <v>0.2948275862068965</v>
      </c>
      <c r="T167">
        <v>116</v>
      </c>
      <c r="U167">
        <v>1.110258620689655</v>
      </c>
      <c r="V167">
        <v>3.12</v>
      </c>
      <c r="W167">
        <v>5.8</v>
      </c>
      <c r="X167">
        <v>1.71</v>
      </c>
      <c r="Y167">
        <v>-0.029855202268995</v>
      </c>
      <c r="Z167">
        <v>0.2633996937212864</v>
      </c>
      <c r="AA167">
        <v>0.4640122511485452</v>
      </c>
      <c r="AB167">
        <v>0.8509174311926606</v>
      </c>
      <c r="AC167">
        <v>0.5886850152905199</v>
      </c>
      <c r="AD167">
        <v>0.6758409785932722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49.98</v>
      </c>
      <c r="D168">
        <v>228202.621424</v>
      </c>
      <c r="E168" t="s">
        <v>701</v>
      </c>
      <c r="F168" t="s">
        <v>663</v>
      </c>
      <c r="G168" t="s">
        <v>702</v>
      </c>
      <c r="H168" t="s">
        <v>710</v>
      </c>
      <c r="I168" t="s">
        <v>854</v>
      </c>
      <c r="J168" t="s">
        <v>1254</v>
      </c>
      <c r="K168">
        <v>44143</v>
      </c>
      <c r="L168">
        <v>0.022381735438168</v>
      </c>
      <c r="M168">
        <v>-0.01645934582389352</v>
      </c>
      <c r="N168">
        <v>0.07000000000000001</v>
      </c>
      <c r="O168">
        <v>0.07023775459281745</v>
      </c>
      <c r="P168" t="s">
        <v>668</v>
      </c>
      <c r="Q168" t="s">
        <v>668</v>
      </c>
      <c r="R168">
        <v>12</v>
      </c>
      <c r="S168">
        <v>0.368</v>
      </c>
      <c r="T168">
        <v>46</v>
      </c>
      <c r="U168">
        <v>1.086521739130435</v>
      </c>
      <c r="V168">
        <v>2.49</v>
      </c>
      <c r="W168">
        <v>2.5</v>
      </c>
      <c r="X168">
        <v>0.92</v>
      </c>
      <c r="Y168">
        <v>0.140507409418884</v>
      </c>
      <c r="Z168">
        <v>0.451761102603369</v>
      </c>
      <c r="AA168">
        <v>0.7136294027565084</v>
      </c>
      <c r="AB168">
        <v>0.7744648318042813</v>
      </c>
      <c r="AC168">
        <v>0.6314984709480123</v>
      </c>
      <c r="AD168">
        <v>0.6712538226299694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30.89</v>
      </c>
      <c r="D169">
        <v>44518.457956</v>
      </c>
      <c r="E169" t="s">
        <v>692</v>
      </c>
      <c r="F169" t="s">
        <v>663</v>
      </c>
      <c r="G169" t="s">
        <v>702</v>
      </c>
      <c r="H169" t="s">
        <v>710</v>
      </c>
      <c r="I169" t="s">
        <v>855</v>
      </c>
      <c r="J169" t="s">
        <v>1261</v>
      </c>
      <c r="K169">
        <v>44167</v>
      </c>
      <c r="L169">
        <v>0.028218871497287</v>
      </c>
      <c r="M169">
        <v>-0.04142870403803833</v>
      </c>
      <c r="N169">
        <v>0.1</v>
      </c>
      <c r="O169">
        <v>0.06969321898807146</v>
      </c>
      <c r="P169" t="s">
        <v>668</v>
      </c>
      <c r="Q169" t="s">
        <v>668</v>
      </c>
      <c r="R169">
        <v>0</v>
      </c>
      <c r="S169">
        <v>0.4316546762589928</v>
      </c>
      <c r="T169">
        <v>25</v>
      </c>
      <c r="U169">
        <v>1.2356</v>
      </c>
      <c r="V169">
        <v>0.8196</v>
      </c>
      <c r="W169">
        <v>1.39</v>
      </c>
      <c r="X169">
        <v>0.6</v>
      </c>
      <c r="Y169">
        <v>0.123102866779089</v>
      </c>
      <c r="Z169">
        <v>0.5497702909647779</v>
      </c>
      <c r="AA169">
        <v>0.6906584992343032</v>
      </c>
      <c r="AB169">
        <v>0.9342507645259939</v>
      </c>
      <c r="AC169">
        <v>0.4159021406727829</v>
      </c>
      <c r="AD169">
        <v>0.6651376146788991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40.39</v>
      </c>
      <c r="D170">
        <v>18782.39081</v>
      </c>
      <c r="E170" t="s">
        <v>701</v>
      </c>
      <c r="F170" t="s">
        <v>663</v>
      </c>
      <c r="H170" t="s">
        <v>708</v>
      </c>
      <c r="I170" t="s">
        <v>856</v>
      </c>
      <c r="J170" t="s">
        <v>1260</v>
      </c>
      <c r="K170">
        <v>44164</v>
      </c>
      <c r="L170">
        <v>0.04156165974149501</v>
      </c>
      <c r="M170">
        <v>-0.0173800570842394</v>
      </c>
      <c r="N170">
        <v>0.05</v>
      </c>
      <c r="O170">
        <v>0.06729178700874328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1.091621621621622</v>
      </c>
      <c r="V170">
        <v>0</v>
      </c>
      <c r="W170">
        <v>1.92</v>
      </c>
      <c r="X170">
        <v>1.46</v>
      </c>
      <c r="Y170">
        <v>0.007666649202773001</v>
      </c>
      <c r="Z170">
        <v>0.7136294027565084</v>
      </c>
      <c r="AA170">
        <v>0.5329249617151608</v>
      </c>
      <c r="AB170">
        <v>0.5558103975535168</v>
      </c>
      <c r="AC170">
        <v>0.6192660550458716</v>
      </c>
      <c r="AD170">
        <v>0.6529051987767583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57.815</v>
      </c>
      <c r="D171">
        <v>82920.83699900001</v>
      </c>
      <c r="E171" t="s">
        <v>701</v>
      </c>
      <c r="F171" t="s">
        <v>663</v>
      </c>
      <c r="G171" t="s">
        <v>702</v>
      </c>
      <c r="H171" t="s">
        <v>710</v>
      </c>
      <c r="J171" t="s">
        <v>1261</v>
      </c>
      <c r="K171">
        <v>44143</v>
      </c>
      <c r="L171">
        <v>0.020532833858411</v>
      </c>
      <c r="M171">
        <v>-0.02477252253007112</v>
      </c>
      <c r="N171">
        <v>0.07000000000000001</v>
      </c>
      <c r="O171">
        <v>0.06521337607333888</v>
      </c>
      <c r="P171" t="s">
        <v>668</v>
      </c>
      <c r="Q171" t="s">
        <v>419</v>
      </c>
      <c r="R171">
        <v>7</v>
      </c>
      <c r="S171">
        <v>0.4980237154150198</v>
      </c>
      <c r="T171">
        <v>51</v>
      </c>
      <c r="U171">
        <v>1.133627450980392</v>
      </c>
      <c r="V171">
        <v>2.17</v>
      </c>
      <c r="W171">
        <v>2.53</v>
      </c>
      <c r="X171">
        <v>1.26</v>
      </c>
      <c r="Y171">
        <v>0.09340937035612101</v>
      </c>
      <c r="Z171">
        <v>0.4196018376722818</v>
      </c>
      <c r="AA171">
        <v>0.6508422664624809</v>
      </c>
      <c r="AB171">
        <v>0.7744648318042813</v>
      </c>
      <c r="AC171">
        <v>0.5489296636085627</v>
      </c>
      <c r="AD171">
        <v>0.6345565749235473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93.67</v>
      </c>
      <c r="D172">
        <v>233408.633641</v>
      </c>
      <c r="E172" t="s">
        <v>693</v>
      </c>
      <c r="F172" t="s">
        <v>663</v>
      </c>
      <c r="H172" t="s">
        <v>708</v>
      </c>
      <c r="I172" t="s">
        <v>857</v>
      </c>
      <c r="J172" t="s">
        <v>1257</v>
      </c>
      <c r="K172">
        <v>44132</v>
      </c>
      <c r="L172">
        <v>0.032632548238772</v>
      </c>
      <c r="M172">
        <v>-0.005766998792016698</v>
      </c>
      <c r="N172">
        <v>0.04</v>
      </c>
      <c r="O172">
        <v>0.06464597690951424</v>
      </c>
      <c r="P172" t="s">
        <v>668</v>
      </c>
      <c r="Q172" t="s">
        <v>668</v>
      </c>
      <c r="R172">
        <v>24</v>
      </c>
      <c r="S172">
        <v>0.5411558669001751</v>
      </c>
      <c r="T172">
        <v>91</v>
      </c>
      <c r="U172">
        <v>1.029340659340659</v>
      </c>
      <c r="V172">
        <v>1.12</v>
      </c>
      <c r="W172">
        <v>5.71</v>
      </c>
      <c r="X172">
        <v>3.09</v>
      </c>
      <c r="Y172">
        <v>-0.00189893448676</v>
      </c>
      <c r="Z172">
        <v>0.6110260336906584</v>
      </c>
      <c r="AA172">
        <v>0.5099540581929556</v>
      </c>
      <c r="AB172">
        <v>0.4235474006116208</v>
      </c>
      <c r="AC172">
        <v>0.724770642201835</v>
      </c>
      <c r="AD172">
        <v>0.6330275229357798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112.99</v>
      </c>
      <c r="D173">
        <v>63728.159473</v>
      </c>
      <c r="E173" t="s">
        <v>692</v>
      </c>
      <c r="F173" t="s">
        <v>663</v>
      </c>
      <c r="G173" t="s">
        <v>702</v>
      </c>
      <c r="H173" t="s">
        <v>708</v>
      </c>
      <c r="I173" t="s">
        <v>858</v>
      </c>
      <c r="J173" t="s">
        <v>1256</v>
      </c>
      <c r="K173">
        <v>44174</v>
      </c>
      <c r="L173">
        <v>0.010522698428474</v>
      </c>
      <c r="M173">
        <v>-0.03613198475388613</v>
      </c>
      <c r="N173">
        <v>0.09</v>
      </c>
      <c r="O173">
        <v>0.06272035423752986</v>
      </c>
      <c r="P173" t="s">
        <v>668</v>
      </c>
      <c r="Q173" t="s">
        <v>419</v>
      </c>
      <c r="R173">
        <v>7</v>
      </c>
      <c r="S173">
        <v>0.2684563758389262</v>
      </c>
      <c r="T173">
        <v>94</v>
      </c>
      <c r="U173">
        <v>1.202021276595745</v>
      </c>
      <c r="V173">
        <v>3.86</v>
      </c>
      <c r="W173">
        <v>4.47</v>
      </c>
      <c r="X173">
        <v>1.2</v>
      </c>
      <c r="Y173">
        <v>0.214552378507322</v>
      </c>
      <c r="Z173">
        <v>0.2067381316998469</v>
      </c>
      <c r="AA173">
        <v>0.8070444104134762</v>
      </c>
      <c r="AB173">
        <v>0.8983180428134557</v>
      </c>
      <c r="AC173">
        <v>0.4587155963302753</v>
      </c>
      <c r="AD173">
        <v>0.6238532110091743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221.63</v>
      </c>
      <c r="D174">
        <v>32802.698547</v>
      </c>
      <c r="E174" t="s">
        <v>693</v>
      </c>
      <c r="F174" t="s">
        <v>663</v>
      </c>
      <c r="G174" t="s">
        <v>702</v>
      </c>
      <c r="H174" t="s">
        <v>708</v>
      </c>
      <c r="I174" t="s">
        <v>859</v>
      </c>
      <c r="J174" t="s">
        <v>1255</v>
      </c>
      <c r="K174">
        <v>44131</v>
      </c>
      <c r="L174">
        <v>0.023614041343895</v>
      </c>
      <c r="M174">
        <v>-0.03758028990811424</v>
      </c>
      <c r="N174">
        <v>0.08</v>
      </c>
      <c r="O174">
        <v>0.06257572078194507</v>
      </c>
      <c r="P174" t="s">
        <v>668</v>
      </c>
      <c r="Q174" t="s">
        <v>419</v>
      </c>
      <c r="R174">
        <v>15</v>
      </c>
      <c r="S174">
        <v>0.5567010309278352</v>
      </c>
      <c r="T174">
        <v>183</v>
      </c>
      <c r="U174">
        <v>1.211092896174863</v>
      </c>
      <c r="V174">
        <v>10.61</v>
      </c>
      <c r="W174">
        <v>9.699999999999999</v>
      </c>
      <c r="X174">
        <v>5.4</v>
      </c>
      <c r="Y174">
        <v>0.289089128214434</v>
      </c>
      <c r="Z174">
        <v>0.4624808575803981</v>
      </c>
      <c r="AA174">
        <v>0.8637059724349158</v>
      </c>
      <c r="AB174">
        <v>0.8509174311926606</v>
      </c>
      <c r="AC174">
        <v>0.4418960244648318</v>
      </c>
      <c r="AD174">
        <v>0.6223241590214067</v>
      </c>
    </row>
    <row r="175" spans="1:30">
      <c r="A175" s="1" t="s">
        <v>182</v>
      </c>
      <c r="B175">
        <f>HYPERLINK("https://www.suredividend.com/sure-analysis-MET/","Metlife Inc")</f>
        <v>0</v>
      </c>
      <c r="C175">
        <v>48.15</v>
      </c>
      <c r="D175">
        <v>41982.598131</v>
      </c>
      <c r="E175" t="s">
        <v>695</v>
      </c>
      <c r="F175" t="s">
        <v>663</v>
      </c>
      <c r="G175" t="s">
        <v>702</v>
      </c>
      <c r="H175" t="s">
        <v>708</v>
      </c>
      <c r="I175" t="s">
        <v>860</v>
      </c>
      <c r="J175" t="s">
        <v>1256</v>
      </c>
      <c r="K175">
        <v>44139</v>
      </c>
      <c r="L175">
        <v>0.03829960171093</v>
      </c>
      <c r="M175">
        <v>-0.01344058740792065</v>
      </c>
      <c r="N175">
        <v>0.04</v>
      </c>
      <c r="O175">
        <v>0.06223560989972099</v>
      </c>
      <c r="P175" t="s">
        <v>668</v>
      </c>
      <c r="Q175" t="s">
        <v>667</v>
      </c>
      <c r="R175">
        <v>8</v>
      </c>
      <c r="S175">
        <v>0.3285714285714286</v>
      </c>
      <c r="T175">
        <v>45</v>
      </c>
      <c r="U175">
        <v>1.07</v>
      </c>
      <c r="V175">
        <v>6.1</v>
      </c>
      <c r="W175">
        <v>5.6</v>
      </c>
      <c r="X175">
        <v>1.84</v>
      </c>
      <c r="Y175">
        <v>-0.042585941508465</v>
      </c>
      <c r="Z175">
        <v>0.6768759571209801</v>
      </c>
      <c r="AA175">
        <v>0.448698315467075</v>
      </c>
      <c r="AB175">
        <v>0.4235474006116208</v>
      </c>
      <c r="AC175">
        <v>0.6605504587155963</v>
      </c>
      <c r="AD175">
        <v>0.617737003058104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381.34</v>
      </c>
      <c r="D176">
        <v>15024.760154</v>
      </c>
      <c r="E176" t="s">
        <v>696</v>
      </c>
      <c r="F176" t="s">
        <v>663</v>
      </c>
      <c r="G176" t="s">
        <v>702</v>
      </c>
      <c r="H176" t="s">
        <v>708</v>
      </c>
      <c r="I176" t="s">
        <v>861</v>
      </c>
      <c r="J176" t="s">
        <v>1258</v>
      </c>
      <c r="K176">
        <v>44112</v>
      </c>
      <c r="L176">
        <v>0.008156970460228001</v>
      </c>
      <c r="M176">
        <v>-0.03446610731857558</v>
      </c>
      <c r="N176">
        <v>0.09</v>
      </c>
      <c r="O176">
        <v>0.06203501697922253</v>
      </c>
      <c r="P176" t="s">
        <v>668</v>
      </c>
      <c r="Q176" t="s">
        <v>530</v>
      </c>
      <c r="R176">
        <v>7</v>
      </c>
      <c r="S176">
        <v>0.24</v>
      </c>
      <c r="T176">
        <v>320</v>
      </c>
      <c r="U176">
        <v>1.1916875</v>
      </c>
      <c r="V176">
        <v>11.69</v>
      </c>
      <c r="W176">
        <v>13</v>
      </c>
      <c r="X176">
        <v>3.12</v>
      </c>
      <c r="Y176">
        <v>0.305044925728385</v>
      </c>
      <c r="Z176">
        <v>0.1562021439509954</v>
      </c>
      <c r="AA176">
        <v>0.8713629402756509</v>
      </c>
      <c r="AB176">
        <v>0.8983180428134557</v>
      </c>
      <c r="AC176">
        <v>0.4755351681957187</v>
      </c>
      <c r="AD176">
        <v>0.6162079510703363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69.87</v>
      </c>
      <c r="D177">
        <v>23400.560518</v>
      </c>
      <c r="E177" t="s">
        <v>693</v>
      </c>
      <c r="F177" t="s">
        <v>663</v>
      </c>
      <c r="G177" t="s">
        <v>702</v>
      </c>
      <c r="H177" t="s">
        <v>708</v>
      </c>
      <c r="I177" t="s">
        <v>862</v>
      </c>
      <c r="J177" t="s">
        <v>1260</v>
      </c>
      <c r="K177">
        <v>44144</v>
      </c>
      <c r="L177">
        <v>0.043155715121638</v>
      </c>
      <c r="M177">
        <v>-0.01434592291302406</v>
      </c>
      <c r="N177">
        <v>0.035</v>
      </c>
      <c r="O177">
        <v>0.06151221371345206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1.074923076923077</v>
      </c>
      <c r="V177">
        <v>3.99</v>
      </c>
      <c r="W177">
        <v>4.23</v>
      </c>
      <c r="X177">
        <v>3.06</v>
      </c>
      <c r="Y177">
        <v>-0.180839115254658</v>
      </c>
      <c r="Z177">
        <v>0.7396630934150076</v>
      </c>
      <c r="AA177">
        <v>0.2327718223583461</v>
      </c>
      <c r="AB177">
        <v>0.3585626911314985</v>
      </c>
      <c r="AC177">
        <v>0.6513761467889908</v>
      </c>
      <c r="AD177">
        <v>0.6085626911314985</v>
      </c>
    </row>
    <row r="178" spans="1:30">
      <c r="A178" s="1" t="s">
        <v>185</v>
      </c>
      <c r="B178">
        <f>HYPERLINK("https://www.suredividend.com/sure-analysis-INTU/","Intuit Inc")</f>
        <v>0</v>
      </c>
      <c r="C178">
        <v>368.87</v>
      </c>
      <c r="D178">
        <v>101086.976199</v>
      </c>
      <c r="E178" t="s">
        <v>691</v>
      </c>
      <c r="F178" t="s">
        <v>663</v>
      </c>
      <c r="G178" t="s">
        <v>702</v>
      </c>
      <c r="H178" t="s">
        <v>710</v>
      </c>
      <c r="I178" t="s">
        <v>863</v>
      </c>
      <c r="J178" t="s">
        <v>1262</v>
      </c>
      <c r="K178">
        <v>44165</v>
      </c>
      <c r="L178">
        <v>0.005894365401848001</v>
      </c>
      <c r="M178">
        <v>-0.03231457392210624</v>
      </c>
      <c r="N178">
        <v>0.09</v>
      </c>
      <c r="O178">
        <v>0.06146799806023528</v>
      </c>
      <c r="P178" t="s">
        <v>668</v>
      </c>
      <c r="Q178" t="s">
        <v>530</v>
      </c>
      <c r="R178">
        <v>9</v>
      </c>
      <c r="S178">
        <v>0.2804733727810651</v>
      </c>
      <c r="T178">
        <v>313</v>
      </c>
      <c r="U178">
        <v>1.178498402555911</v>
      </c>
      <c r="V178">
        <v>6.92</v>
      </c>
      <c r="W178">
        <v>8.449999999999999</v>
      </c>
      <c r="X178">
        <v>2.37</v>
      </c>
      <c r="Y178">
        <v>0.405833329839743</v>
      </c>
      <c r="Z178">
        <v>0.116385911179173</v>
      </c>
      <c r="AA178">
        <v>0.9127105666156203</v>
      </c>
      <c r="AB178">
        <v>0.8983180428134557</v>
      </c>
      <c r="AC178">
        <v>0.4877675840978594</v>
      </c>
      <c r="AD178">
        <v>0.6055045871559632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51.63</v>
      </c>
      <c r="D179">
        <v>224240.138054</v>
      </c>
      <c r="E179" t="s">
        <v>699</v>
      </c>
      <c r="F179" t="s">
        <v>663</v>
      </c>
      <c r="G179" t="s">
        <v>702</v>
      </c>
      <c r="H179" t="s">
        <v>708</v>
      </c>
      <c r="I179" t="s">
        <v>864</v>
      </c>
      <c r="J179" t="s">
        <v>1261</v>
      </c>
      <c r="K179">
        <v>44127</v>
      </c>
      <c r="L179">
        <v>0.031051438720682</v>
      </c>
      <c r="M179">
        <v>-0.04044597151638385</v>
      </c>
      <c r="N179">
        <v>0.075</v>
      </c>
      <c r="O179">
        <v>0.06139331270400761</v>
      </c>
      <c r="P179" t="s">
        <v>668</v>
      </c>
      <c r="Q179" t="s">
        <v>668</v>
      </c>
      <c r="R179">
        <v>58</v>
      </c>
      <c r="S179">
        <v>0.8631578947368421</v>
      </c>
      <c r="T179">
        <v>42</v>
      </c>
      <c r="U179">
        <v>1.229285714285714</v>
      </c>
      <c r="V179">
        <v>1.93</v>
      </c>
      <c r="W179">
        <v>1.9</v>
      </c>
      <c r="X179">
        <v>1.64</v>
      </c>
      <c r="Y179">
        <v>-0.013244983018282</v>
      </c>
      <c r="Z179">
        <v>0.5941807044410413</v>
      </c>
      <c r="AA179">
        <v>0.4869831546707504</v>
      </c>
      <c r="AB179">
        <v>0.8126911314984711</v>
      </c>
      <c r="AC179">
        <v>0.4235474006116208</v>
      </c>
      <c r="AD179">
        <v>0.6039755351681957</v>
      </c>
    </row>
    <row r="180" spans="1:30">
      <c r="A180" s="1" t="s">
        <v>187</v>
      </c>
      <c r="B180">
        <f>HYPERLINK("https://www.suredividend.com/sure-analysis-BLK/","Blackrock Inc.")</f>
        <v>0</v>
      </c>
      <c r="C180">
        <v>714.58</v>
      </c>
      <c r="D180">
        <v>108981.101008</v>
      </c>
      <c r="E180" t="s">
        <v>701</v>
      </c>
      <c r="F180" t="s">
        <v>663</v>
      </c>
      <c r="G180" t="s">
        <v>702</v>
      </c>
      <c r="H180" t="s">
        <v>708</v>
      </c>
      <c r="I180" t="s">
        <v>865</v>
      </c>
      <c r="J180" t="s">
        <v>1256</v>
      </c>
      <c r="K180">
        <v>44121</v>
      </c>
      <c r="L180">
        <v>0.020148970417604</v>
      </c>
      <c r="M180">
        <v>-0.04622562643503392</v>
      </c>
      <c r="N180">
        <v>0.09</v>
      </c>
      <c r="O180">
        <v>0.06137785847058241</v>
      </c>
      <c r="P180" t="s">
        <v>668</v>
      </c>
      <c r="Q180" t="s">
        <v>419</v>
      </c>
      <c r="R180">
        <v>10</v>
      </c>
      <c r="S180">
        <v>0.4634535588892436</v>
      </c>
      <c r="T180">
        <v>564</v>
      </c>
      <c r="U180">
        <v>1.266985815602837</v>
      </c>
      <c r="V180">
        <v>28.4</v>
      </c>
      <c r="W180">
        <v>31.33</v>
      </c>
      <c r="X180">
        <v>14.52</v>
      </c>
      <c r="Y180">
        <v>0.455332999733812</v>
      </c>
      <c r="Z180">
        <v>0.4027565084226646</v>
      </c>
      <c r="AA180">
        <v>0.9264931087289433</v>
      </c>
      <c r="AB180">
        <v>0.8983180428134557</v>
      </c>
      <c r="AC180">
        <v>0.3883792048929663</v>
      </c>
      <c r="AD180">
        <v>0.6024464831804281</v>
      </c>
    </row>
    <row r="181" spans="1:30">
      <c r="A181" s="1" t="s">
        <v>188</v>
      </c>
      <c r="B181">
        <f>HYPERLINK("https://www.suredividend.com/sure-analysis-SJM/","J.M. Smucker Co.")</f>
        <v>0</v>
      </c>
      <c r="C181">
        <v>118.18</v>
      </c>
      <c r="D181">
        <v>13363.67842</v>
      </c>
      <c r="E181" t="s">
        <v>695</v>
      </c>
      <c r="F181" t="s">
        <v>663</v>
      </c>
      <c r="G181" t="s">
        <v>702</v>
      </c>
      <c r="H181" t="s">
        <v>708</v>
      </c>
      <c r="I181" t="s">
        <v>866</v>
      </c>
      <c r="J181" t="s">
        <v>1261</v>
      </c>
      <c r="K181">
        <v>44159</v>
      </c>
      <c r="L181">
        <v>0.030051131947993</v>
      </c>
      <c r="M181">
        <v>-0.00717621462257545</v>
      </c>
      <c r="N181">
        <v>0.04</v>
      </c>
      <c r="O181">
        <v>0.06110464918470937</v>
      </c>
      <c r="P181" t="s">
        <v>668</v>
      </c>
      <c r="Q181" t="s">
        <v>668</v>
      </c>
      <c r="R181">
        <v>23</v>
      </c>
      <c r="S181">
        <v>0.5034965034965034</v>
      </c>
      <c r="T181">
        <v>114</v>
      </c>
      <c r="U181">
        <v>1.036666666666667</v>
      </c>
      <c r="V181">
        <v>7.72</v>
      </c>
      <c r="W181">
        <v>7.15</v>
      </c>
      <c r="X181">
        <v>3.6</v>
      </c>
      <c r="Y181">
        <v>0.181066236711366</v>
      </c>
      <c r="Z181">
        <v>0.5865237366003062</v>
      </c>
      <c r="AA181">
        <v>0.7656967840735069</v>
      </c>
      <c r="AB181">
        <v>0.4235474006116208</v>
      </c>
      <c r="AC181">
        <v>0.7110091743119266</v>
      </c>
      <c r="AD181">
        <v>0.5978593272171254</v>
      </c>
    </row>
    <row r="182" spans="1:30">
      <c r="A182" s="1" t="s">
        <v>189</v>
      </c>
      <c r="B182">
        <f>HYPERLINK("https://www.suredividend.com/sure-analysis-LEG/","Leggett &amp; Platt, Inc.")</f>
        <v>0</v>
      </c>
      <c r="C182">
        <v>43.57</v>
      </c>
      <c r="D182">
        <v>5690.36221</v>
      </c>
      <c r="E182" t="s">
        <v>694</v>
      </c>
      <c r="F182" t="s">
        <v>663</v>
      </c>
      <c r="G182" t="s">
        <v>702</v>
      </c>
      <c r="H182" t="s">
        <v>708</v>
      </c>
      <c r="I182" t="s">
        <v>867</v>
      </c>
      <c r="J182" t="s">
        <v>1258</v>
      </c>
      <c r="K182">
        <v>44146</v>
      </c>
      <c r="L182">
        <v>0.036714078219922</v>
      </c>
      <c r="M182">
        <v>-0.02698573501921342</v>
      </c>
      <c r="N182">
        <v>0.05</v>
      </c>
      <c r="O182">
        <v>0.05712856350107876</v>
      </c>
      <c r="P182" t="s">
        <v>668</v>
      </c>
      <c r="Q182" t="s">
        <v>667</v>
      </c>
      <c r="R182">
        <v>47</v>
      </c>
      <c r="S182">
        <v>0.7619047619047619</v>
      </c>
      <c r="T182">
        <v>38</v>
      </c>
      <c r="U182">
        <v>1.146578947368421</v>
      </c>
      <c r="V182">
        <v>1.67</v>
      </c>
      <c r="W182">
        <v>2.1</v>
      </c>
      <c r="X182">
        <v>1.6</v>
      </c>
      <c r="Y182">
        <v>-0.099841308772878</v>
      </c>
      <c r="Z182">
        <v>0.660030627871363</v>
      </c>
      <c r="AA182">
        <v>0.3522205206738132</v>
      </c>
      <c r="AB182">
        <v>0.5558103975535168</v>
      </c>
      <c r="AC182">
        <v>0.5244648318042813</v>
      </c>
      <c r="AD182">
        <v>0.573394495412844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135.69</v>
      </c>
      <c r="D183">
        <v>34077.627617</v>
      </c>
      <c r="E183" t="s">
        <v>699</v>
      </c>
      <c r="F183" t="s">
        <v>663</v>
      </c>
      <c r="G183" t="s">
        <v>702</v>
      </c>
      <c r="H183" t="s">
        <v>708</v>
      </c>
      <c r="I183" t="s">
        <v>868</v>
      </c>
      <c r="J183" t="s">
        <v>1256</v>
      </c>
      <c r="K183">
        <v>44138</v>
      </c>
      <c r="L183">
        <v>0.024800349806245</v>
      </c>
      <c r="M183">
        <v>-0.05180622594531914</v>
      </c>
      <c r="N183">
        <v>0.08</v>
      </c>
      <c r="O183">
        <v>0.0514333820583297</v>
      </c>
      <c r="P183" t="s">
        <v>668</v>
      </c>
      <c r="Q183" t="s">
        <v>668</v>
      </c>
      <c r="R183">
        <v>15</v>
      </c>
      <c r="S183">
        <v>0.3908045977011494</v>
      </c>
      <c r="T183">
        <v>104</v>
      </c>
      <c r="U183">
        <v>1.304711538461538</v>
      </c>
      <c r="V183">
        <v>8.779999999999999</v>
      </c>
      <c r="W183">
        <v>8.699999999999999</v>
      </c>
      <c r="X183">
        <v>3.4</v>
      </c>
      <c r="Y183">
        <v>0.008756604195191</v>
      </c>
      <c r="Z183">
        <v>0.4869831546707504</v>
      </c>
      <c r="AA183">
        <v>0.5344563552833078</v>
      </c>
      <c r="AB183">
        <v>0.8509174311926606</v>
      </c>
      <c r="AC183">
        <v>0.3501529051987767</v>
      </c>
      <c r="AD183">
        <v>0.5305810397553516</v>
      </c>
    </row>
    <row r="184" spans="1:30">
      <c r="A184" s="1" t="s">
        <v>191</v>
      </c>
      <c r="B184">
        <f>HYPERLINK("https://www.suredividend.com/sure-analysis-WSM/","Williams-Sonoma, Inc.")</f>
        <v>0</v>
      </c>
      <c r="C184">
        <v>106.265</v>
      </c>
      <c r="D184">
        <v>7978.418099</v>
      </c>
      <c r="E184" t="s">
        <v>695</v>
      </c>
      <c r="F184" t="s">
        <v>663</v>
      </c>
      <c r="G184" t="s">
        <v>702</v>
      </c>
      <c r="H184" t="s">
        <v>708</v>
      </c>
      <c r="I184" t="s">
        <v>869</v>
      </c>
      <c r="J184" t="s">
        <v>1258</v>
      </c>
      <c r="K184">
        <v>44155</v>
      </c>
      <c r="L184">
        <v>0.018746856089125</v>
      </c>
      <c r="M184">
        <v>-0.008159164053834322</v>
      </c>
      <c r="N184">
        <v>0.04</v>
      </c>
      <c r="O184">
        <v>0.05007035911144375</v>
      </c>
      <c r="P184" t="s">
        <v>668</v>
      </c>
      <c r="Q184" t="s">
        <v>668</v>
      </c>
      <c r="R184">
        <v>15</v>
      </c>
      <c r="S184">
        <v>0.3117647058823529</v>
      </c>
      <c r="T184">
        <v>102</v>
      </c>
      <c r="U184">
        <v>1.041813725490196</v>
      </c>
      <c r="V184">
        <v>6.82</v>
      </c>
      <c r="W184">
        <v>6.8</v>
      </c>
      <c r="X184">
        <v>2.12</v>
      </c>
      <c r="Y184">
        <v>0.4831057510216281</v>
      </c>
      <c r="Z184">
        <v>0.3797856049004594</v>
      </c>
      <c r="AA184">
        <v>0.9356814701378253</v>
      </c>
      <c r="AB184">
        <v>0.4235474006116208</v>
      </c>
      <c r="AC184">
        <v>0.6987767584097859</v>
      </c>
      <c r="AD184">
        <v>0.5214067278287462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110.29</v>
      </c>
      <c r="D185">
        <v>11547.73333</v>
      </c>
      <c r="E185" t="s">
        <v>692</v>
      </c>
      <c r="F185" t="s">
        <v>663</v>
      </c>
      <c r="G185" t="s">
        <v>702</v>
      </c>
      <c r="H185" t="s">
        <v>708</v>
      </c>
      <c r="I185" t="s">
        <v>870</v>
      </c>
      <c r="J185" t="s">
        <v>1263</v>
      </c>
      <c r="K185">
        <v>44158</v>
      </c>
      <c r="L185">
        <v>0.027874577581698</v>
      </c>
      <c r="M185">
        <v>-0.01744459865921699</v>
      </c>
      <c r="N185">
        <v>0.04</v>
      </c>
      <c r="O185">
        <v>0.04922027875743318</v>
      </c>
      <c r="P185" t="s">
        <v>668</v>
      </c>
      <c r="Q185" t="s">
        <v>668</v>
      </c>
      <c r="R185">
        <v>18</v>
      </c>
      <c r="S185">
        <v>0.5509838998211092</v>
      </c>
      <c r="T185">
        <v>101</v>
      </c>
      <c r="U185">
        <v>1.091980198019802</v>
      </c>
      <c r="V185">
        <v>3.35</v>
      </c>
      <c r="W185">
        <v>5.59</v>
      </c>
      <c r="X185">
        <v>3.08</v>
      </c>
      <c r="Y185">
        <v>-0.121960421140272</v>
      </c>
      <c r="Z185">
        <v>0.545176110260337</v>
      </c>
      <c r="AA185">
        <v>0.3139356814701378</v>
      </c>
      <c r="AB185">
        <v>0.4235474006116208</v>
      </c>
      <c r="AC185">
        <v>0.6162079510703363</v>
      </c>
      <c r="AD185">
        <v>0.5152905198776758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56.0259</v>
      </c>
      <c r="D186">
        <v>18825.693946</v>
      </c>
      <c r="E186" t="s">
        <v>701</v>
      </c>
      <c r="F186" t="s">
        <v>663</v>
      </c>
      <c r="G186" t="s">
        <v>703</v>
      </c>
      <c r="H186" t="s">
        <v>714</v>
      </c>
      <c r="I186" t="s">
        <v>871</v>
      </c>
      <c r="J186" t="s">
        <v>1256</v>
      </c>
      <c r="K186">
        <v>44092</v>
      </c>
      <c r="L186">
        <v>0</v>
      </c>
      <c r="M186">
        <v>-0.02250120091153296</v>
      </c>
      <c r="N186">
        <v>0.03</v>
      </c>
      <c r="O186">
        <v>0.04704690064018435</v>
      </c>
      <c r="P186" t="s">
        <v>668</v>
      </c>
      <c r="Q186" t="s">
        <v>530</v>
      </c>
      <c r="R186">
        <v>9</v>
      </c>
      <c r="S186">
        <v>0.5</v>
      </c>
      <c r="T186">
        <v>50</v>
      </c>
      <c r="U186">
        <v>1.120518</v>
      </c>
      <c r="V186">
        <v>0</v>
      </c>
      <c r="W186">
        <v>4.32</v>
      </c>
      <c r="X186">
        <v>2.16</v>
      </c>
      <c r="Y186">
        <v>0.017727520435967</v>
      </c>
      <c r="Z186">
        <v>0.03675344563552833</v>
      </c>
      <c r="AA186">
        <v>0.555895865237366</v>
      </c>
      <c r="AB186">
        <v>0.2943425076452599</v>
      </c>
      <c r="AC186">
        <v>0.5672782874617738</v>
      </c>
      <c r="AD186">
        <v>0.5030581039755352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170.95</v>
      </c>
      <c r="D187">
        <v>9038.650943000001</v>
      </c>
      <c r="E187" t="s">
        <v>699</v>
      </c>
      <c r="F187" t="s">
        <v>663</v>
      </c>
      <c r="G187" t="s">
        <v>702</v>
      </c>
      <c r="H187" t="s">
        <v>708</v>
      </c>
      <c r="I187" t="s">
        <v>872</v>
      </c>
      <c r="J187" t="s">
        <v>1255</v>
      </c>
      <c r="K187">
        <v>44162</v>
      </c>
      <c r="L187">
        <v>0.02652836828824</v>
      </c>
      <c r="M187">
        <v>-0.02580828727773365</v>
      </c>
      <c r="N187">
        <v>0.04</v>
      </c>
      <c r="O187">
        <v>0.04562552782826557</v>
      </c>
      <c r="P187" t="s">
        <v>668</v>
      </c>
      <c r="Q187" t="s">
        <v>668</v>
      </c>
      <c r="R187">
        <v>11</v>
      </c>
      <c r="S187">
        <v>0.4598130841121496</v>
      </c>
      <c r="T187">
        <v>150</v>
      </c>
      <c r="U187">
        <v>1.139666666666667</v>
      </c>
      <c r="V187">
        <v>10.69</v>
      </c>
      <c r="W187">
        <v>10.7</v>
      </c>
      <c r="X187">
        <v>4.92</v>
      </c>
      <c r="Y187">
        <v>0.027441158780086</v>
      </c>
      <c r="Z187">
        <v>0.5176110260336907</v>
      </c>
      <c r="AA187">
        <v>0.5712098009188362</v>
      </c>
      <c r="AB187">
        <v>0.4235474006116208</v>
      </c>
      <c r="AC187">
        <v>0.5382262996941897</v>
      </c>
      <c r="AD187">
        <v>0.4862385321100918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97.56999999999999</v>
      </c>
      <c r="D188">
        <v>19362.484877</v>
      </c>
      <c r="E188" t="s">
        <v>694</v>
      </c>
      <c r="F188" t="s">
        <v>663</v>
      </c>
      <c r="G188" t="s">
        <v>702</v>
      </c>
      <c r="H188" t="s">
        <v>708</v>
      </c>
      <c r="I188" t="s">
        <v>873</v>
      </c>
      <c r="J188" t="s">
        <v>1260</v>
      </c>
      <c r="K188">
        <v>44141</v>
      </c>
      <c r="L188">
        <v>0.038160740422689</v>
      </c>
      <c r="M188">
        <v>-0.02720680447452173</v>
      </c>
      <c r="N188">
        <v>0.035</v>
      </c>
      <c r="O188">
        <v>0.04472250617607387</v>
      </c>
      <c r="P188" t="s">
        <v>668</v>
      </c>
      <c r="Q188" t="s">
        <v>668</v>
      </c>
      <c r="R188">
        <v>27</v>
      </c>
      <c r="S188">
        <v>0.6725663716814159</v>
      </c>
      <c r="T188">
        <v>85</v>
      </c>
      <c r="U188">
        <v>1.147882352941176</v>
      </c>
      <c r="V188">
        <v>6.89</v>
      </c>
      <c r="W188">
        <v>5.65</v>
      </c>
      <c r="X188">
        <v>3.8</v>
      </c>
      <c r="Y188">
        <v>-0.156896577279103</v>
      </c>
      <c r="Z188">
        <v>0.6753445635528331</v>
      </c>
      <c r="AA188">
        <v>0.2679938744257274</v>
      </c>
      <c r="AB188">
        <v>0.3585626911314985</v>
      </c>
      <c r="AC188">
        <v>0.5214067278287462</v>
      </c>
      <c r="AD188">
        <v>0.481651376146789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220.71</v>
      </c>
      <c r="D189">
        <v>98042.330686</v>
      </c>
      <c r="E189" t="s">
        <v>695</v>
      </c>
      <c r="F189" t="s">
        <v>664</v>
      </c>
      <c r="G189" t="s">
        <v>702</v>
      </c>
      <c r="H189" t="s">
        <v>708</v>
      </c>
      <c r="I189" t="s">
        <v>874</v>
      </c>
      <c r="J189" t="s">
        <v>1264</v>
      </c>
      <c r="K189">
        <v>44134</v>
      </c>
      <c r="L189">
        <v>0.020373360153723</v>
      </c>
      <c r="M189">
        <v>-0.03489183194957335</v>
      </c>
      <c r="N189">
        <v>0.06</v>
      </c>
      <c r="O189">
        <v>0.0446390703900772</v>
      </c>
      <c r="P189" t="s">
        <v>668</v>
      </c>
      <c r="Q189" t="s">
        <v>419</v>
      </c>
      <c r="R189">
        <v>9</v>
      </c>
      <c r="S189">
        <v>0.5428571428571428</v>
      </c>
      <c r="T189">
        <v>184.8</v>
      </c>
      <c r="U189">
        <v>1.194318181818182</v>
      </c>
      <c r="V189">
        <v>4.31</v>
      </c>
      <c r="W189">
        <v>8.4</v>
      </c>
      <c r="X189">
        <v>4.56</v>
      </c>
      <c r="Y189">
        <v>-0.016269373979876</v>
      </c>
      <c r="Z189">
        <v>0.4150076569678407</v>
      </c>
      <c r="AA189">
        <v>0.4793261868300153</v>
      </c>
      <c r="AB189">
        <v>0.6865443425076453</v>
      </c>
      <c r="AC189">
        <v>0.4694189602446483</v>
      </c>
      <c r="AD189">
        <v>0.4801223241590214</v>
      </c>
    </row>
    <row r="190" spans="1:30">
      <c r="A190" s="1" t="s">
        <v>197</v>
      </c>
      <c r="B190">
        <f>HYPERLINK("https://www.suredividend.com/sure-analysis-K/","Kellogg Co")</f>
        <v>0</v>
      </c>
      <c r="C190">
        <v>61.255</v>
      </c>
      <c r="D190">
        <v>21241.461917</v>
      </c>
      <c r="E190" t="s">
        <v>699</v>
      </c>
      <c r="F190" t="s">
        <v>663</v>
      </c>
      <c r="G190" t="s">
        <v>702</v>
      </c>
      <c r="H190" t="s">
        <v>708</v>
      </c>
      <c r="I190" t="s">
        <v>875</v>
      </c>
      <c r="J190" t="s">
        <v>1261</v>
      </c>
      <c r="K190">
        <v>44164</v>
      </c>
      <c r="L190">
        <v>0.036418033659592</v>
      </c>
      <c r="M190">
        <v>-0.004131624561570568</v>
      </c>
      <c r="N190">
        <v>0.01</v>
      </c>
      <c r="O190">
        <v>0.04378591322056535</v>
      </c>
      <c r="P190" t="s">
        <v>668</v>
      </c>
      <c r="Q190" t="s">
        <v>668</v>
      </c>
      <c r="R190">
        <v>16</v>
      </c>
      <c r="S190">
        <v>0.57</v>
      </c>
      <c r="T190">
        <v>60</v>
      </c>
      <c r="U190">
        <v>1.020916666666667</v>
      </c>
      <c r="V190">
        <v>3.45</v>
      </c>
      <c r="W190">
        <v>4</v>
      </c>
      <c r="X190">
        <v>2.28</v>
      </c>
      <c r="Y190">
        <v>-0.05847079202716701</v>
      </c>
      <c r="Z190">
        <v>0.6569678407350689</v>
      </c>
      <c r="AA190">
        <v>0.4211332312404288</v>
      </c>
      <c r="AB190">
        <v>0.1154434250764526</v>
      </c>
      <c r="AC190">
        <v>0.7400611620795107</v>
      </c>
      <c r="AD190">
        <v>0.474006116207951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36.87</v>
      </c>
      <c r="D191">
        <v>311.902429</v>
      </c>
      <c r="E191" t="s">
        <v>698</v>
      </c>
      <c r="F191" t="s">
        <v>663</v>
      </c>
      <c r="H191" t="s">
        <v>710</v>
      </c>
      <c r="J191" t="s">
        <v>1260</v>
      </c>
      <c r="K191">
        <v>44149</v>
      </c>
      <c r="L191">
        <v>0.026995983317031</v>
      </c>
      <c r="M191">
        <v>-0.004764468497241547</v>
      </c>
      <c r="N191">
        <v>0.022</v>
      </c>
      <c r="O191">
        <v>0.04374704141822461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1.024166666666667</v>
      </c>
      <c r="V191">
        <v>1.8</v>
      </c>
      <c r="W191">
        <v>1.79</v>
      </c>
      <c r="X191">
        <v>1.03</v>
      </c>
      <c r="Y191">
        <v>0.033352017937219</v>
      </c>
      <c r="Z191">
        <v>0.5267993874425727</v>
      </c>
      <c r="AA191">
        <v>0.5803981623277182</v>
      </c>
      <c r="AB191">
        <v>0.2293577981651376</v>
      </c>
      <c r="AC191">
        <v>0.7354740061162081</v>
      </c>
      <c r="AD191">
        <v>0.4724770642201835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86.66</v>
      </c>
      <c r="D192">
        <v>11950.426999</v>
      </c>
      <c r="E192" t="s">
        <v>692</v>
      </c>
      <c r="F192" t="s">
        <v>663</v>
      </c>
      <c r="G192" t="s">
        <v>702</v>
      </c>
      <c r="H192" t="s">
        <v>708</v>
      </c>
      <c r="I192" t="s">
        <v>876</v>
      </c>
      <c r="J192" t="s">
        <v>1255</v>
      </c>
      <c r="K192">
        <v>44174</v>
      </c>
      <c r="L192">
        <v>0.014230290475151</v>
      </c>
      <c r="M192">
        <v>-0.05301074749978818</v>
      </c>
      <c r="N192">
        <v>0.08</v>
      </c>
      <c r="O192">
        <v>0.040739872310533</v>
      </c>
      <c r="P192" t="s">
        <v>668</v>
      </c>
      <c r="Q192" t="s">
        <v>419</v>
      </c>
      <c r="R192">
        <v>8</v>
      </c>
      <c r="S192">
        <v>0.3369565217391304</v>
      </c>
      <c r="T192">
        <v>66</v>
      </c>
      <c r="U192">
        <v>1.313030303030303</v>
      </c>
      <c r="V192">
        <v>3.69</v>
      </c>
      <c r="W192">
        <v>3.68</v>
      </c>
      <c r="X192">
        <v>1.24</v>
      </c>
      <c r="Y192">
        <v>0.210927129183259</v>
      </c>
      <c r="Z192">
        <v>0.2787136294027565</v>
      </c>
      <c r="AA192">
        <v>0.8024502297090352</v>
      </c>
      <c r="AB192">
        <v>0.8509174311926606</v>
      </c>
      <c r="AC192">
        <v>0.3409785932721712</v>
      </c>
      <c r="AD192">
        <v>0.4556574923547401</v>
      </c>
    </row>
    <row r="193" spans="1:30">
      <c r="A193" s="1" t="s">
        <v>200</v>
      </c>
      <c r="B193">
        <f>HYPERLINK("https://www.suredividend.com/sure-analysis-JW.A/","John Wiley &amp; Sons Inc.")</f>
        <v>0</v>
      </c>
      <c r="C193">
        <v>48.08</v>
      </c>
      <c r="D193">
        <v>2651.818213</v>
      </c>
      <c r="E193" t="s">
        <v>694</v>
      </c>
      <c r="F193" t="s">
        <v>663</v>
      </c>
      <c r="G193" t="s">
        <v>702</v>
      </c>
      <c r="H193" t="s">
        <v>708</v>
      </c>
      <c r="I193" t="s">
        <v>877</v>
      </c>
      <c r="J193" t="s">
        <v>1254</v>
      </c>
      <c r="K193">
        <v>44179</v>
      </c>
      <c r="L193">
        <v>0.028497885341621</v>
      </c>
      <c r="M193">
        <v>-0.02667704429211959</v>
      </c>
      <c r="N193">
        <v>0.04</v>
      </c>
      <c r="O193">
        <v>0.04035409057269157</v>
      </c>
      <c r="P193" t="s">
        <v>668</v>
      </c>
      <c r="Q193" t="s">
        <v>668</v>
      </c>
      <c r="R193">
        <v>27</v>
      </c>
      <c r="S193">
        <v>0.5169811320754718</v>
      </c>
      <c r="T193">
        <v>42</v>
      </c>
      <c r="U193">
        <v>1.144761904761905</v>
      </c>
      <c r="V193">
        <v>-1.1</v>
      </c>
      <c r="W193">
        <v>2.65</v>
      </c>
      <c r="X193">
        <v>1.37</v>
      </c>
      <c r="Y193">
        <v>0.011771676787225</v>
      </c>
      <c r="Z193">
        <v>0.557427258805513</v>
      </c>
      <c r="AA193">
        <v>0.5405819295558959</v>
      </c>
      <c r="AB193">
        <v>0.4235474006116208</v>
      </c>
      <c r="AC193">
        <v>0.5290519877675841</v>
      </c>
      <c r="AD193">
        <v>0.4480122324159022</v>
      </c>
    </row>
    <row r="194" spans="1:30">
      <c r="A194" s="1" t="s">
        <v>201</v>
      </c>
      <c r="B194">
        <f>HYPERLINK("https://www.suredividend.com/sure-analysis-OZK/","Bank OZK")</f>
        <v>0</v>
      </c>
      <c r="C194">
        <v>33.495</v>
      </c>
      <c r="D194">
        <v>3888.03812</v>
      </c>
      <c r="E194" t="s">
        <v>695</v>
      </c>
      <c r="F194" t="s">
        <v>663</v>
      </c>
      <c r="G194" t="s">
        <v>702</v>
      </c>
      <c r="H194" t="s">
        <v>710</v>
      </c>
      <c r="I194" t="s">
        <v>878</v>
      </c>
      <c r="J194" t="s">
        <v>1256</v>
      </c>
      <c r="K194">
        <v>44127</v>
      </c>
      <c r="L194">
        <v>0.024469360283059</v>
      </c>
      <c r="M194">
        <v>-0.02179865750051002</v>
      </c>
      <c r="N194">
        <v>0.03</v>
      </c>
      <c r="O194">
        <v>0.04028325433817215</v>
      </c>
      <c r="P194" t="s">
        <v>668</v>
      </c>
      <c r="Q194" t="s">
        <v>668</v>
      </c>
      <c r="R194">
        <v>24</v>
      </c>
      <c r="S194">
        <v>0.55</v>
      </c>
      <c r="T194">
        <v>30</v>
      </c>
      <c r="U194">
        <v>1.1165</v>
      </c>
      <c r="V194">
        <v>2.11</v>
      </c>
      <c r="W194">
        <v>2</v>
      </c>
      <c r="X194">
        <v>1.1</v>
      </c>
      <c r="Y194">
        <v>0.09621159146065501</v>
      </c>
      <c r="Z194">
        <v>0.4808575803981623</v>
      </c>
      <c r="AA194">
        <v>0.6630934150076569</v>
      </c>
      <c r="AB194">
        <v>0.2943425076452599</v>
      </c>
      <c r="AC194">
        <v>0.573394495412844</v>
      </c>
      <c r="AD194">
        <v>0.4464831804281346</v>
      </c>
    </row>
    <row r="195" spans="1:30">
      <c r="A195" s="1" t="s">
        <v>202</v>
      </c>
      <c r="B195">
        <f>HYPERLINK("https://www.suredividend.com/sure-analysis-UPS/","United Parcel Service, Inc.")</f>
        <v>0</v>
      </c>
      <c r="C195">
        <v>162.135</v>
      </c>
      <c r="D195">
        <v>139617.888</v>
      </c>
      <c r="E195" t="s">
        <v>695</v>
      </c>
      <c r="F195" t="s">
        <v>663</v>
      </c>
      <c r="G195" t="s">
        <v>702</v>
      </c>
      <c r="H195" t="s">
        <v>708</v>
      </c>
      <c r="I195" t="s">
        <v>879</v>
      </c>
      <c r="J195" t="s">
        <v>1255</v>
      </c>
      <c r="K195">
        <v>44132</v>
      </c>
      <c r="L195">
        <v>0.024755888717407</v>
      </c>
      <c r="M195">
        <v>-0.05206403442009089</v>
      </c>
      <c r="N195">
        <v>0.07000000000000001</v>
      </c>
      <c r="O195">
        <v>0.04025835908645647</v>
      </c>
      <c r="P195" t="s">
        <v>668</v>
      </c>
      <c r="Q195" t="s">
        <v>419</v>
      </c>
      <c r="R195">
        <v>11</v>
      </c>
      <c r="S195">
        <v>0.5534246575342466</v>
      </c>
      <c r="T195">
        <v>124.1</v>
      </c>
      <c r="U195">
        <v>1.306486704270749</v>
      </c>
      <c r="V195">
        <v>5.27</v>
      </c>
      <c r="W195">
        <v>7.3</v>
      </c>
      <c r="X195">
        <v>4.04</v>
      </c>
      <c r="Y195">
        <v>0.429856306169132</v>
      </c>
      <c r="Z195">
        <v>0.4854517611026034</v>
      </c>
      <c r="AA195">
        <v>0.9188361408882082</v>
      </c>
      <c r="AB195">
        <v>0.7744648318042813</v>
      </c>
      <c r="AC195">
        <v>0.3486238532110091</v>
      </c>
      <c r="AD195">
        <v>0.444954128440367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168.49</v>
      </c>
      <c r="D196">
        <v>72250.870692</v>
      </c>
      <c r="E196" t="s">
        <v>699</v>
      </c>
      <c r="F196" t="s">
        <v>663</v>
      </c>
      <c r="G196" t="s">
        <v>702</v>
      </c>
      <c r="H196" t="s">
        <v>710</v>
      </c>
      <c r="I196" t="s">
        <v>880</v>
      </c>
      <c r="J196" t="s">
        <v>1255</v>
      </c>
      <c r="K196">
        <v>44161</v>
      </c>
      <c r="L196">
        <v>0.021533324965432</v>
      </c>
      <c r="M196">
        <v>-0.06099869415216941</v>
      </c>
      <c r="N196">
        <v>0.08</v>
      </c>
      <c r="O196">
        <v>0.03930332228640587</v>
      </c>
      <c r="P196" t="s">
        <v>668</v>
      </c>
      <c r="Q196" t="s">
        <v>668</v>
      </c>
      <c r="R196">
        <v>45</v>
      </c>
      <c r="S196">
        <v>0.6642857142857144</v>
      </c>
      <c r="T196">
        <v>123</v>
      </c>
      <c r="U196">
        <v>1.369837398373984</v>
      </c>
      <c r="V196">
        <v>5.76</v>
      </c>
      <c r="W196">
        <v>5.6</v>
      </c>
      <c r="X196">
        <v>3.72</v>
      </c>
      <c r="Y196">
        <v>0.015463687635679</v>
      </c>
      <c r="Z196">
        <v>0.4333843797856049</v>
      </c>
      <c r="AA196">
        <v>0.554364471669219</v>
      </c>
      <c r="AB196">
        <v>0.8509174311926606</v>
      </c>
      <c r="AC196">
        <v>0.3012232415902141</v>
      </c>
      <c r="AD196">
        <v>0.4357798165137615</v>
      </c>
    </row>
    <row r="197" spans="1:30">
      <c r="A197" s="1" t="s">
        <v>204</v>
      </c>
      <c r="B197">
        <f>HYPERLINK("https://www.suredividend.com/sure-analysis-RE/","Everest Re Group Ltd")</f>
        <v>0</v>
      </c>
      <c r="C197">
        <v>231.065</v>
      </c>
      <c r="D197">
        <v>9041.434203000001</v>
      </c>
      <c r="E197" t="s">
        <v>694</v>
      </c>
      <c r="F197" t="s">
        <v>663</v>
      </c>
      <c r="H197" t="s">
        <v>708</v>
      </c>
      <c r="I197" t="s">
        <v>881</v>
      </c>
      <c r="J197" t="s">
        <v>1256</v>
      </c>
      <c r="K197">
        <v>44147</v>
      </c>
      <c r="L197">
        <v>0.02716974071755</v>
      </c>
      <c r="M197">
        <v>-0.03939348565077117</v>
      </c>
      <c r="N197">
        <v>0.05</v>
      </c>
      <c r="O197">
        <v>0.03788022651673462</v>
      </c>
      <c r="P197" t="s">
        <v>668</v>
      </c>
      <c r="Q197" t="s">
        <v>668</v>
      </c>
      <c r="R197">
        <v>8</v>
      </c>
      <c r="S197">
        <v>0.4769230769230769</v>
      </c>
      <c r="T197">
        <v>189</v>
      </c>
      <c r="U197">
        <v>1.222566137566138</v>
      </c>
      <c r="V197">
        <v>16.55</v>
      </c>
      <c r="W197">
        <v>13</v>
      </c>
      <c r="X197">
        <v>6.2</v>
      </c>
      <c r="Y197">
        <v>-0.167063382047404</v>
      </c>
      <c r="Z197">
        <v>0.5283307810107197</v>
      </c>
      <c r="AA197">
        <v>0.2511485451761102</v>
      </c>
      <c r="AB197">
        <v>0.5558103975535168</v>
      </c>
      <c r="AC197">
        <v>0.4311926605504587</v>
      </c>
      <c r="AD197">
        <v>0.4311926605504587</v>
      </c>
    </row>
    <row r="198" spans="1:30">
      <c r="A198" s="1" t="s">
        <v>205</v>
      </c>
      <c r="B198">
        <f>HYPERLINK("https://www.suredividend.com/sure-analysis-FOXA/","Fox Corporation")</f>
        <v>0</v>
      </c>
      <c r="C198">
        <v>30.06</v>
      </c>
      <c r="D198">
        <v>17456.451166</v>
      </c>
      <c r="E198" t="s">
        <v>700</v>
      </c>
      <c r="F198" t="s">
        <v>663</v>
      </c>
      <c r="G198" t="s">
        <v>702</v>
      </c>
      <c r="H198" t="s">
        <v>710</v>
      </c>
      <c r="I198" t="s">
        <v>882</v>
      </c>
      <c r="J198" t="s">
        <v>1254</v>
      </c>
      <c r="K198">
        <v>44166</v>
      </c>
      <c r="L198">
        <v>0.015557871452826</v>
      </c>
      <c r="M198">
        <v>0.01258665720079666</v>
      </c>
      <c r="N198">
        <v>0.01</v>
      </c>
      <c r="O198">
        <v>0.03633283947666488</v>
      </c>
      <c r="P198" t="s">
        <v>668</v>
      </c>
      <c r="Q198" t="s">
        <v>419</v>
      </c>
      <c r="R198">
        <v>0</v>
      </c>
      <c r="S198">
        <v>0.212962962962963</v>
      </c>
      <c r="T198">
        <v>32</v>
      </c>
      <c r="U198">
        <v>0.939375</v>
      </c>
      <c r="V198">
        <v>2.63</v>
      </c>
      <c r="W198">
        <v>2.16</v>
      </c>
      <c r="X198">
        <v>0.46</v>
      </c>
      <c r="Y198">
        <v>-0.184391957210008</v>
      </c>
      <c r="Z198">
        <v>0.3139356814701378</v>
      </c>
      <c r="AA198">
        <v>0.2266462480857581</v>
      </c>
      <c r="AB198">
        <v>0.1154434250764526</v>
      </c>
      <c r="AC198">
        <v>0.8195718654434251</v>
      </c>
      <c r="AD198">
        <v>0.4235474006116208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95.535</v>
      </c>
      <c r="D199">
        <v>10110.597429</v>
      </c>
      <c r="E199" t="s">
        <v>697</v>
      </c>
      <c r="F199" t="s">
        <v>663</v>
      </c>
      <c r="G199" t="s">
        <v>702</v>
      </c>
      <c r="H199" t="s">
        <v>708</v>
      </c>
      <c r="I199" t="s">
        <v>883</v>
      </c>
      <c r="J199" t="s">
        <v>1255</v>
      </c>
      <c r="K199">
        <v>44092</v>
      </c>
      <c r="L199">
        <v>0.010729935080271</v>
      </c>
      <c r="M199">
        <v>-0.07989877629025577</v>
      </c>
      <c r="N199">
        <v>0.11</v>
      </c>
      <c r="O199">
        <v>0.03391645709553903</v>
      </c>
      <c r="P199" t="s">
        <v>668</v>
      </c>
      <c r="Q199" t="s">
        <v>530</v>
      </c>
      <c r="R199">
        <v>10</v>
      </c>
      <c r="S199">
        <v>0.3496503496503497</v>
      </c>
      <c r="T199">
        <v>63</v>
      </c>
      <c r="U199">
        <v>1.516428571428571</v>
      </c>
      <c r="V199">
        <v>3.03</v>
      </c>
      <c r="W199">
        <v>2.86</v>
      </c>
      <c r="X199">
        <v>1</v>
      </c>
      <c r="Y199">
        <v>0.180322760603304</v>
      </c>
      <c r="Z199">
        <v>0.2113323124042879</v>
      </c>
      <c r="AA199">
        <v>0.7626339969372128</v>
      </c>
      <c r="AB199">
        <v>0.959480122324159</v>
      </c>
      <c r="AC199">
        <v>0.2018348623853211</v>
      </c>
      <c r="AD199">
        <v>0.4113149847094801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151.06</v>
      </c>
      <c r="D200">
        <v>31373.24366</v>
      </c>
      <c r="E200" t="s">
        <v>695</v>
      </c>
      <c r="F200" t="s">
        <v>663</v>
      </c>
      <c r="G200" t="s">
        <v>702</v>
      </c>
      <c r="H200" t="s">
        <v>708</v>
      </c>
      <c r="J200" t="s">
        <v>1261</v>
      </c>
      <c r="K200">
        <v>44141</v>
      </c>
      <c r="L200">
        <v>0.020756223758981</v>
      </c>
      <c r="M200">
        <v>-0.04819823592158556</v>
      </c>
      <c r="N200">
        <v>0.06</v>
      </c>
      <c r="O200">
        <v>0.03234888587526652</v>
      </c>
      <c r="P200" t="s">
        <v>668</v>
      </c>
      <c r="Q200" t="s">
        <v>419</v>
      </c>
      <c r="R200">
        <v>11</v>
      </c>
      <c r="S200">
        <v>0.5185185185185186</v>
      </c>
      <c r="T200">
        <v>118</v>
      </c>
      <c r="U200">
        <v>1.280169491525424</v>
      </c>
      <c r="V200">
        <v>5.7</v>
      </c>
      <c r="W200">
        <v>6.21</v>
      </c>
      <c r="X200">
        <v>3.22</v>
      </c>
      <c r="Y200">
        <v>0.06025435412622</v>
      </c>
      <c r="Z200">
        <v>0.4241960183767228</v>
      </c>
      <c r="AA200">
        <v>0.6140888208269525</v>
      </c>
      <c r="AB200">
        <v>0.6865443425076453</v>
      </c>
      <c r="AC200">
        <v>0.3700305810397553</v>
      </c>
      <c r="AD200">
        <v>0.4051987767584098</v>
      </c>
    </row>
    <row r="201" spans="1:30">
      <c r="A201" s="1" t="s">
        <v>208</v>
      </c>
      <c r="B201">
        <f>HYPERLINK("https://www.suredividend.com/sure-analysis-WU/","Western Union Company")</f>
        <v>0</v>
      </c>
      <c r="C201">
        <v>22.535</v>
      </c>
      <c r="D201">
        <v>9085.768597</v>
      </c>
      <c r="E201" t="s">
        <v>692</v>
      </c>
      <c r="F201" t="s">
        <v>663</v>
      </c>
      <c r="G201" t="s">
        <v>702</v>
      </c>
      <c r="H201" t="s">
        <v>708</v>
      </c>
      <c r="I201" t="s">
        <v>884</v>
      </c>
      <c r="J201" t="s">
        <v>1256</v>
      </c>
      <c r="K201">
        <v>44152</v>
      </c>
      <c r="L201">
        <v>0.04012549098675301</v>
      </c>
      <c r="M201">
        <v>-0.02358490088676279</v>
      </c>
      <c r="N201">
        <v>0.01</v>
      </c>
      <c r="O201">
        <v>0.0309560860405742</v>
      </c>
      <c r="P201" t="s">
        <v>668</v>
      </c>
      <c r="Q201" t="s">
        <v>668</v>
      </c>
      <c r="R201">
        <v>6</v>
      </c>
      <c r="S201">
        <v>0.4918032786885246</v>
      </c>
      <c r="T201">
        <v>20</v>
      </c>
      <c r="U201">
        <v>1.12675</v>
      </c>
      <c r="V201">
        <v>1.45</v>
      </c>
      <c r="W201">
        <v>1.83</v>
      </c>
      <c r="X201">
        <v>0.9</v>
      </c>
      <c r="Y201">
        <v>-0.118633523033176</v>
      </c>
      <c r="Z201">
        <v>0.6875957120980093</v>
      </c>
      <c r="AA201">
        <v>0.3200612557427259</v>
      </c>
      <c r="AB201">
        <v>0.1154434250764526</v>
      </c>
      <c r="AC201">
        <v>0.5565749235474007</v>
      </c>
      <c r="AD201">
        <v>0.3899082568807339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79.65000000000001</v>
      </c>
      <c r="D202">
        <v>42584.158597</v>
      </c>
      <c r="E202" t="s">
        <v>696</v>
      </c>
      <c r="F202" t="s">
        <v>663</v>
      </c>
      <c r="G202" t="s">
        <v>702</v>
      </c>
      <c r="H202" t="s">
        <v>710</v>
      </c>
      <c r="I202" t="s">
        <v>885</v>
      </c>
      <c r="J202" t="s">
        <v>1262</v>
      </c>
      <c r="K202">
        <v>44140</v>
      </c>
      <c r="L202">
        <v>0.010995181584016</v>
      </c>
      <c r="M202">
        <v>-0.06146938770141319</v>
      </c>
      <c r="N202">
        <v>0.08</v>
      </c>
      <c r="O202">
        <v>0.02621433626110448</v>
      </c>
      <c r="P202" t="s">
        <v>668</v>
      </c>
      <c r="Q202" t="s">
        <v>530</v>
      </c>
      <c r="R202">
        <v>1</v>
      </c>
      <c r="S202">
        <v>0.2410958904109589</v>
      </c>
      <c r="T202">
        <v>58</v>
      </c>
      <c r="U202">
        <v>1.373275862068966</v>
      </c>
      <c r="V202">
        <v>2.96</v>
      </c>
      <c r="W202">
        <v>3.65</v>
      </c>
      <c r="X202">
        <v>0.88</v>
      </c>
      <c r="Y202">
        <v>0.315680800806092</v>
      </c>
      <c r="Z202">
        <v>0.217457886676876</v>
      </c>
      <c r="AA202">
        <v>0.8759571209800918</v>
      </c>
      <c r="AB202">
        <v>0.8509174311926606</v>
      </c>
      <c r="AC202">
        <v>0.2966360856269113</v>
      </c>
      <c r="AD202">
        <v>0.3669724770642202</v>
      </c>
    </row>
    <row r="203" spans="1:30">
      <c r="A203" s="1" t="s">
        <v>210</v>
      </c>
      <c r="B203">
        <f>HYPERLINK("https://www.suredividend.com/sure-analysis-AOS/","A.O. Smith Corp.")</f>
        <v>0</v>
      </c>
      <c r="C203">
        <v>54.27</v>
      </c>
      <c r="D203">
        <v>8762.542740000001</v>
      </c>
      <c r="E203" t="s">
        <v>694</v>
      </c>
      <c r="F203" t="s">
        <v>663</v>
      </c>
      <c r="G203" t="s">
        <v>702</v>
      </c>
      <c r="H203" t="s">
        <v>708</v>
      </c>
      <c r="I203" t="s">
        <v>886</v>
      </c>
      <c r="J203" t="s">
        <v>1255</v>
      </c>
      <c r="K203">
        <v>44141</v>
      </c>
      <c r="L203">
        <v>0.017926961737083</v>
      </c>
      <c r="M203">
        <v>-0.05453641370957762</v>
      </c>
      <c r="N203">
        <v>0.06</v>
      </c>
      <c r="O203">
        <v>0.02520109160382256</v>
      </c>
      <c r="P203" t="s">
        <v>668</v>
      </c>
      <c r="Q203" t="s">
        <v>419</v>
      </c>
      <c r="R203">
        <v>27</v>
      </c>
      <c r="S203">
        <v>0.5279187817258884</v>
      </c>
      <c r="T203">
        <v>41</v>
      </c>
      <c r="U203">
        <v>1.323658536585366</v>
      </c>
      <c r="V203">
        <v>1.94</v>
      </c>
      <c r="W203">
        <v>1.97</v>
      </c>
      <c r="X203">
        <v>1.04</v>
      </c>
      <c r="Y203">
        <v>0.169954986806477</v>
      </c>
      <c r="Z203">
        <v>0.3644716692189893</v>
      </c>
      <c r="AA203">
        <v>0.7549770290964779</v>
      </c>
      <c r="AB203">
        <v>0.6865443425076453</v>
      </c>
      <c r="AC203">
        <v>0.3302752293577981</v>
      </c>
      <c r="AD203">
        <v>0.3593272171253822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150.43</v>
      </c>
      <c r="D204">
        <v>172398.33</v>
      </c>
      <c r="E204" t="s">
        <v>693</v>
      </c>
      <c r="F204" t="s">
        <v>663</v>
      </c>
      <c r="G204" t="s">
        <v>702</v>
      </c>
      <c r="H204" t="s">
        <v>710</v>
      </c>
      <c r="I204" t="s">
        <v>887</v>
      </c>
      <c r="J204" t="s">
        <v>1262</v>
      </c>
      <c r="K204">
        <v>44141</v>
      </c>
      <c r="L204">
        <v>0.01673093344746</v>
      </c>
      <c r="M204">
        <v>-0.06068416026437295</v>
      </c>
      <c r="N204">
        <v>0.07000000000000001</v>
      </c>
      <c r="O204">
        <v>0.02510930226506813</v>
      </c>
      <c r="P204" t="s">
        <v>668</v>
      </c>
      <c r="Q204" t="s">
        <v>419</v>
      </c>
      <c r="R204">
        <v>18</v>
      </c>
      <c r="S204">
        <v>0.3687943262411348</v>
      </c>
      <c r="T204">
        <v>110</v>
      </c>
      <c r="U204">
        <v>1.367545454545455</v>
      </c>
      <c r="V204">
        <v>4.52</v>
      </c>
      <c r="W204">
        <v>7.05</v>
      </c>
      <c r="X204">
        <v>2.6</v>
      </c>
      <c r="Y204">
        <v>0.796515163658135</v>
      </c>
      <c r="Z204">
        <v>0.3476263399693721</v>
      </c>
      <c r="AA204">
        <v>0.9770290964777948</v>
      </c>
      <c r="AB204">
        <v>0.7744648318042813</v>
      </c>
      <c r="AC204">
        <v>0.3027522935779816</v>
      </c>
      <c r="AD204">
        <v>0.3577981651376147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119.44</v>
      </c>
      <c r="D205">
        <v>22970.93968</v>
      </c>
      <c r="E205" t="s">
        <v>699</v>
      </c>
      <c r="F205" t="s">
        <v>663</v>
      </c>
      <c r="G205" t="s">
        <v>702</v>
      </c>
      <c r="H205" t="s">
        <v>708</v>
      </c>
      <c r="I205" t="s">
        <v>888</v>
      </c>
      <c r="J205" t="s">
        <v>1256</v>
      </c>
      <c r="K205">
        <v>44163</v>
      </c>
      <c r="L205">
        <v>0.014978007365109</v>
      </c>
      <c r="M205">
        <v>-0.04076638873299798</v>
      </c>
      <c r="N205">
        <v>0.05</v>
      </c>
      <c r="O205">
        <v>0.02365383699080192</v>
      </c>
      <c r="P205" t="s">
        <v>668</v>
      </c>
      <c r="Q205" t="s">
        <v>419</v>
      </c>
      <c r="R205">
        <v>10</v>
      </c>
      <c r="S205">
        <v>0.391304347826087</v>
      </c>
      <c r="T205">
        <v>97</v>
      </c>
      <c r="U205">
        <v>1.231340206185567</v>
      </c>
      <c r="V205">
        <v>4</v>
      </c>
      <c r="W205">
        <v>4.6</v>
      </c>
      <c r="X205">
        <v>1.8</v>
      </c>
      <c r="Y205">
        <v>0.274562322725497</v>
      </c>
      <c r="Z205">
        <v>0.3001531393568147</v>
      </c>
      <c r="AA205">
        <v>0.8560490045941808</v>
      </c>
      <c r="AB205">
        <v>0.5558103975535168</v>
      </c>
      <c r="AC205">
        <v>0.4204892966360856</v>
      </c>
      <c r="AD205">
        <v>0.3501529051987767</v>
      </c>
    </row>
    <row r="206" spans="1:30">
      <c r="A206" s="1" t="s">
        <v>213</v>
      </c>
      <c r="B206">
        <f>HYPERLINK("https://www.suredividend.com/sure-analysis-PEP/","Pepsico Inc.")</f>
        <v>0</v>
      </c>
      <c r="C206">
        <v>142.73</v>
      </c>
      <c r="D206">
        <v>199969.103379</v>
      </c>
      <c r="E206" t="s">
        <v>693</v>
      </c>
      <c r="F206" t="s">
        <v>663</v>
      </c>
      <c r="G206" t="s">
        <v>702</v>
      </c>
      <c r="H206" t="s">
        <v>710</v>
      </c>
      <c r="I206" t="s">
        <v>889</v>
      </c>
      <c r="J206" t="s">
        <v>1261</v>
      </c>
      <c r="K206">
        <v>44103</v>
      </c>
      <c r="L206">
        <v>0.027505389884613</v>
      </c>
      <c r="M206">
        <v>-0.06135015083005591</v>
      </c>
      <c r="N206">
        <v>0.055</v>
      </c>
      <c r="O206">
        <v>0.02313059679644214</v>
      </c>
      <c r="P206" t="s">
        <v>668</v>
      </c>
      <c r="Q206" t="s">
        <v>668</v>
      </c>
      <c r="R206">
        <v>48</v>
      </c>
      <c r="S206">
        <v>0.7436363636363637</v>
      </c>
      <c r="T206">
        <v>104</v>
      </c>
      <c r="U206">
        <v>1.372403846153846</v>
      </c>
      <c r="V206">
        <v>5.05</v>
      </c>
      <c r="W206">
        <v>5.5</v>
      </c>
      <c r="X206">
        <v>4.09</v>
      </c>
      <c r="Y206">
        <v>0.09795220910716</v>
      </c>
      <c r="Z206">
        <v>0.5375191424196019</v>
      </c>
      <c r="AA206">
        <v>0.6661562021439509</v>
      </c>
      <c r="AB206">
        <v>0.6269113149847094</v>
      </c>
      <c r="AC206">
        <v>0.2996941896024465</v>
      </c>
      <c r="AD206">
        <v>0.3470948012232416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101.43</v>
      </c>
      <c r="D207">
        <v>13740.508488</v>
      </c>
      <c r="E207" t="s">
        <v>691</v>
      </c>
      <c r="F207" t="s">
        <v>663</v>
      </c>
      <c r="G207" t="s">
        <v>702</v>
      </c>
      <c r="H207" t="s">
        <v>708</v>
      </c>
      <c r="I207" t="s">
        <v>890</v>
      </c>
      <c r="J207" t="s">
        <v>1263</v>
      </c>
      <c r="K207">
        <v>44144</v>
      </c>
      <c r="L207">
        <v>0.026021931552897</v>
      </c>
      <c r="M207">
        <v>-0.05362151179555319</v>
      </c>
      <c r="N207">
        <v>0.05</v>
      </c>
      <c r="O207">
        <v>0.02290810809153743</v>
      </c>
      <c r="P207" t="s">
        <v>668</v>
      </c>
      <c r="Q207" t="s">
        <v>668</v>
      </c>
      <c r="R207">
        <v>10</v>
      </c>
      <c r="S207">
        <v>0.4467005076142132</v>
      </c>
      <c r="T207">
        <v>77</v>
      </c>
      <c r="U207">
        <v>1.317272727272727</v>
      </c>
      <c r="V207">
        <v>3.46</v>
      </c>
      <c r="W207">
        <v>5.91</v>
      </c>
      <c r="X207">
        <v>2.64</v>
      </c>
      <c r="Y207">
        <v>0.390949707493273</v>
      </c>
      <c r="Z207">
        <v>0.5099540581929556</v>
      </c>
      <c r="AA207">
        <v>0.9050535987748851</v>
      </c>
      <c r="AB207">
        <v>0.5558103975535168</v>
      </c>
      <c r="AC207">
        <v>0.3363914373088685</v>
      </c>
      <c r="AD207">
        <v>0.3440366972477065</v>
      </c>
    </row>
    <row r="208" spans="1:30">
      <c r="A208" s="1" t="s">
        <v>215</v>
      </c>
      <c r="B208">
        <f>HYPERLINK("https://www.suredividend.com/sure-analysis-SBSI/","Southside Bancshares Inc")</f>
        <v>0</v>
      </c>
      <c r="C208">
        <v>33.205</v>
      </c>
      <c r="D208">
        <v>1042.763975</v>
      </c>
      <c r="E208" t="s">
        <v>693</v>
      </c>
      <c r="F208" t="s">
        <v>663</v>
      </c>
      <c r="G208" t="s">
        <v>702</v>
      </c>
      <c r="H208" t="s">
        <v>710</v>
      </c>
      <c r="I208" t="s">
        <v>891</v>
      </c>
      <c r="J208" t="s">
        <v>1256</v>
      </c>
      <c r="K208">
        <v>44167</v>
      </c>
      <c r="L208">
        <v>0.039016066479719</v>
      </c>
      <c r="M208">
        <v>-0.0477434410420704</v>
      </c>
      <c r="N208">
        <v>0.03</v>
      </c>
      <c r="O208">
        <v>0.02259381064384458</v>
      </c>
      <c r="P208" t="s">
        <v>668</v>
      </c>
      <c r="Q208" t="s">
        <v>667</v>
      </c>
      <c r="R208">
        <v>26</v>
      </c>
      <c r="S208">
        <v>0.6009389671361502</v>
      </c>
      <c r="T208">
        <v>26</v>
      </c>
      <c r="U208">
        <v>1.277115384615385</v>
      </c>
      <c r="V208">
        <v>2.09</v>
      </c>
      <c r="W208">
        <v>2.13</v>
      </c>
      <c r="X208">
        <v>1.28</v>
      </c>
      <c r="Y208">
        <v>-0.108816022656932</v>
      </c>
      <c r="Z208">
        <v>0.6814701378254212</v>
      </c>
      <c r="AA208">
        <v>0.3384379785604901</v>
      </c>
      <c r="AB208">
        <v>0.2943425076452599</v>
      </c>
      <c r="AC208">
        <v>0.3761467889908257</v>
      </c>
      <c r="AD208">
        <v>0.3425076452599389</v>
      </c>
    </row>
    <row r="209" spans="1:30">
      <c r="A209" s="1" t="s">
        <v>216</v>
      </c>
      <c r="B209">
        <f>HYPERLINK("https://www.suredividend.com/sure-analysis-NEP/","NextEra Energy Partners LP")</f>
        <v>0</v>
      </c>
      <c r="C209">
        <v>72.69</v>
      </c>
      <c r="D209">
        <v>5122.499256</v>
      </c>
      <c r="E209" t="s">
        <v>698</v>
      </c>
      <c r="F209" t="s">
        <v>665</v>
      </c>
      <c r="G209" t="s">
        <v>702</v>
      </c>
      <c r="H209" t="s">
        <v>708</v>
      </c>
      <c r="I209" t="s">
        <v>892</v>
      </c>
      <c r="J209" t="s">
        <v>1260</v>
      </c>
      <c r="K209">
        <v>44152</v>
      </c>
      <c r="L209">
        <v>0.031803408902919</v>
      </c>
      <c r="M209">
        <v>-0.07964937049356835</v>
      </c>
      <c r="N209">
        <v>0.061</v>
      </c>
      <c r="O209">
        <v>0.01334414274828499</v>
      </c>
      <c r="P209" t="s">
        <v>668</v>
      </c>
      <c r="Q209" t="s">
        <v>668</v>
      </c>
      <c r="R209">
        <v>6</v>
      </c>
      <c r="S209">
        <v>0.3993288590604027</v>
      </c>
      <c r="T209">
        <v>48</v>
      </c>
      <c r="U209">
        <v>1.514375</v>
      </c>
      <c r="V209">
        <v>0</v>
      </c>
      <c r="W209">
        <v>5.96</v>
      </c>
      <c r="X209">
        <v>2.38</v>
      </c>
      <c r="Y209">
        <v>0.397051796636085</v>
      </c>
      <c r="Z209">
        <v>0.6049004594180705</v>
      </c>
      <c r="AA209">
        <v>0.9081163859111792</v>
      </c>
      <c r="AB209">
        <v>0.7347094801223242</v>
      </c>
      <c r="AC209">
        <v>0.2033639143730887</v>
      </c>
      <c r="AD209">
        <v>0.2889908256880734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118.61</v>
      </c>
      <c r="D210">
        <v>6842.105416</v>
      </c>
      <c r="E210" t="s">
        <v>694</v>
      </c>
      <c r="F210" t="s">
        <v>663</v>
      </c>
      <c r="G210" t="s">
        <v>702</v>
      </c>
      <c r="H210" t="s">
        <v>710</v>
      </c>
      <c r="I210" t="s">
        <v>893</v>
      </c>
      <c r="J210" t="s">
        <v>1255</v>
      </c>
      <c r="K210">
        <v>44172</v>
      </c>
      <c r="L210">
        <v>0.01264992797053</v>
      </c>
      <c r="M210">
        <v>-0.07344171744138595</v>
      </c>
      <c r="N210">
        <v>0.07000000000000001</v>
      </c>
      <c r="O210">
        <v>0.0130260236846742</v>
      </c>
      <c r="P210" t="s">
        <v>668</v>
      </c>
      <c r="Q210" t="s">
        <v>530</v>
      </c>
      <c r="R210">
        <v>25</v>
      </c>
      <c r="S210">
        <v>0.5230769230769231</v>
      </c>
      <c r="T210">
        <v>81</v>
      </c>
      <c r="U210">
        <v>1.464320987654321</v>
      </c>
      <c r="V210">
        <v>3.38</v>
      </c>
      <c r="W210">
        <v>3.9</v>
      </c>
      <c r="X210">
        <v>2.04</v>
      </c>
      <c r="Y210">
        <v>0.210739113871565</v>
      </c>
      <c r="Z210">
        <v>0.2465543644716692</v>
      </c>
      <c r="AA210">
        <v>0.8009188361408881</v>
      </c>
      <c r="AB210">
        <v>0.7744648318042813</v>
      </c>
      <c r="AC210">
        <v>0.2370030581039755</v>
      </c>
      <c r="AD210">
        <v>0.2874617737003058</v>
      </c>
    </row>
    <row r="211" spans="1:30">
      <c r="A211" s="1" t="s">
        <v>218</v>
      </c>
      <c r="B211">
        <f>HYPERLINK("https://www.suredividend.com/sure-analysis-SYY/","Sysco Corp.")</f>
        <v>0</v>
      </c>
      <c r="C211">
        <v>73.815</v>
      </c>
      <c r="D211">
        <v>37066.028888</v>
      </c>
      <c r="E211" t="s">
        <v>698</v>
      </c>
      <c r="F211" t="s">
        <v>663</v>
      </c>
      <c r="G211" t="s">
        <v>702</v>
      </c>
      <c r="H211" t="s">
        <v>708</v>
      </c>
      <c r="I211" t="s">
        <v>894</v>
      </c>
      <c r="J211" t="s">
        <v>1261</v>
      </c>
      <c r="K211">
        <v>44148</v>
      </c>
      <c r="L211">
        <v>0.018411607333371</v>
      </c>
      <c r="M211">
        <v>-0.06410689200573316</v>
      </c>
      <c r="N211">
        <v>0.052</v>
      </c>
      <c r="O211">
        <v>0.01263981111429313</v>
      </c>
      <c r="P211" t="s">
        <v>668</v>
      </c>
      <c r="Q211" t="s">
        <v>419</v>
      </c>
      <c r="R211">
        <v>51</v>
      </c>
      <c r="S211">
        <v>0.9625668449197861</v>
      </c>
      <c r="T211">
        <v>53</v>
      </c>
      <c r="U211">
        <v>1.392735849056604</v>
      </c>
      <c r="V211">
        <v>-0.0418</v>
      </c>
      <c r="W211">
        <v>1.87</v>
      </c>
      <c r="X211">
        <v>1.8</v>
      </c>
      <c r="Y211">
        <v>-0.114267630662869</v>
      </c>
      <c r="Z211">
        <v>0.3705972434915774</v>
      </c>
      <c r="AA211">
        <v>0.330781010719755</v>
      </c>
      <c r="AB211">
        <v>0.6154434250764527</v>
      </c>
      <c r="AC211">
        <v>0.2828746177370031</v>
      </c>
      <c r="AD211">
        <v>0.2859327217125383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60.15</v>
      </c>
      <c r="D212">
        <v>1531.532316</v>
      </c>
      <c r="E212" t="s">
        <v>693</v>
      </c>
      <c r="F212" t="s">
        <v>663</v>
      </c>
      <c r="H212" t="s">
        <v>710</v>
      </c>
      <c r="J212" t="s">
        <v>1256</v>
      </c>
      <c r="K212">
        <v>44119</v>
      </c>
      <c r="L212">
        <v>0.028461608410653</v>
      </c>
      <c r="M212">
        <v>-0.03628887042811479</v>
      </c>
      <c r="N212">
        <v>0.02</v>
      </c>
      <c r="O212">
        <v>0.0121922653801847</v>
      </c>
      <c r="P212" t="s">
        <v>668</v>
      </c>
      <c r="Q212" t="s">
        <v>668</v>
      </c>
      <c r="R212">
        <v>28</v>
      </c>
      <c r="S212">
        <v>0.5795053003533568</v>
      </c>
      <c r="T212">
        <v>50</v>
      </c>
      <c r="U212">
        <v>1.203</v>
      </c>
      <c r="V212">
        <v>2.86</v>
      </c>
      <c r="W212">
        <v>2.83</v>
      </c>
      <c r="X212">
        <v>1.64</v>
      </c>
      <c r="Y212">
        <v>-0.131669388451507</v>
      </c>
      <c r="Z212">
        <v>0.555895865237366</v>
      </c>
      <c r="AA212">
        <v>0.3062787136294027</v>
      </c>
      <c r="AB212">
        <v>0.1903669724770642</v>
      </c>
      <c r="AC212">
        <v>0.4571865443425077</v>
      </c>
      <c r="AD212">
        <v>0.2782874617737003</v>
      </c>
    </row>
    <row r="213" spans="1:30">
      <c r="A213" s="1" t="s">
        <v>220</v>
      </c>
      <c r="B213">
        <f>HYPERLINK("https://www.suredividend.com/sure-analysis-MCD/","McDonald`s Corp")</f>
        <v>0</v>
      </c>
      <c r="C213">
        <v>209.78</v>
      </c>
      <c r="D213">
        <v>157576.071742</v>
      </c>
      <c r="E213" t="s">
        <v>695</v>
      </c>
      <c r="F213" t="s">
        <v>663</v>
      </c>
      <c r="G213" t="s">
        <v>702</v>
      </c>
      <c r="H213" t="s">
        <v>708</v>
      </c>
      <c r="I213" t="s">
        <v>895</v>
      </c>
      <c r="J213" t="s">
        <v>1258</v>
      </c>
      <c r="K213">
        <v>44144</v>
      </c>
      <c r="L213">
        <v>0.023620228082716</v>
      </c>
      <c r="M213">
        <v>-0.07377949511213322</v>
      </c>
      <c r="N213">
        <v>0.06</v>
      </c>
      <c r="O213">
        <v>0.01066141898545414</v>
      </c>
      <c r="P213" t="s">
        <v>668</v>
      </c>
      <c r="Q213" t="s">
        <v>419</v>
      </c>
      <c r="R213">
        <v>45</v>
      </c>
      <c r="S213">
        <v>0.832258064516129</v>
      </c>
      <c r="T213">
        <v>143</v>
      </c>
      <c r="U213">
        <v>1.466993006993007</v>
      </c>
      <c r="V213">
        <v>6.56</v>
      </c>
      <c r="W213">
        <v>6.2</v>
      </c>
      <c r="X213">
        <v>5.16</v>
      </c>
      <c r="Y213">
        <v>0.083347804950266</v>
      </c>
      <c r="Z213">
        <v>0.4640122511485452</v>
      </c>
      <c r="AA213">
        <v>0.6401225114854517</v>
      </c>
      <c r="AB213">
        <v>0.6865443425076453</v>
      </c>
      <c r="AC213">
        <v>0.2354740061162079</v>
      </c>
      <c r="AD213">
        <v>0.2691131498470948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212.32</v>
      </c>
      <c r="D214">
        <v>31100.240985</v>
      </c>
      <c r="E214" t="s">
        <v>694</v>
      </c>
      <c r="F214" t="s">
        <v>663</v>
      </c>
      <c r="G214" t="s">
        <v>702</v>
      </c>
      <c r="H214" t="s">
        <v>708</v>
      </c>
      <c r="I214" t="s">
        <v>896</v>
      </c>
      <c r="J214" t="s">
        <v>1257</v>
      </c>
      <c r="K214">
        <v>44148</v>
      </c>
      <c r="L214">
        <v>0.007247406968898001</v>
      </c>
      <c r="M214">
        <v>-0.1078496132133431</v>
      </c>
      <c r="N214">
        <v>0.12</v>
      </c>
      <c r="O214">
        <v>0.008911871507985225</v>
      </c>
      <c r="P214" t="s">
        <v>668</v>
      </c>
      <c r="Q214" t="s">
        <v>530</v>
      </c>
      <c r="R214">
        <v>8</v>
      </c>
      <c r="S214">
        <v>0.3</v>
      </c>
      <c r="T214">
        <v>120</v>
      </c>
      <c r="U214">
        <v>1.769333333333333</v>
      </c>
      <c r="V214">
        <v>4.66</v>
      </c>
      <c r="W214">
        <v>5.2</v>
      </c>
      <c r="X214">
        <v>1.56</v>
      </c>
      <c r="Y214">
        <v>0.393761486956013</v>
      </c>
      <c r="Z214">
        <v>0.1316998468606432</v>
      </c>
      <c r="AA214">
        <v>0.9065849923430322</v>
      </c>
      <c r="AB214">
        <v>0.9686544342507645</v>
      </c>
      <c r="AC214">
        <v>0.08409785932721713</v>
      </c>
      <c r="AD214">
        <v>0.2614678899082569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352.93</v>
      </c>
      <c r="D215">
        <v>47402.592635</v>
      </c>
      <c r="E215" t="s">
        <v>701</v>
      </c>
      <c r="F215" t="s">
        <v>663</v>
      </c>
      <c r="H215" t="s">
        <v>708</v>
      </c>
      <c r="J215" t="s">
        <v>1255</v>
      </c>
      <c r="K215">
        <v>44129</v>
      </c>
      <c r="L215">
        <v>0.010054178392582</v>
      </c>
      <c r="M215">
        <v>-0.07733364286891664</v>
      </c>
      <c r="N215">
        <v>0.08</v>
      </c>
      <c r="O215">
        <v>0.008145665902170807</v>
      </c>
      <c r="P215" t="s">
        <v>668</v>
      </c>
      <c r="Q215" t="s">
        <v>419</v>
      </c>
      <c r="R215">
        <v>4</v>
      </c>
      <c r="S215">
        <v>0.2041127189642041</v>
      </c>
      <c r="T215">
        <v>236</v>
      </c>
      <c r="U215">
        <v>1.495466101694915</v>
      </c>
      <c r="V215">
        <v>12.61</v>
      </c>
      <c r="W215">
        <v>13.13</v>
      </c>
      <c r="X215">
        <v>2.68</v>
      </c>
      <c r="Y215">
        <v>0.383332902180925</v>
      </c>
      <c r="Z215">
        <v>0.1944869831546708</v>
      </c>
      <c r="AA215">
        <v>0.8989280245022971</v>
      </c>
      <c r="AB215">
        <v>0.8509174311926606</v>
      </c>
      <c r="AC215">
        <v>0.2140672782874618</v>
      </c>
      <c r="AD215">
        <v>0.2553516819571865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88.53</v>
      </c>
      <c r="D216">
        <v>5564.516056</v>
      </c>
      <c r="E216" t="s">
        <v>695</v>
      </c>
      <c r="F216" t="s">
        <v>663</v>
      </c>
      <c r="G216" t="s">
        <v>702</v>
      </c>
      <c r="H216" t="s">
        <v>708</v>
      </c>
      <c r="I216" t="s">
        <v>897</v>
      </c>
      <c r="J216" t="s">
        <v>1256</v>
      </c>
      <c r="K216">
        <v>44134</v>
      </c>
      <c r="L216">
        <v>0.031767171273691</v>
      </c>
      <c r="M216">
        <v>-0.06756444563179709</v>
      </c>
      <c r="N216">
        <v>0.04</v>
      </c>
      <c r="O216">
        <v>0.008005482450706536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1.41875</v>
      </c>
      <c r="V216">
        <v>5.3</v>
      </c>
      <c r="W216">
        <v>4.8</v>
      </c>
      <c r="X216">
        <v>2.88</v>
      </c>
      <c r="Y216">
        <v>-0.05329683255983</v>
      </c>
      <c r="Z216">
        <v>0.6033690658499234</v>
      </c>
      <c r="AA216">
        <v>0.4272588055130169</v>
      </c>
      <c r="AB216">
        <v>0.4235474006116208</v>
      </c>
      <c r="AC216">
        <v>0.2675840978593272</v>
      </c>
      <c r="AD216">
        <v>0.253822629969419</v>
      </c>
    </row>
    <row r="217" spans="1:30">
      <c r="A217" s="1" t="s">
        <v>224</v>
      </c>
      <c r="B217">
        <f>HYPERLINK("https://www.suredividend.com/sure-analysis-EBAY/","EBay Inc.")</f>
        <v>0</v>
      </c>
      <c r="C217">
        <v>52.03</v>
      </c>
      <c r="D217">
        <v>35866.283716</v>
      </c>
      <c r="E217" t="s">
        <v>698</v>
      </c>
      <c r="F217" t="s">
        <v>663</v>
      </c>
      <c r="G217" t="s">
        <v>702</v>
      </c>
      <c r="H217" t="s">
        <v>710</v>
      </c>
      <c r="I217" t="s">
        <v>898</v>
      </c>
      <c r="J217" t="s">
        <v>1258</v>
      </c>
      <c r="K217">
        <v>44148</v>
      </c>
      <c r="L217">
        <v>0.012242711983361</v>
      </c>
      <c r="M217">
        <v>-0.04653225424069674</v>
      </c>
      <c r="N217">
        <v>0.042</v>
      </c>
      <c r="O217">
        <v>0.007782713722117807</v>
      </c>
      <c r="P217" t="s">
        <v>668</v>
      </c>
      <c r="Q217" t="s">
        <v>419</v>
      </c>
      <c r="R217">
        <v>1</v>
      </c>
      <c r="S217">
        <v>0.1865889212827988</v>
      </c>
      <c r="T217">
        <v>41</v>
      </c>
      <c r="U217">
        <v>1.269024390243902</v>
      </c>
      <c r="V217">
        <v>6.45</v>
      </c>
      <c r="W217">
        <v>3.43</v>
      </c>
      <c r="X217">
        <v>0.64</v>
      </c>
      <c r="Y217">
        <v>0.467688566810436</v>
      </c>
      <c r="Z217">
        <v>0.2358346094946401</v>
      </c>
      <c r="AA217">
        <v>0.9310872894333844</v>
      </c>
      <c r="AB217">
        <v>0.4747706422018348</v>
      </c>
      <c r="AC217">
        <v>0.3837920489296636</v>
      </c>
      <c r="AD217">
        <v>0.2492354740061162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65.06</v>
      </c>
      <c r="D218">
        <v>34165.2644</v>
      </c>
      <c r="E218" t="s">
        <v>695</v>
      </c>
      <c r="F218" t="s">
        <v>663</v>
      </c>
      <c r="G218" t="s">
        <v>702</v>
      </c>
      <c r="H218" t="s">
        <v>710</v>
      </c>
      <c r="I218" t="s">
        <v>899</v>
      </c>
      <c r="J218" t="s">
        <v>1260</v>
      </c>
      <c r="K218">
        <v>44134</v>
      </c>
      <c r="L218">
        <v>0.0261977362499</v>
      </c>
      <c r="M218">
        <v>-0.06192852156543305</v>
      </c>
      <c r="N218">
        <v>0.04</v>
      </c>
      <c r="O218">
        <v>0.006434336558260201</v>
      </c>
      <c r="P218" t="s">
        <v>668</v>
      </c>
      <c r="Q218" t="s">
        <v>419</v>
      </c>
      <c r="R218">
        <v>17</v>
      </c>
      <c r="S218">
        <v>0.6187050359712231</v>
      </c>
      <c r="T218">
        <v>47.26</v>
      </c>
      <c r="U218">
        <v>1.376639864578925</v>
      </c>
      <c r="V218">
        <v>2.67</v>
      </c>
      <c r="W218">
        <v>2.78</v>
      </c>
      <c r="X218">
        <v>1.72</v>
      </c>
      <c r="Y218">
        <v>0.064601429401796</v>
      </c>
      <c r="Z218">
        <v>0.5145482388973966</v>
      </c>
      <c r="AA218">
        <v>0.6202143950995406</v>
      </c>
      <c r="AB218">
        <v>0.4235474006116208</v>
      </c>
      <c r="AC218">
        <v>0.2920489296636086</v>
      </c>
      <c r="AD218">
        <v>0.2415902140672783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237.93</v>
      </c>
      <c r="D219">
        <v>59866.802464</v>
      </c>
      <c r="E219" t="s">
        <v>694</v>
      </c>
      <c r="F219" t="s">
        <v>663</v>
      </c>
      <c r="G219" t="s">
        <v>702</v>
      </c>
      <c r="H219" t="s">
        <v>708</v>
      </c>
      <c r="I219" t="s">
        <v>900</v>
      </c>
      <c r="J219" t="s">
        <v>1255</v>
      </c>
      <c r="K219">
        <v>44132</v>
      </c>
      <c r="L219">
        <v>0.015840116266766</v>
      </c>
      <c r="M219">
        <v>-0.07629316840253297</v>
      </c>
      <c r="N219">
        <v>0.065</v>
      </c>
      <c r="O219">
        <v>0.004245930348013793</v>
      </c>
      <c r="P219" t="s">
        <v>668</v>
      </c>
      <c r="Q219" t="s">
        <v>419</v>
      </c>
      <c r="R219">
        <v>3</v>
      </c>
      <c r="S219">
        <v>0.4177777777777777</v>
      </c>
      <c r="T219">
        <v>160</v>
      </c>
      <c r="U219">
        <v>1.4870625</v>
      </c>
      <c r="V219">
        <v>7.78</v>
      </c>
      <c r="W219">
        <v>9</v>
      </c>
      <c r="X219">
        <v>3.76</v>
      </c>
      <c r="Y219">
        <v>0.223117972688835</v>
      </c>
      <c r="Z219">
        <v>0.3215926493108729</v>
      </c>
      <c r="AA219">
        <v>0.8147013782542113</v>
      </c>
      <c r="AB219">
        <v>0.7408256880733946</v>
      </c>
      <c r="AC219">
        <v>0.2217125382262997</v>
      </c>
      <c r="AD219">
        <v>0.2385321100917431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207.37</v>
      </c>
      <c r="D220">
        <v>64513.159597</v>
      </c>
      <c r="E220" t="s">
        <v>695</v>
      </c>
      <c r="F220" t="s">
        <v>663</v>
      </c>
      <c r="G220" t="s">
        <v>702</v>
      </c>
      <c r="H220" t="s">
        <v>708</v>
      </c>
      <c r="I220" t="s">
        <v>901</v>
      </c>
      <c r="J220" t="s">
        <v>1255</v>
      </c>
      <c r="K220">
        <v>44127</v>
      </c>
      <c r="L220">
        <v>0.021500353799234</v>
      </c>
      <c r="M220">
        <v>-0.08776848122798053</v>
      </c>
      <c r="N220">
        <v>0.07000000000000001</v>
      </c>
      <c r="O220">
        <v>0.001619736898873736</v>
      </c>
      <c r="P220" t="s">
        <v>668</v>
      </c>
      <c r="Q220" t="s">
        <v>668</v>
      </c>
      <c r="R220">
        <v>46</v>
      </c>
      <c r="S220">
        <v>0.7295999999999999</v>
      </c>
      <c r="T220">
        <v>131</v>
      </c>
      <c r="U220">
        <v>1.582977099236641</v>
      </c>
      <c r="V220">
        <v>6.6</v>
      </c>
      <c r="W220">
        <v>6.25</v>
      </c>
      <c r="X220">
        <v>4.56</v>
      </c>
      <c r="Y220">
        <v>0.167279074881794</v>
      </c>
      <c r="Z220">
        <v>0.4318529862174579</v>
      </c>
      <c r="AA220">
        <v>0.7519142419601837</v>
      </c>
      <c r="AB220">
        <v>0.7744648318042813</v>
      </c>
      <c r="AC220">
        <v>0.1590214067278287</v>
      </c>
      <c r="AD220">
        <v>0.22782874617737</v>
      </c>
    </row>
    <row r="221" spans="1:30">
      <c r="A221" s="1" t="s">
        <v>228</v>
      </c>
      <c r="B221">
        <f>HYPERLINK("https://www.suredividend.com/sure-analysis-CHRW/","C.H. Robinson Worldwide, Inc.")</f>
        <v>0</v>
      </c>
      <c r="C221">
        <v>91.5</v>
      </c>
      <c r="D221">
        <v>12439.070621</v>
      </c>
      <c r="E221" t="s">
        <v>700</v>
      </c>
      <c r="F221" t="s">
        <v>663</v>
      </c>
      <c r="G221" t="s">
        <v>702</v>
      </c>
      <c r="H221" t="s">
        <v>710</v>
      </c>
      <c r="I221" t="s">
        <v>902</v>
      </c>
      <c r="J221" t="s">
        <v>1255</v>
      </c>
      <c r="K221">
        <v>44155</v>
      </c>
      <c r="L221">
        <v>0.022112818181462</v>
      </c>
      <c r="M221">
        <v>-0.06610413493648137</v>
      </c>
      <c r="N221">
        <v>0.04</v>
      </c>
      <c r="O221">
        <v>-0.002045317810959291</v>
      </c>
      <c r="P221" t="s">
        <v>668</v>
      </c>
      <c r="Q221" t="s">
        <v>419</v>
      </c>
      <c r="R221">
        <v>22</v>
      </c>
      <c r="S221">
        <v>0.5666666666666667</v>
      </c>
      <c r="T221">
        <v>65</v>
      </c>
      <c r="U221">
        <v>1.407692307692308</v>
      </c>
      <c r="V221">
        <v>3.36</v>
      </c>
      <c r="W221">
        <v>3.6</v>
      </c>
      <c r="X221">
        <v>2.04</v>
      </c>
      <c r="Y221">
        <v>0.205565364041213</v>
      </c>
      <c r="Z221">
        <v>0.445635528330781</v>
      </c>
      <c r="AA221">
        <v>0.7947932618683002</v>
      </c>
      <c r="AB221">
        <v>0.4235474006116208</v>
      </c>
      <c r="AC221">
        <v>0.2767584097859327</v>
      </c>
      <c r="AD221">
        <v>0.2079510703363915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116.07</v>
      </c>
      <c r="D222">
        <v>48688.459611</v>
      </c>
      <c r="E222" t="s">
        <v>695</v>
      </c>
      <c r="F222" t="s">
        <v>663</v>
      </c>
      <c r="G222" t="s">
        <v>702</v>
      </c>
      <c r="H222" t="s">
        <v>708</v>
      </c>
      <c r="I222" t="s">
        <v>903</v>
      </c>
      <c r="J222" t="s">
        <v>1255</v>
      </c>
      <c r="K222">
        <v>44139</v>
      </c>
      <c r="L222">
        <v>0.018787801809924</v>
      </c>
      <c r="M222">
        <v>-0.07173067234944341</v>
      </c>
      <c r="N222">
        <v>0.05</v>
      </c>
      <c r="O222">
        <v>-0.00298612774254936</v>
      </c>
      <c r="P222" t="s">
        <v>668</v>
      </c>
      <c r="Q222" t="s">
        <v>419</v>
      </c>
      <c r="R222">
        <v>17</v>
      </c>
      <c r="S222">
        <v>0.545</v>
      </c>
      <c r="T222">
        <v>80</v>
      </c>
      <c r="U222">
        <v>1.450875</v>
      </c>
      <c r="V222">
        <v>3.53</v>
      </c>
      <c r="W222">
        <v>4</v>
      </c>
      <c r="X222">
        <v>2.18</v>
      </c>
      <c r="Y222">
        <v>0.018068259439951</v>
      </c>
      <c r="Z222">
        <v>0.3813169984686064</v>
      </c>
      <c r="AA222">
        <v>0.557427258805513</v>
      </c>
      <c r="AB222">
        <v>0.5558103975535168</v>
      </c>
      <c r="AC222">
        <v>0.2477064220183486</v>
      </c>
      <c r="AD222">
        <v>0.2064220183486238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155.83</v>
      </c>
      <c r="D223">
        <v>25958.572836</v>
      </c>
      <c r="E223" t="s">
        <v>700</v>
      </c>
      <c r="F223" t="s">
        <v>663</v>
      </c>
      <c r="G223" t="s">
        <v>702</v>
      </c>
      <c r="H223" t="s">
        <v>710</v>
      </c>
      <c r="I223" t="s">
        <v>904</v>
      </c>
      <c r="J223" t="s">
        <v>1262</v>
      </c>
      <c r="K223">
        <v>44124</v>
      </c>
      <c r="L223">
        <v>0.015154048157743</v>
      </c>
      <c r="M223">
        <v>-0.1100335469428647</v>
      </c>
      <c r="N223">
        <v>0.1</v>
      </c>
      <c r="O223">
        <v>-0.003439558692630906</v>
      </c>
      <c r="P223" t="s">
        <v>668</v>
      </c>
      <c r="Q223" t="s">
        <v>419</v>
      </c>
      <c r="R223">
        <v>6</v>
      </c>
      <c r="S223">
        <v>0.3454231433506045</v>
      </c>
      <c r="T223">
        <v>87</v>
      </c>
      <c r="U223">
        <v>1.791149425287357</v>
      </c>
      <c r="V223">
        <v>4.8</v>
      </c>
      <c r="W223">
        <v>5.79</v>
      </c>
      <c r="X223">
        <v>2</v>
      </c>
      <c r="Y223">
        <v>0.3369795894625821</v>
      </c>
      <c r="Z223">
        <v>0.3062787136294027</v>
      </c>
      <c r="AA223">
        <v>0.8851454823889739</v>
      </c>
      <c r="AB223">
        <v>0.9342507645259939</v>
      </c>
      <c r="AC223">
        <v>0.07951070336391437</v>
      </c>
      <c r="AD223">
        <v>0.2003058103975535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101.88</v>
      </c>
      <c r="D224">
        <v>17945.699145</v>
      </c>
      <c r="E224" t="s">
        <v>694</v>
      </c>
      <c r="F224" t="s">
        <v>663</v>
      </c>
      <c r="G224" t="s">
        <v>702</v>
      </c>
      <c r="H224" t="s">
        <v>708</v>
      </c>
      <c r="I224" t="s">
        <v>905</v>
      </c>
      <c r="J224" t="s">
        <v>1255</v>
      </c>
      <c r="K224">
        <v>44135</v>
      </c>
      <c r="L224">
        <v>0.010395609369918</v>
      </c>
      <c r="M224">
        <v>-0.1004766054874394</v>
      </c>
      <c r="N224">
        <v>0.09</v>
      </c>
      <c r="O224">
        <v>-0.005300265694828554</v>
      </c>
      <c r="P224" t="s">
        <v>668</v>
      </c>
      <c r="Q224" t="s">
        <v>530</v>
      </c>
      <c r="R224">
        <v>7</v>
      </c>
      <c r="S224">
        <v>0.52</v>
      </c>
      <c r="T224">
        <v>60</v>
      </c>
      <c r="U224">
        <v>1.698</v>
      </c>
      <c r="V224">
        <v>1.39</v>
      </c>
      <c r="W224">
        <v>2</v>
      </c>
      <c r="X224">
        <v>1.04</v>
      </c>
      <c r="Y224">
        <v>0.256063023911493</v>
      </c>
      <c r="Z224">
        <v>0.2052067381316998</v>
      </c>
      <c r="AA224">
        <v>0.8422664624808576</v>
      </c>
      <c r="AB224">
        <v>0.8983180428134557</v>
      </c>
      <c r="AC224">
        <v>0.1055045871559633</v>
      </c>
      <c r="AD224">
        <v>0.191131498470948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207.15</v>
      </c>
      <c r="D225">
        <v>138480.051758</v>
      </c>
      <c r="E225" t="s">
        <v>693</v>
      </c>
      <c r="F225" t="s">
        <v>663</v>
      </c>
      <c r="G225" t="s">
        <v>702</v>
      </c>
      <c r="H225" t="s">
        <v>708</v>
      </c>
      <c r="I225" t="s">
        <v>906</v>
      </c>
      <c r="J225" t="s">
        <v>1255</v>
      </c>
      <c r="K225">
        <v>44126</v>
      </c>
      <c r="L225">
        <v>0.018807478189266</v>
      </c>
      <c r="M225">
        <v>-0.0932161917344565</v>
      </c>
      <c r="N225">
        <v>0.07000000000000001</v>
      </c>
      <c r="O225">
        <v>-0.006375801745512999</v>
      </c>
      <c r="P225" t="s">
        <v>668</v>
      </c>
      <c r="Q225" t="s">
        <v>419</v>
      </c>
      <c r="R225">
        <v>13</v>
      </c>
      <c r="S225">
        <v>0.4880503144654088</v>
      </c>
      <c r="T225">
        <v>127</v>
      </c>
      <c r="U225">
        <v>1.631102362204724</v>
      </c>
      <c r="V225">
        <v>7.85</v>
      </c>
      <c r="W225">
        <v>7.95</v>
      </c>
      <c r="X225">
        <v>3.88</v>
      </c>
      <c r="Y225">
        <v>0.154336147179824</v>
      </c>
      <c r="Z225">
        <v>0.3828483920367535</v>
      </c>
      <c r="AA225">
        <v>0.7335375191424195</v>
      </c>
      <c r="AB225">
        <v>0.7744648318042813</v>
      </c>
      <c r="AC225">
        <v>0.1437308868501529</v>
      </c>
      <c r="AD225">
        <v>0.1819571865443425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66.53</v>
      </c>
      <c r="D226">
        <v>7421.034029</v>
      </c>
      <c r="E226" t="s">
        <v>694</v>
      </c>
      <c r="F226" t="s">
        <v>663</v>
      </c>
      <c r="H226" t="s">
        <v>710</v>
      </c>
      <c r="J226" t="s">
        <v>1256</v>
      </c>
      <c r="K226">
        <v>44126</v>
      </c>
      <c r="L226">
        <v>0.015555080590266</v>
      </c>
      <c r="M226">
        <v>-0.08358922601362317</v>
      </c>
      <c r="N226">
        <v>0.06</v>
      </c>
      <c r="O226">
        <v>-0.007178326813533586</v>
      </c>
      <c r="P226" t="s">
        <v>668</v>
      </c>
      <c r="Q226" t="s">
        <v>419</v>
      </c>
      <c r="R226">
        <v>10</v>
      </c>
      <c r="S226">
        <v>0.4320000000000001</v>
      </c>
      <c r="T226">
        <v>43</v>
      </c>
      <c r="U226">
        <v>1.547209302325582</v>
      </c>
      <c r="V226">
        <v>2.72</v>
      </c>
      <c r="W226">
        <v>2.5</v>
      </c>
      <c r="X226">
        <v>1.08</v>
      </c>
      <c r="Y226">
        <v>0.049160576920044</v>
      </c>
      <c r="Z226">
        <v>0.3124042879019908</v>
      </c>
      <c r="AA226">
        <v>0.5957120980091883</v>
      </c>
      <c r="AB226">
        <v>0.6865443425076453</v>
      </c>
      <c r="AC226">
        <v>0.1773700305810398</v>
      </c>
      <c r="AD226">
        <v>0.1804281345565749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46.81</v>
      </c>
      <c r="D227">
        <v>11481.169541</v>
      </c>
      <c r="E227" t="s">
        <v>696</v>
      </c>
      <c r="F227" t="s">
        <v>663</v>
      </c>
      <c r="G227" t="s">
        <v>702</v>
      </c>
      <c r="H227" t="s">
        <v>708</v>
      </c>
      <c r="I227" t="s">
        <v>907</v>
      </c>
      <c r="J227" t="s">
        <v>1260</v>
      </c>
      <c r="K227">
        <v>44152</v>
      </c>
      <c r="L227">
        <v>0.02055486214037</v>
      </c>
      <c r="M227">
        <v>-0.0976731553145852</v>
      </c>
      <c r="N227">
        <v>0.07000000000000001</v>
      </c>
      <c r="O227">
        <v>-0.007534813299708953</v>
      </c>
      <c r="P227" t="s">
        <v>668</v>
      </c>
      <c r="Q227" t="s">
        <v>419</v>
      </c>
      <c r="R227">
        <v>29</v>
      </c>
      <c r="S227">
        <v>0.6217948717948718</v>
      </c>
      <c r="T227">
        <v>28</v>
      </c>
      <c r="U227">
        <v>1.671785714285714</v>
      </c>
      <c r="V227">
        <v>0.9879</v>
      </c>
      <c r="W227">
        <v>1.56</v>
      </c>
      <c r="X227">
        <v>0.97</v>
      </c>
      <c r="Y227">
        <v>0.012984202553559</v>
      </c>
      <c r="Z227">
        <v>0.4211332312404288</v>
      </c>
      <c r="AA227">
        <v>0.545176110260337</v>
      </c>
      <c r="AB227">
        <v>0.7744648318042813</v>
      </c>
      <c r="AC227">
        <v>0.1207951070336391</v>
      </c>
      <c r="AD227">
        <v>0.1788990825688073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262.42</v>
      </c>
      <c r="D228">
        <v>137969.078363</v>
      </c>
      <c r="E228" t="s">
        <v>694</v>
      </c>
      <c r="F228" t="s">
        <v>663</v>
      </c>
      <c r="H228" t="s">
        <v>708</v>
      </c>
      <c r="I228" t="s">
        <v>908</v>
      </c>
      <c r="J228" t="s">
        <v>1263</v>
      </c>
      <c r="K228">
        <v>44145</v>
      </c>
      <c r="L228">
        <v>0.014568330651362</v>
      </c>
      <c r="M228">
        <v>-0.08424783372459121</v>
      </c>
      <c r="N228">
        <v>0.06</v>
      </c>
      <c r="O228">
        <v>-0.009768461848312482</v>
      </c>
      <c r="P228" t="s">
        <v>668</v>
      </c>
      <c r="Q228" t="s">
        <v>419</v>
      </c>
      <c r="R228">
        <v>27</v>
      </c>
      <c r="S228">
        <v>0.4770755885997522</v>
      </c>
      <c r="T228">
        <v>169</v>
      </c>
      <c r="U228">
        <v>1.552781065088757</v>
      </c>
      <c r="V228">
        <v>4.24</v>
      </c>
      <c r="W228">
        <v>8.07</v>
      </c>
      <c r="X228">
        <v>3.85</v>
      </c>
      <c r="Y228">
        <v>0.302471460282226</v>
      </c>
      <c r="Z228">
        <v>0.2894333843797856</v>
      </c>
      <c r="AA228">
        <v>0.8698315467075038</v>
      </c>
      <c r="AB228">
        <v>0.6865443425076453</v>
      </c>
      <c r="AC228">
        <v>0.1712538226299694</v>
      </c>
      <c r="AD228">
        <v>0.1681957186544343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254.51</v>
      </c>
      <c r="D229">
        <v>28702.458656</v>
      </c>
      <c r="E229" t="s">
        <v>694</v>
      </c>
      <c r="F229" t="s">
        <v>663</v>
      </c>
      <c r="G229" t="s">
        <v>702</v>
      </c>
      <c r="H229" t="s">
        <v>708</v>
      </c>
      <c r="I229" t="s">
        <v>909</v>
      </c>
      <c r="J229" t="s">
        <v>1255</v>
      </c>
      <c r="K229">
        <v>44154</v>
      </c>
      <c r="L229">
        <v>0.016601859396082</v>
      </c>
      <c r="M229">
        <v>-0.09325754713978462</v>
      </c>
      <c r="N229">
        <v>0.065</v>
      </c>
      <c r="O229">
        <v>-0.01162089130914579</v>
      </c>
      <c r="P229" t="s">
        <v>668</v>
      </c>
      <c r="Q229" t="s">
        <v>419</v>
      </c>
      <c r="R229">
        <v>11</v>
      </c>
      <c r="S229">
        <v>0.4947976878612717</v>
      </c>
      <c r="T229">
        <v>156</v>
      </c>
      <c r="U229">
        <v>1.631474358974359</v>
      </c>
      <c r="V229">
        <v>8.77</v>
      </c>
      <c r="W229">
        <v>8.65</v>
      </c>
      <c r="X229">
        <v>4.28</v>
      </c>
      <c r="Y229">
        <v>0.243101358521057</v>
      </c>
      <c r="Z229">
        <v>0.3430321592649311</v>
      </c>
      <c r="AA229">
        <v>0.8315467075038285</v>
      </c>
      <c r="AB229">
        <v>0.7408256880733946</v>
      </c>
      <c r="AC229">
        <v>0.1422018348623853</v>
      </c>
      <c r="AD229">
        <v>0.1559633027522936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76.44</v>
      </c>
      <c r="D230">
        <v>146479.660311</v>
      </c>
      <c r="E230" t="s">
        <v>701</v>
      </c>
      <c r="F230" t="s">
        <v>663</v>
      </c>
      <c r="H230" t="s">
        <v>708</v>
      </c>
      <c r="J230" t="s">
        <v>1260</v>
      </c>
      <c r="K230">
        <v>44129</v>
      </c>
      <c r="L230">
        <v>0.018586390638845</v>
      </c>
      <c r="M230">
        <v>-0.1005472228061395</v>
      </c>
      <c r="N230">
        <v>0.07000000000000001</v>
      </c>
      <c r="O230">
        <v>-0.01176650439447169</v>
      </c>
      <c r="P230" t="s">
        <v>668</v>
      </c>
      <c r="Q230" t="s">
        <v>419</v>
      </c>
      <c r="R230">
        <v>25</v>
      </c>
      <c r="S230">
        <v>0.6249999999999999</v>
      </c>
      <c r="T230">
        <v>45</v>
      </c>
      <c r="U230">
        <v>1.698666666666667</v>
      </c>
      <c r="V230">
        <v>7.93</v>
      </c>
      <c r="W230">
        <v>2.24</v>
      </c>
      <c r="X230">
        <v>1.4</v>
      </c>
      <c r="Y230">
        <v>0.270170777408389</v>
      </c>
      <c r="Z230">
        <v>0.3782542113323124</v>
      </c>
      <c r="AA230">
        <v>0.8499234303215927</v>
      </c>
      <c r="AB230">
        <v>0.7744648318042813</v>
      </c>
      <c r="AC230">
        <v>0.1039755351681957</v>
      </c>
      <c r="AD230">
        <v>0.154434250764526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209.77</v>
      </c>
      <c r="D231">
        <v>146273.415197</v>
      </c>
      <c r="E231" t="s">
        <v>693</v>
      </c>
      <c r="F231" t="s">
        <v>663</v>
      </c>
      <c r="G231" t="s">
        <v>702</v>
      </c>
      <c r="H231" t="s">
        <v>708</v>
      </c>
      <c r="I231" t="s">
        <v>910</v>
      </c>
      <c r="J231" t="s">
        <v>1255</v>
      </c>
      <c r="K231">
        <v>44138</v>
      </c>
      <c r="L231">
        <v>0.017273372879436</v>
      </c>
      <c r="M231">
        <v>-0.1179464973578522</v>
      </c>
      <c r="N231">
        <v>0.09</v>
      </c>
      <c r="O231">
        <v>-0.01290165977769264</v>
      </c>
      <c r="P231" t="s">
        <v>668</v>
      </c>
      <c r="Q231" t="s">
        <v>419</v>
      </c>
      <c r="R231">
        <v>11</v>
      </c>
      <c r="S231">
        <v>0.5291607396870555</v>
      </c>
      <c r="T231">
        <v>112</v>
      </c>
      <c r="U231">
        <v>1.872946428571429</v>
      </c>
      <c r="V231">
        <v>6.97</v>
      </c>
      <c r="W231">
        <v>7.03</v>
      </c>
      <c r="X231">
        <v>3.72</v>
      </c>
      <c r="Y231">
        <v>0.192680968997503</v>
      </c>
      <c r="Z231">
        <v>0.3491577335375192</v>
      </c>
      <c r="AA231">
        <v>0.7825421133231241</v>
      </c>
      <c r="AB231">
        <v>0.8983180428134557</v>
      </c>
      <c r="AC231">
        <v>0.06269113149847094</v>
      </c>
      <c r="AD231">
        <v>0.1467889908256881</v>
      </c>
    </row>
    <row r="232" spans="1:30">
      <c r="A232" s="1" t="s">
        <v>239</v>
      </c>
      <c r="B232">
        <f>HYPERLINK("https://www.suredividend.com/sure-analysis-LLY/","Lilly(Eli) &amp; Co")</f>
        <v>0</v>
      </c>
      <c r="C232">
        <v>164.495</v>
      </c>
      <c r="D232">
        <v>159098.651379</v>
      </c>
      <c r="E232" t="s">
        <v>693</v>
      </c>
      <c r="F232" t="s">
        <v>663</v>
      </c>
      <c r="G232" t="s">
        <v>702</v>
      </c>
      <c r="H232" t="s">
        <v>708</v>
      </c>
      <c r="I232" t="s">
        <v>911</v>
      </c>
      <c r="J232" t="s">
        <v>1257</v>
      </c>
      <c r="K232">
        <v>44132</v>
      </c>
      <c r="L232">
        <v>0.017665201520735</v>
      </c>
      <c r="M232">
        <v>-0.07234786516841929</v>
      </c>
      <c r="N232">
        <v>0.04</v>
      </c>
      <c r="O232">
        <v>-0.01290460981918484</v>
      </c>
      <c r="P232" t="s">
        <v>668</v>
      </c>
      <c r="Q232" t="s">
        <v>419</v>
      </c>
      <c r="R232">
        <v>6</v>
      </c>
      <c r="S232">
        <v>0.4054794520547945</v>
      </c>
      <c r="T232">
        <v>113</v>
      </c>
      <c r="U232">
        <v>1.45570796460177</v>
      </c>
      <c r="V232">
        <v>6.11</v>
      </c>
      <c r="W232">
        <v>7.3</v>
      </c>
      <c r="X232">
        <v>2.96</v>
      </c>
      <c r="Y232">
        <v>0.287509792567866</v>
      </c>
      <c r="Z232">
        <v>0.3598774885145483</v>
      </c>
      <c r="AA232">
        <v>0.8621745788667688</v>
      </c>
      <c r="AB232">
        <v>0.4235474006116208</v>
      </c>
      <c r="AC232">
        <v>0.2431192660550459</v>
      </c>
      <c r="AD232">
        <v>0.1452599388379205</v>
      </c>
    </row>
    <row r="233" spans="1:30">
      <c r="A233" s="1" t="s">
        <v>240</v>
      </c>
      <c r="B233">
        <f>HYPERLINK("https://www.suredividend.com/sure-analysis-BANF/","Bancfirst Corp.")</f>
        <v>0</v>
      </c>
      <c r="C233">
        <v>59.16</v>
      </c>
      <c r="D233">
        <v>1933.483034</v>
      </c>
      <c r="E233" t="s">
        <v>700</v>
      </c>
      <c r="F233" t="s">
        <v>663</v>
      </c>
      <c r="G233" t="s">
        <v>702</v>
      </c>
      <c r="H233" t="s">
        <v>710</v>
      </c>
      <c r="J233" t="s">
        <v>1256</v>
      </c>
      <c r="K233">
        <v>44155</v>
      </c>
      <c r="L233">
        <v>0.022080964411298</v>
      </c>
      <c r="M233">
        <v>-0.07528827320128773</v>
      </c>
      <c r="N233">
        <v>0.03</v>
      </c>
      <c r="O233">
        <v>-0.01711317721311023</v>
      </c>
      <c r="P233" t="s">
        <v>668</v>
      </c>
      <c r="Q233" t="s">
        <v>668</v>
      </c>
      <c r="R233">
        <v>27</v>
      </c>
      <c r="S233">
        <v>0.4925373134328358</v>
      </c>
      <c r="T233">
        <v>40</v>
      </c>
      <c r="U233">
        <v>1.479</v>
      </c>
      <c r="V233">
        <v>3</v>
      </c>
      <c r="W233">
        <v>2.68</v>
      </c>
      <c r="X233">
        <v>1.32</v>
      </c>
      <c r="Y233">
        <v>-0.014090375048953</v>
      </c>
      <c r="Z233">
        <v>0.444104134762634</v>
      </c>
      <c r="AA233">
        <v>0.4823889739663093</v>
      </c>
      <c r="AB233">
        <v>0.2943425076452599</v>
      </c>
      <c r="AC233">
        <v>0.2247706422018348</v>
      </c>
      <c r="AD233">
        <v>0.1284403669724771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282.39</v>
      </c>
      <c r="D234">
        <v>62422.044901</v>
      </c>
      <c r="E234" t="s">
        <v>694</v>
      </c>
      <c r="F234" t="s">
        <v>663</v>
      </c>
      <c r="G234" t="s">
        <v>702</v>
      </c>
      <c r="H234" t="s">
        <v>708</v>
      </c>
      <c r="I234" t="s">
        <v>912</v>
      </c>
      <c r="J234" t="s">
        <v>1263</v>
      </c>
      <c r="K234">
        <v>44154</v>
      </c>
      <c r="L234">
        <v>0.018841020170525</v>
      </c>
      <c r="M234">
        <v>-0.09972864573476548</v>
      </c>
      <c r="N234">
        <v>0.06</v>
      </c>
      <c r="O234">
        <v>-0.0190699769298025</v>
      </c>
      <c r="P234" t="s">
        <v>668</v>
      </c>
      <c r="Q234" t="s">
        <v>668</v>
      </c>
      <c r="R234">
        <v>38</v>
      </c>
      <c r="S234">
        <v>0.5763440860215053</v>
      </c>
      <c r="T234">
        <v>167</v>
      </c>
      <c r="U234">
        <v>1.690958083832335</v>
      </c>
      <c r="V234">
        <v>8.56</v>
      </c>
      <c r="W234">
        <v>9.300000000000001</v>
      </c>
      <c r="X234">
        <v>5.36</v>
      </c>
      <c r="Y234">
        <v>0.27688147732822</v>
      </c>
      <c r="Z234">
        <v>0.3843797856049004</v>
      </c>
      <c r="AA234">
        <v>0.8575803981623277</v>
      </c>
      <c r="AB234">
        <v>0.6865443425076453</v>
      </c>
      <c r="AC234">
        <v>0.110091743119266</v>
      </c>
      <c r="AD234">
        <v>0.117737003058104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274.28</v>
      </c>
      <c r="D235">
        <v>85948.737913</v>
      </c>
      <c r="E235" t="s">
        <v>695</v>
      </c>
      <c r="F235" t="s">
        <v>663</v>
      </c>
      <c r="G235" t="s">
        <v>702</v>
      </c>
      <c r="H235" t="s">
        <v>708</v>
      </c>
      <c r="I235" t="s">
        <v>913</v>
      </c>
      <c r="J235" t="s">
        <v>1255</v>
      </c>
      <c r="K235">
        <v>44160</v>
      </c>
      <c r="L235">
        <v>0.011026786962236</v>
      </c>
      <c r="M235">
        <v>-0.08078802629192006</v>
      </c>
      <c r="N235">
        <v>0.05</v>
      </c>
      <c r="O235">
        <v>-0.0199991582262935</v>
      </c>
      <c r="P235" t="s">
        <v>668</v>
      </c>
      <c r="Q235" t="s">
        <v>419</v>
      </c>
      <c r="R235">
        <v>3</v>
      </c>
      <c r="S235">
        <v>0.2533333333333334</v>
      </c>
      <c r="T235">
        <v>180</v>
      </c>
      <c r="U235">
        <v>1.523777777777778</v>
      </c>
      <c r="V235">
        <v>8.57</v>
      </c>
      <c r="W235">
        <v>12</v>
      </c>
      <c r="X235">
        <v>3.04</v>
      </c>
      <c r="Y235">
        <v>0.5892753465313261</v>
      </c>
      <c r="Z235">
        <v>0.218989280245023</v>
      </c>
      <c r="AA235">
        <v>0.9555895865237366</v>
      </c>
      <c r="AB235">
        <v>0.5558103975535168</v>
      </c>
      <c r="AC235">
        <v>0.1987767584097859</v>
      </c>
      <c r="AD235">
        <v>0.1131498470948012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140.36</v>
      </c>
      <c r="D236">
        <v>221707.09316</v>
      </c>
      <c r="E236" t="s">
        <v>695</v>
      </c>
      <c r="F236" t="s">
        <v>663</v>
      </c>
      <c r="G236" t="s">
        <v>702</v>
      </c>
      <c r="H236" t="s">
        <v>708</v>
      </c>
      <c r="I236" t="s">
        <v>898</v>
      </c>
      <c r="J236" t="s">
        <v>1258</v>
      </c>
      <c r="K236">
        <v>44186</v>
      </c>
      <c r="L236">
        <v>0.007129053089492</v>
      </c>
      <c r="M236">
        <v>-0.1201722167395307</v>
      </c>
      <c r="N236">
        <v>0.1</v>
      </c>
      <c r="O236">
        <v>-0.02044373049208137</v>
      </c>
      <c r="P236" t="s">
        <v>668</v>
      </c>
      <c r="Q236" t="s">
        <v>530</v>
      </c>
      <c r="R236">
        <v>19</v>
      </c>
      <c r="S236">
        <v>0.3548387096774194</v>
      </c>
      <c r="T236">
        <v>74</v>
      </c>
      <c r="U236">
        <v>1.896756756756757</v>
      </c>
      <c r="V236">
        <v>1.69</v>
      </c>
      <c r="W236">
        <v>3.1</v>
      </c>
      <c r="X236">
        <v>1.1</v>
      </c>
      <c r="Y236">
        <v>0.398899937498699</v>
      </c>
      <c r="Z236">
        <v>0.1301684532924962</v>
      </c>
      <c r="AA236">
        <v>0.9111791730474732</v>
      </c>
      <c r="AB236">
        <v>0.9342507645259939</v>
      </c>
      <c r="AC236">
        <v>0.05657492354740061</v>
      </c>
      <c r="AD236">
        <v>0.1085626911314985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83.7</v>
      </c>
      <c r="D237">
        <v>13467.070781</v>
      </c>
      <c r="E237" t="s">
        <v>700</v>
      </c>
      <c r="F237" t="s">
        <v>663</v>
      </c>
      <c r="G237" t="s">
        <v>702</v>
      </c>
      <c r="H237" t="s">
        <v>710</v>
      </c>
      <c r="I237" t="s">
        <v>914</v>
      </c>
      <c r="J237" t="s">
        <v>1256</v>
      </c>
      <c r="K237">
        <v>44152</v>
      </c>
      <c r="L237">
        <v>0.028333451218069</v>
      </c>
      <c r="M237">
        <v>-0.07395971589787675</v>
      </c>
      <c r="N237">
        <v>0.01</v>
      </c>
      <c r="O237">
        <v>-0.02479967941936445</v>
      </c>
      <c r="P237" t="s">
        <v>668</v>
      </c>
      <c r="Q237" t="s">
        <v>668</v>
      </c>
      <c r="R237">
        <v>59</v>
      </c>
      <c r="S237">
        <v>0.8450704225352113</v>
      </c>
      <c r="T237">
        <v>57</v>
      </c>
      <c r="U237">
        <v>1.468421052631579</v>
      </c>
      <c r="V237">
        <v>4.87</v>
      </c>
      <c r="W237">
        <v>2.84</v>
      </c>
      <c r="X237">
        <v>2.4</v>
      </c>
      <c r="Y237">
        <v>-0.187939987115702</v>
      </c>
      <c r="Z237">
        <v>0.554364471669219</v>
      </c>
      <c r="AA237">
        <v>0.223583460949464</v>
      </c>
      <c r="AB237">
        <v>0.1154434250764526</v>
      </c>
      <c r="AC237">
        <v>0.2339449541284404</v>
      </c>
      <c r="AD237">
        <v>0.0963302752293578</v>
      </c>
    </row>
    <row r="238" spans="1:30">
      <c r="A238" s="1" t="s">
        <v>245</v>
      </c>
      <c r="B238">
        <f>HYPERLINK("https://www.suredividend.com/sure-analysis-INFY/","Infosys Ltd")</f>
        <v>0</v>
      </c>
      <c r="C238">
        <v>17.37</v>
      </c>
      <c r="D238">
        <v>6415.86325</v>
      </c>
      <c r="E238" t="s">
        <v>694</v>
      </c>
      <c r="F238" t="s">
        <v>663</v>
      </c>
      <c r="H238" t="s">
        <v>708</v>
      </c>
      <c r="I238" t="s">
        <v>915</v>
      </c>
      <c r="J238" t="s">
        <v>1262</v>
      </c>
      <c r="K238">
        <v>44120</v>
      </c>
      <c r="L238">
        <v>0.016210193459383</v>
      </c>
      <c r="M238">
        <v>-0.1045526896433701</v>
      </c>
      <c r="N238">
        <v>0.06</v>
      </c>
      <c r="O238">
        <v>-0.02784635337378627</v>
      </c>
      <c r="P238" t="s">
        <v>668</v>
      </c>
      <c r="Q238" t="s">
        <v>419</v>
      </c>
      <c r="R238">
        <v>5</v>
      </c>
      <c r="S238">
        <v>0.3965517241379311</v>
      </c>
      <c r="T238">
        <v>10</v>
      </c>
      <c r="U238">
        <v>1.737</v>
      </c>
      <c r="V238">
        <v>0.5706</v>
      </c>
      <c r="W238">
        <v>0.58</v>
      </c>
      <c r="X238">
        <v>0.23</v>
      </c>
      <c r="Y238">
        <v>0.7303921568627451</v>
      </c>
      <c r="Z238">
        <v>0.332312404287902</v>
      </c>
      <c r="AA238">
        <v>0.9739663093415009</v>
      </c>
      <c r="AB238">
        <v>0.6865443425076453</v>
      </c>
      <c r="AC238">
        <v>0.08715596330275228</v>
      </c>
      <c r="AD238">
        <v>0.09021406727828746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233.88</v>
      </c>
      <c r="D239">
        <v>10005.775018</v>
      </c>
      <c r="E239" t="s">
        <v>699</v>
      </c>
      <c r="F239" t="s">
        <v>663</v>
      </c>
      <c r="G239" t="s">
        <v>702</v>
      </c>
      <c r="H239" t="s">
        <v>710</v>
      </c>
      <c r="I239" t="s">
        <v>916</v>
      </c>
      <c r="J239" t="s">
        <v>1256</v>
      </c>
      <c r="K239">
        <v>44161</v>
      </c>
      <c r="L239">
        <v>0.005188964005417</v>
      </c>
      <c r="M239">
        <v>-0.1191829351862682</v>
      </c>
      <c r="N239">
        <v>0.09</v>
      </c>
      <c r="O239">
        <v>-0.03238493171114853</v>
      </c>
      <c r="P239" t="s">
        <v>668</v>
      </c>
      <c r="Q239" t="s">
        <v>530</v>
      </c>
      <c r="R239">
        <v>10</v>
      </c>
      <c r="S239">
        <v>0.2608695652173913</v>
      </c>
      <c r="T239">
        <v>124</v>
      </c>
      <c r="U239">
        <v>1.886129032258064</v>
      </c>
      <c r="V239">
        <v>4.06</v>
      </c>
      <c r="W239">
        <v>4.6</v>
      </c>
      <c r="X239">
        <v>1.2</v>
      </c>
      <c r="Y239">
        <v>0.5496069928668991</v>
      </c>
      <c r="Z239">
        <v>0.108728943338438</v>
      </c>
      <c r="AA239">
        <v>0.9494640122511485</v>
      </c>
      <c r="AB239">
        <v>0.8983180428134557</v>
      </c>
      <c r="AC239">
        <v>0.05963302752293578</v>
      </c>
      <c r="AD239">
        <v>0.07492354740061162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63.23</v>
      </c>
      <c r="D240">
        <v>3385.439731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1256</v>
      </c>
      <c r="K240">
        <v>44157</v>
      </c>
      <c r="L240">
        <v>0.025987218964068</v>
      </c>
      <c r="M240">
        <v>-0.08751157961159362</v>
      </c>
      <c r="N240">
        <v>-0.01</v>
      </c>
      <c r="O240">
        <v>-0.05666616462389462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1.58075</v>
      </c>
      <c r="V240">
        <v>3.03</v>
      </c>
      <c r="W240">
        <v>3.1</v>
      </c>
      <c r="X240">
        <v>1.68</v>
      </c>
      <c r="Y240">
        <v>-0.07772329073230701</v>
      </c>
      <c r="Z240">
        <v>0.5084226646248086</v>
      </c>
      <c r="AA240">
        <v>0.3920367534456355</v>
      </c>
      <c r="AB240">
        <v>0.03134556574923547</v>
      </c>
      <c r="AC240">
        <v>0.1620795107033639</v>
      </c>
      <c r="AD240">
        <v>0.04740061162079511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242.83</v>
      </c>
      <c r="D241">
        <v>11216.091382</v>
      </c>
      <c r="E241" t="s">
        <v>694</v>
      </c>
      <c r="F241" t="s">
        <v>663</v>
      </c>
      <c r="G241" t="s">
        <v>702</v>
      </c>
      <c r="H241" t="s">
        <v>710</v>
      </c>
      <c r="I241" t="s">
        <v>918</v>
      </c>
      <c r="J241" t="s">
        <v>1256</v>
      </c>
      <c r="K241">
        <v>44133</v>
      </c>
      <c r="L241">
        <v>0.016002183829131</v>
      </c>
      <c r="M241">
        <v>-0.1495979799813809</v>
      </c>
      <c r="N241">
        <v>0.055</v>
      </c>
      <c r="O241">
        <v>-0.07599696815705803</v>
      </c>
      <c r="P241" t="s">
        <v>668</v>
      </c>
      <c r="Q241" t="s">
        <v>419</v>
      </c>
      <c r="R241">
        <v>30</v>
      </c>
      <c r="S241">
        <v>0.6433333333333333</v>
      </c>
      <c r="T241">
        <v>108</v>
      </c>
      <c r="U241">
        <v>2.248425925925926</v>
      </c>
      <c r="V241">
        <v>5.6</v>
      </c>
      <c r="W241">
        <v>6</v>
      </c>
      <c r="X241">
        <v>3.86</v>
      </c>
      <c r="Y241">
        <v>0.4968624018344771</v>
      </c>
      <c r="Z241">
        <v>0.326186830015314</v>
      </c>
      <c r="AA241">
        <v>0.9387442572741195</v>
      </c>
      <c r="AB241">
        <v>0.6269113149847094</v>
      </c>
      <c r="AC241">
        <v>0.03669724770642202</v>
      </c>
      <c r="AD241">
        <v>0.0290519877675841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92.23</v>
      </c>
      <c r="D242">
        <v>2685.457036</v>
      </c>
      <c r="E242" t="s">
        <v>693</v>
      </c>
      <c r="F242" t="s">
        <v>663</v>
      </c>
      <c r="G242" t="s">
        <v>702</v>
      </c>
      <c r="H242" t="s">
        <v>708</v>
      </c>
      <c r="I242" t="s">
        <v>919</v>
      </c>
      <c r="J242" t="s">
        <v>1255</v>
      </c>
      <c r="K242">
        <v>44120</v>
      </c>
      <c r="L242">
        <v>0.007561959788768001</v>
      </c>
      <c r="M242">
        <v>-0.1715123127795523</v>
      </c>
      <c r="N242">
        <v>0.034</v>
      </c>
      <c r="O242">
        <v>-0.1250943340039899</v>
      </c>
      <c r="P242" t="s">
        <v>668</v>
      </c>
      <c r="Q242" t="s">
        <v>530</v>
      </c>
      <c r="R242">
        <v>28</v>
      </c>
      <c r="S242">
        <v>0.4768211920529801</v>
      </c>
      <c r="T242">
        <v>36</v>
      </c>
      <c r="U242">
        <v>2.561944444444444</v>
      </c>
      <c r="V242">
        <v>1.66</v>
      </c>
      <c r="W242">
        <v>1.51</v>
      </c>
      <c r="X242">
        <v>0.72</v>
      </c>
      <c r="Y242">
        <v>0.45902609256898</v>
      </c>
      <c r="Z242">
        <v>0.1424196018376723</v>
      </c>
      <c r="AA242">
        <v>0.9295558958652375</v>
      </c>
      <c r="AB242">
        <v>0.3516819571865443</v>
      </c>
      <c r="AC242">
        <v>0.02140672782874618</v>
      </c>
      <c r="AD242">
        <v>0.01070336391437309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</v>
      </c>
      <c r="D243">
        <v>17427.248519</v>
      </c>
      <c r="E243" t="s">
        <v>698</v>
      </c>
      <c r="F243" t="s">
        <v>665</v>
      </c>
      <c r="G243" t="s">
        <v>702</v>
      </c>
      <c r="H243" t="s">
        <v>708</v>
      </c>
      <c r="J243" t="s">
        <v>1259</v>
      </c>
      <c r="K243">
        <v>44151</v>
      </c>
      <c r="L243">
        <v>0.155667697610087</v>
      </c>
      <c r="M243">
        <v>0.1344243761583392</v>
      </c>
      <c r="N243">
        <v>-0.007</v>
      </c>
      <c r="O243">
        <v>0.19546980680426</v>
      </c>
      <c r="P243" t="s">
        <v>419</v>
      </c>
      <c r="Q243" t="s">
        <v>667</v>
      </c>
      <c r="R243">
        <v>0</v>
      </c>
      <c r="S243">
        <v>0.2946859903381643</v>
      </c>
      <c r="T243">
        <v>12.4</v>
      </c>
      <c r="U243">
        <v>0.532258064516129</v>
      </c>
      <c r="V243">
        <v>0</v>
      </c>
      <c r="W243">
        <v>2.07</v>
      </c>
      <c r="X243">
        <v>0.61</v>
      </c>
      <c r="Y243">
        <v>-0.4548477202339261</v>
      </c>
      <c r="Z243">
        <v>0.9954058192955589</v>
      </c>
      <c r="AA243">
        <v>0.03369065849923431</v>
      </c>
      <c r="AB243">
        <v>0.0382262996941896</v>
      </c>
      <c r="AC243">
        <v>0.9954128440366972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43.4</v>
      </c>
      <c r="D244">
        <v>9610.192510999999</v>
      </c>
      <c r="E244" t="s">
        <v>696</v>
      </c>
      <c r="F244" t="s">
        <v>665</v>
      </c>
      <c r="G244" t="s">
        <v>702</v>
      </c>
      <c r="H244" t="s">
        <v>708</v>
      </c>
      <c r="I244" t="s">
        <v>920</v>
      </c>
      <c r="J244" t="s">
        <v>1259</v>
      </c>
      <c r="K244">
        <v>44138</v>
      </c>
      <c r="L244">
        <v>0.091943020514185</v>
      </c>
      <c r="M244">
        <v>0.0446740481254968</v>
      </c>
      <c r="N244">
        <v>0.04</v>
      </c>
      <c r="O244">
        <v>0.1502955122948479</v>
      </c>
      <c r="P244" t="s">
        <v>419</v>
      </c>
      <c r="Q244" t="s">
        <v>667</v>
      </c>
      <c r="R244">
        <v>20</v>
      </c>
      <c r="S244">
        <v>0.9133333333333334</v>
      </c>
      <c r="T244">
        <v>54</v>
      </c>
      <c r="U244">
        <v>0.8037037037037037</v>
      </c>
      <c r="V244">
        <v>4.05</v>
      </c>
      <c r="W244">
        <v>4.5</v>
      </c>
      <c r="X244">
        <v>4.11</v>
      </c>
      <c r="Y244">
        <v>-0.246824513267354</v>
      </c>
      <c r="Z244">
        <v>0.9356814701378253</v>
      </c>
      <c r="AA244">
        <v>0.1562021439509954</v>
      </c>
      <c r="AB244">
        <v>0.4235474006116208</v>
      </c>
      <c r="AC244">
        <v>0.9495412844036697</v>
      </c>
      <c r="AD244">
        <v>0.9801223241590215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23.23</v>
      </c>
      <c r="D245">
        <v>23778.270747</v>
      </c>
      <c r="E245" t="s">
        <v>695</v>
      </c>
      <c r="F245" t="s">
        <v>665</v>
      </c>
      <c r="G245" t="s">
        <v>702</v>
      </c>
      <c r="H245" t="s">
        <v>708</v>
      </c>
      <c r="I245" t="s">
        <v>921</v>
      </c>
      <c r="J245" t="s">
        <v>1259</v>
      </c>
      <c r="K245">
        <v>44137</v>
      </c>
      <c r="L245">
        <v>0.11376926571824</v>
      </c>
      <c r="M245">
        <v>0.02746369538055693</v>
      </c>
      <c r="N245">
        <v>0.02</v>
      </c>
      <c r="O245">
        <v>0.1361485620502219</v>
      </c>
      <c r="P245" t="s">
        <v>419</v>
      </c>
      <c r="Q245" t="s">
        <v>667</v>
      </c>
      <c r="R245">
        <v>8</v>
      </c>
      <c r="S245">
        <v>0.7236842105263158</v>
      </c>
      <c r="T245">
        <v>26.6</v>
      </c>
      <c r="U245">
        <v>0.8733082706766917</v>
      </c>
      <c r="V245">
        <v>0</v>
      </c>
      <c r="W245">
        <v>3.8</v>
      </c>
      <c r="X245">
        <v>2.75</v>
      </c>
      <c r="Y245">
        <v>0.022914904756151</v>
      </c>
      <c r="Z245">
        <v>0.9709035222052067</v>
      </c>
      <c r="AA245">
        <v>0.566615620214395</v>
      </c>
      <c r="AB245">
        <v>0.1903669724770642</v>
      </c>
      <c r="AC245">
        <v>0.8883792048929664</v>
      </c>
      <c r="AD245">
        <v>0.9663608562691131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29.36</v>
      </c>
      <c r="D246">
        <v>2426.20064</v>
      </c>
      <c r="E246" t="s">
        <v>694</v>
      </c>
      <c r="F246" t="s">
        <v>665</v>
      </c>
      <c r="G246" t="s">
        <v>702</v>
      </c>
      <c r="H246" t="s">
        <v>708</v>
      </c>
      <c r="I246" t="s">
        <v>922</v>
      </c>
      <c r="J246" t="s">
        <v>1259</v>
      </c>
      <c r="K246">
        <v>44148</v>
      </c>
      <c r="L246">
        <v>0.107903647472944</v>
      </c>
      <c r="M246">
        <v>0.04161995148681408</v>
      </c>
      <c r="N246">
        <v>0.015</v>
      </c>
      <c r="O246">
        <v>0.1349216773320265</v>
      </c>
      <c r="P246" t="s">
        <v>419</v>
      </c>
      <c r="Q246" t="s">
        <v>667</v>
      </c>
      <c r="R246">
        <v>0</v>
      </c>
      <c r="S246">
        <v>0.6</v>
      </c>
      <c r="T246">
        <v>36</v>
      </c>
      <c r="U246">
        <v>0.8155555555555556</v>
      </c>
      <c r="V246">
        <v>0</v>
      </c>
      <c r="W246">
        <v>5.5</v>
      </c>
      <c r="X246">
        <v>3.3</v>
      </c>
      <c r="Y246">
        <v>0.06504041317732101</v>
      </c>
      <c r="Z246">
        <v>0.9678407350689128</v>
      </c>
      <c r="AA246">
        <v>0.6217457886676876</v>
      </c>
      <c r="AB246">
        <v>0.1399082568807339</v>
      </c>
      <c r="AC246">
        <v>0.9388379204892966</v>
      </c>
      <c r="AD246">
        <v>0.963302752293578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20.87</v>
      </c>
      <c r="D247">
        <v>23180.386219</v>
      </c>
      <c r="E247" t="s">
        <v>693</v>
      </c>
      <c r="F247" t="s">
        <v>663</v>
      </c>
      <c r="H247" t="s">
        <v>707</v>
      </c>
      <c r="I247" t="s">
        <v>923</v>
      </c>
      <c r="J247" t="s">
        <v>1256</v>
      </c>
      <c r="K247">
        <v>44146</v>
      </c>
      <c r="L247">
        <v>0</v>
      </c>
      <c r="M247">
        <v>0.05285427049527747</v>
      </c>
      <c r="N247">
        <v>0.046</v>
      </c>
      <c r="O247">
        <v>0.1344026810682903</v>
      </c>
      <c r="P247" t="s">
        <v>419</v>
      </c>
      <c r="Q247" t="s">
        <v>625</v>
      </c>
      <c r="R247">
        <v>0</v>
      </c>
      <c r="S247">
        <v>0.03323875152006485</v>
      </c>
      <c r="T247">
        <v>27</v>
      </c>
      <c r="U247">
        <v>0.772962962962963</v>
      </c>
      <c r="V247">
        <v>0</v>
      </c>
      <c r="W247">
        <v>24.67</v>
      </c>
      <c r="X247">
        <v>0.82</v>
      </c>
      <c r="Y247">
        <v>-0.04855254160018201</v>
      </c>
      <c r="Z247">
        <v>0.03675344563552833</v>
      </c>
      <c r="AA247">
        <v>0.4333843797856049</v>
      </c>
      <c r="AB247">
        <v>0.4877675840978594</v>
      </c>
      <c r="AC247">
        <v>0.9587155963302751</v>
      </c>
      <c r="AD247">
        <v>0.9617737003058104</v>
      </c>
    </row>
    <row r="248" spans="1:30">
      <c r="A248" s="1" t="s">
        <v>255</v>
      </c>
      <c r="B248">
        <f>HYPERLINK("https://www.suredividend.com/sure-analysis-ENB/","Enbridge Inc")</f>
        <v>0</v>
      </c>
      <c r="C248">
        <v>33.34</v>
      </c>
      <c r="D248">
        <v>67520.80356</v>
      </c>
      <c r="E248" t="s">
        <v>694</v>
      </c>
      <c r="F248" t="s">
        <v>663</v>
      </c>
      <c r="H248" t="s">
        <v>708</v>
      </c>
      <c r="I248" t="s">
        <v>924</v>
      </c>
      <c r="J248" t="s">
        <v>1259</v>
      </c>
      <c r="K248">
        <v>44147</v>
      </c>
      <c r="L248">
        <v>0.07710333446822301</v>
      </c>
      <c r="M248">
        <v>0.03185768329040251</v>
      </c>
      <c r="N248">
        <v>0.045</v>
      </c>
      <c r="O248">
        <v>0.1315200647914498</v>
      </c>
      <c r="P248" t="s">
        <v>419</v>
      </c>
      <c r="Q248" t="s">
        <v>667</v>
      </c>
      <c r="R248">
        <v>11</v>
      </c>
      <c r="S248">
        <v>0.6619718309859155</v>
      </c>
      <c r="T248">
        <v>39</v>
      </c>
      <c r="U248">
        <v>0.854871794871795</v>
      </c>
      <c r="V248">
        <v>0.7713</v>
      </c>
      <c r="W248">
        <v>3.55</v>
      </c>
      <c r="X248">
        <v>2.35</v>
      </c>
      <c r="Y248">
        <v>-0.096609168305993</v>
      </c>
      <c r="Z248">
        <v>0.8912710566615619</v>
      </c>
      <c r="AA248">
        <v>0.3644716692189893</v>
      </c>
      <c r="AB248">
        <v>0.4824159021406728</v>
      </c>
      <c r="AC248">
        <v>0.9097859327217125</v>
      </c>
      <c r="AD248">
        <v>0.9541284403669725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39.62</v>
      </c>
      <c r="D249">
        <v>17500.370163</v>
      </c>
      <c r="E249" t="s">
        <v>694</v>
      </c>
      <c r="F249" t="s">
        <v>663</v>
      </c>
      <c r="G249" t="s">
        <v>702</v>
      </c>
      <c r="H249" t="s">
        <v>708</v>
      </c>
      <c r="I249" t="s">
        <v>925</v>
      </c>
      <c r="J249" t="s">
        <v>1259</v>
      </c>
      <c r="K249">
        <v>44132</v>
      </c>
      <c r="L249">
        <v>0.090586271642523</v>
      </c>
      <c r="M249">
        <v>0.03475295984579185</v>
      </c>
      <c r="N249">
        <v>0.03</v>
      </c>
      <c r="O249">
        <v>0.1305833031981085</v>
      </c>
      <c r="P249" t="s">
        <v>419</v>
      </c>
      <c r="Q249" t="s">
        <v>667</v>
      </c>
      <c r="R249">
        <v>18</v>
      </c>
      <c r="S249">
        <v>0.8043010752688172</v>
      </c>
      <c r="T249">
        <v>47</v>
      </c>
      <c r="U249">
        <v>0.8429787234042553</v>
      </c>
      <c r="V249">
        <v>1.47</v>
      </c>
      <c r="W249">
        <v>4.65</v>
      </c>
      <c r="X249">
        <v>3.74</v>
      </c>
      <c r="Y249">
        <v>-0.426637061842536</v>
      </c>
      <c r="Z249">
        <v>0.9326186830015314</v>
      </c>
      <c r="AA249">
        <v>0.04134762633996937</v>
      </c>
      <c r="AB249">
        <v>0.2943425076452599</v>
      </c>
      <c r="AC249">
        <v>0.9204892966360856</v>
      </c>
      <c r="AD249">
        <v>0.9510703363914373</v>
      </c>
    </row>
    <row r="250" spans="1:30">
      <c r="A250" s="1" t="s">
        <v>257</v>
      </c>
      <c r="B250">
        <f>HYPERLINK("https://www.suredividend.com/sure-analysis-ORI/","Old Republic International Corp.")</f>
        <v>0</v>
      </c>
      <c r="C250">
        <v>18.62</v>
      </c>
      <c r="D250">
        <v>5549.146775</v>
      </c>
      <c r="E250" t="s">
        <v>699</v>
      </c>
      <c r="F250" t="s">
        <v>663</v>
      </c>
      <c r="H250" t="s">
        <v>708</v>
      </c>
      <c r="J250" t="s">
        <v>1256</v>
      </c>
      <c r="K250">
        <v>44138</v>
      </c>
      <c r="L250">
        <v>0.042908320626242</v>
      </c>
      <c r="M250">
        <v>0.05207406065507736</v>
      </c>
      <c r="N250">
        <v>0.04</v>
      </c>
      <c r="O250">
        <v>0.1265270497600075</v>
      </c>
      <c r="P250" t="s">
        <v>419</v>
      </c>
      <c r="Q250" t="s">
        <v>668</v>
      </c>
      <c r="R250">
        <v>39</v>
      </c>
      <c r="S250">
        <v>0.4307692307692307</v>
      </c>
      <c r="T250">
        <v>24</v>
      </c>
      <c r="U250">
        <v>0.7758333333333334</v>
      </c>
      <c r="V250">
        <v>1.05</v>
      </c>
      <c r="W250">
        <v>1.95</v>
      </c>
      <c r="X250">
        <v>0.84</v>
      </c>
      <c r="Y250">
        <v>-0.09955693267152801</v>
      </c>
      <c r="Z250">
        <v>0.7350689127105666</v>
      </c>
      <c r="AA250">
        <v>0.3552833078101073</v>
      </c>
      <c r="AB250">
        <v>0.4235474006116208</v>
      </c>
      <c r="AC250">
        <v>0.9556574923547401</v>
      </c>
      <c r="AD250">
        <v>0.9418960244648318</v>
      </c>
    </row>
    <row r="251" spans="1:30">
      <c r="A251" s="1" t="s">
        <v>258</v>
      </c>
      <c r="B251">
        <f>HYPERLINK("https://www.suredividend.com/sure-analysis-NJR/","New Jersey Resources Corporation")</f>
        <v>0</v>
      </c>
      <c r="C251">
        <v>34.73</v>
      </c>
      <c r="D251">
        <v>3236.782756</v>
      </c>
      <c r="E251" t="s">
        <v>697</v>
      </c>
      <c r="F251" t="s">
        <v>663</v>
      </c>
      <c r="G251" t="s">
        <v>702</v>
      </c>
      <c r="H251" t="s">
        <v>708</v>
      </c>
      <c r="I251" t="s">
        <v>926</v>
      </c>
      <c r="J251" t="s">
        <v>1260</v>
      </c>
      <c r="K251">
        <v>44168</v>
      </c>
      <c r="L251">
        <v>0.037723908494808</v>
      </c>
      <c r="M251">
        <v>0.02346257103917782</v>
      </c>
      <c r="N251">
        <v>0.07000000000000001</v>
      </c>
      <c r="O251">
        <v>0.125224781014299</v>
      </c>
      <c r="P251" t="s">
        <v>419</v>
      </c>
      <c r="Q251" t="s">
        <v>668</v>
      </c>
      <c r="R251">
        <v>25</v>
      </c>
      <c r="S251">
        <v>0.83125</v>
      </c>
      <c r="T251">
        <v>39</v>
      </c>
      <c r="U251">
        <v>0.8905128205128204</v>
      </c>
      <c r="V251">
        <v>2.04</v>
      </c>
      <c r="W251">
        <v>1.6</v>
      </c>
      <c r="X251">
        <v>1.33</v>
      </c>
      <c r="Y251">
        <v>-0.205453979101575</v>
      </c>
      <c r="Z251">
        <v>0.6707503828483921</v>
      </c>
      <c r="AA251">
        <v>0.2006125574272588</v>
      </c>
      <c r="AB251">
        <v>0.7744648318042813</v>
      </c>
      <c r="AC251">
        <v>0.8715596330275229</v>
      </c>
      <c r="AD251">
        <v>0.9373088685015289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71.40000000000001</v>
      </c>
      <c r="D252">
        <v>125721.186254</v>
      </c>
      <c r="E252" t="s">
        <v>691</v>
      </c>
      <c r="F252" t="s">
        <v>663</v>
      </c>
      <c r="G252" t="s">
        <v>702</v>
      </c>
      <c r="H252" t="s">
        <v>708</v>
      </c>
      <c r="I252" t="s">
        <v>927</v>
      </c>
      <c r="J252" t="s">
        <v>1256</v>
      </c>
      <c r="K252">
        <v>44172</v>
      </c>
      <c r="L252">
        <v>0.019923129016347</v>
      </c>
      <c r="M252">
        <v>0.007179091776114088</v>
      </c>
      <c r="N252">
        <v>0.1</v>
      </c>
      <c r="O252">
        <v>0.1239328611176271</v>
      </c>
      <c r="P252" t="s">
        <v>419</v>
      </c>
      <c r="Q252" t="s">
        <v>530</v>
      </c>
      <c r="R252">
        <v>7</v>
      </c>
      <c r="S252">
        <v>0.2443280977312391</v>
      </c>
      <c r="T252">
        <v>74</v>
      </c>
      <c r="U252">
        <v>0.9648648648648649</v>
      </c>
      <c r="V252">
        <v>5.92</v>
      </c>
      <c r="W252">
        <v>5.73</v>
      </c>
      <c r="X252">
        <v>1.4</v>
      </c>
      <c r="Y252">
        <v>0.398040048043166</v>
      </c>
      <c r="Z252">
        <v>0.3935681470137826</v>
      </c>
      <c r="AA252">
        <v>0.9096477794793262</v>
      </c>
      <c r="AB252">
        <v>0.9342507645259939</v>
      </c>
      <c r="AC252">
        <v>0.7966360856269113</v>
      </c>
      <c r="AD252">
        <v>0.9357798165137615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52.49</v>
      </c>
      <c r="D253">
        <v>2849.813933</v>
      </c>
      <c r="E253" t="s">
        <v>694</v>
      </c>
      <c r="F253" t="s">
        <v>663</v>
      </c>
      <c r="G253" t="s">
        <v>702</v>
      </c>
      <c r="H253" t="s">
        <v>708</v>
      </c>
      <c r="I253" t="s">
        <v>928</v>
      </c>
      <c r="J253" t="s">
        <v>1256</v>
      </c>
      <c r="K253">
        <v>44147</v>
      </c>
      <c r="L253">
        <v>0.048024275666695</v>
      </c>
      <c r="M253">
        <v>0.06524912154459694</v>
      </c>
      <c r="N253">
        <v>0.015</v>
      </c>
      <c r="O253">
        <v>0.114766295436816</v>
      </c>
      <c r="P253" t="s">
        <v>419</v>
      </c>
      <c r="Q253" t="s">
        <v>668</v>
      </c>
      <c r="R253">
        <v>33</v>
      </c>
      <c r="S253">
        <v>0.5270833333333333</v>
      </c>
      <c r="T253">
        <v>72</v>
      </c>
      <c r="U253">
        <v>0.7290277777777778</v>
      </c>
      <c r="V253">
        <v>4.33</v>
      </c>
      <c r="W253">
        <v>4.8</v>
      </c>
      <c r="X253">
        <v>2.53</v>
      </c>
      <c r="Y253">
        <v>0.116201618795898</v>
      </c>
      <c r="Z253">
        <v>0.781010719754977</v>
      </c>
      <c r="AA253">
        <v>0.6845329249617151</v>
      </c>
      <c r="AB253">
        <v>0.1399082568807339</v>
      </c>
      <c r="AC253">
        <v>0.9709480122324159</v>
      </c>
      <c r="AD253">
        <v>0.9036697247706422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38.22</v>
      </c>
      <c r="D254">
        <v>9825.406499999999</v>
      </c>
      <c r="E254" t="s">
        <v>694</v>
      </c>
      <c r="F254" t="s">
        <v>663</v>
      </c>
      <c r="H254" t="s">
        <v>708</v>
      </c>
      <c r="I254" t="s">
        <v>929</v>
      </c>
      <c r="J254" t="s">
        <v>1261</v>
      </c>
      <c r="K254">
        <v>44182</v>
      </c>
      <c r="L254">
        <v>0.06874141381935001</v>
      </c>
      <c r="M254">
        <v>0.0285665552676333</v>
      </c>
      <c r="N254">
        <v>0.03</v>
      </c>
      <c r="O254">
        <v>0.1141643166572626</v>
      </c>
      <c r="P254" t="s">
        <v>419</v>
      </c>
      <c r="Q254" t="s">
        <v>667</v>
      </c>
      <c r="R254">
        <v>1</v>
      </c>
      <c r="S254">
        <v>0.5891304347826087</v>
      </c>
      <c r="T254">
        <v>44</v>
      </c>
      <c r="U254">
        <v>0.8686363636363637</v>
      </c>
      <c r="V254">
        <v>3.27</v>
      </c>
      <c r="W254">
        <v>4.6</v>
      </c>
      <c r="X254">
        <v>2.71</v>
      </c>
      <c r="Y254">
        <v>-0.056196089955229</v>
      </c>
      <c r="Z254">
        <v>0.8652373660030628</v>
      </c>
      <c r="AA254">
        <v>0.4241960183767228</v>
      </c>
      <c r="AB254">
        <v>0.2943425076452599</v>
      </c>
      <c r="AC254">
        <v>0.8975535168195719</v>
      </c>
      <c r="AD254">
        <v>0.900611620795107</v>
      </c>
    </row>
    <row r="255" spans="1:30">
      <c r="A255" s="1" t="s">
        <v>262</v>
      </c>
      <c r="B255">
        <f>HYPERLINK("https://www.suredividend.com/sure-analysis-NAVI/","Navient Corp")</f>
        <v>0</v>
      </c>
      <c r="C255">
        <v>10.58</v>
      </c>
      <c r="D255">
        <v>1903.782407</v>
      </c>
      <c r="E255" t="s">
        <v>694</v>
      </c>
      <c r="F255" t="s">
        <v>663</v>
      </c>
      <c r="G255" t="s">
        <v>702</v>
      </c>
      <c r="H255" t="s">
        <v>715</v>
      </c>
      <c r="I255" t="s">
        <v>930</v>
      </c>
      <c r="J255" t="s">
        <v>1256</v>
      </c>
      <c r="K255">
        <v>44128</v>
      </c>
      <c r="L255">
        <v>0.06101472965777101</v>
      </c>
      <c r="M255">
        <v>0.09162038235768133</v>
      </c>
      <c r="N255">
        <v>-0.02</v>
      </c>
      <c r="O255">
        <v>0.1124347660186329</v>
      </c>
      <c r="P255" t="s">
        <v>419</v>
      </c>
      <c r="Q255" t="s">
        <v>668</v>
      </c>
      <c r="R255">
        <v>0</v>
      </c>
      <c r="S255">
        <v>0.2147651006711409</v>
      </c>
      <c r="T255">
        <v>16.4</v>
      </c>
      <c r="U255">
        <v>0.6451219512195122</v>
      </c>
      <c r="V255">
        <v>1.97</v>
      </c>
      <c r="W255">
        <v>2.98</v>
      </c>
      <c r="X255">
        <v>0.64</v>
      </c>
      <c r="Y255">
        <v>-0.193497474747474</v>
      </c>
      <c r="Z255">
        <v>0.8468606431852986</v>
      </c>
      <c r="AA255">
        <v>0.217457886676876</v>
      </c>
      <c r="AB255">
        <v>0.01834862385321101</v>
      </c>
      <c r="AC255">
        <v>0.9923547400611621</v>
      </c>
      <c r="AD255">
        <v>0.8960244648318043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49.41</v>
      </c>
      <c r="D256">
        <v>14590.007441</v>
      </c>
      <c r="E256" t="s">
        <v>701</v>
      </c>
      <c r="F256" t="s">
        <v>665</v>
      </c>
      <c r="H256" t="s">
        <v>708</v>
      </c>
      <c r="I256" t="s">
        <v>931</v>
      </c>
      <c r="J256" t="s">
        <v>1260</v>
      </c>
      <c r="K256">
        <v>44145</v>
      </c>
      <c r="L256">
        <v>0.038553845700889</v>
      </c>
      <c r="M256">
        <v>-0.01420049542633606</v>
      </c>
      <c r="N256">
        <v>0.094</v>
      </c>
      <c r="O256">
        <v>0.1120216622515353</v>
      </c>
      <c r="P256" t="s">
        <v>419</v>
      </c>
      <c r="Q256" t="s">
        <v>668</v>
      </c>
      <c r="R256">
        <v>12</v>
      </c>
      <c r="S256">
        <v>0.671280276816609</v>
      </c>
      <c r="T256">
        <v>46</v>
      </c>
      <c r="U256">
        <v>1.074130434782609</v>
      </c>
      <c r="V256">
        <v>0</v>
      </c>
      <c r="W256">
        <v>2.89</v>
      </c>
      <c r="X256">
        <v>1.94</v>
      </c>
      <c r="Y256">
        <v>0.149989759249259</v>
      </c>
      <c r="Z256">
        <v>0.6799387442572741</v>
      </c>
      <c r="AA256">
        <v>0.7289433384379785</v>
      </c>
      <c r="AB256">
        <v>0.9113149847094801</v>
      </c>
      <c r="AC256">
        <v>0.654434250764526</v>
      </c>
      <c r="AD256">
        <v>0.8944954128440367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11.78</v>
      </c>
      <c r="D257">
        <v>15237.427762</v>
      </c>
      <c r="E257" t="s">
        <v>691</v>
      </c>
      <c r="F257" t="s">
        <v>663</v>
      </c>
      <c r="G257" t="s">
        <v>702</v>
      </c>
      <c r="H257" t="s">
        <v>708</v>
      </c>
      <c r="I257" t="s">
        <v>932</v>
      </c>
      <c r="J257" t="s">
        <v>1262</v>
      </c>
      <c r="K257">
        <v>44173</v>
      </c>
      <c r="L257">
        <v>0.04033899593293001</v>
      </c>
      <c r="M257">
        <v>0.01990474517053076</v>
      </c>
      <c r="N257">
        <v>0.05</v>
      </c>
      <c r="O257">
        <v>0.1060335226514553</v>
      </c>
      <c r="P257" t="s">
        <v>419</v>
      </c>
      <c r="Q257" t="s">
        <v>419</v>
      </c>
      <c r="R257">
        <v>4</v>
      </c>
      <c r="S257">
        <v>0.2941176470588235</v>
      </c>
      <c r="T257">
        <v>13</v>
      </c>
      <c r="U257">
        <v>0.9061538461538461</v>
      </c>
      <c r="V257">
        <v>0.0008</v>
      </c>
      <c r="W257">
        <v>1.7</v>
      </c>
      <c r="X257">
        <v>0.5</v>
      </c>
      <c r="Y257">
        <v>-0.229319864967419</v>
      </c>
      <c r="Z257">
        <v>0.6906584992343032</v>
      </c>
      <c r="AA257">
        <v>0.1715160796324655</v>
      </c>
      <c r="AB257">
        <v>0.5558103975535168</v>
      </c>
      <c r="AC257">
        <v>0.8593272171253823</v>
      </c>
      <c r="AD257">
        <v>0.8807339449541284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48.35</v>
      </c>
      <c r="D258">
        <v>10595.379115</v>
      </c>
      <c r="E258" t="s">
        <v>693</v>
      </c>
      <c r="F258" t="s">
        <v>663</v>
      </c>
      <c r="H258" t="s">
        <v>710</v>
      </c>
      <c r="I258" t="s">
        <v>933</v>
      </c>
      <c r="J258" t="s">
        <v>1257</v>
      </c>
      <c r="K258">
        <v>44137</v>
      </c>
      <c r="L258">
        <v>0.034866626017104</v>
      </c>
      <c r="M258">
        <v>0.03346476760100647</v>
      </c>
      <c r="N258">
        <v>0.04</v>
      </c>
      <c r="O258">
        <v>0.1042617734514688</v>
      </c>
      <c r="P258" t="s">
        <v>419</v>
      </c>
      <c r="Q258" t="s">
        <v>419</v>
      </c>
      <c r="R258">
        <v>26</v>
      </c>
      <c r="S258">
        <v>0.4972067039106145</v>
      </c>
      <c r="T258">
        <v>57</v>
      </c>
      <c r="U258">
        <v>0.8482456140350877</v>
      </c>
      <c r="V258">
        <v>1.25</v>
      </c>
      <c r="W258">
        <v>3.58</v>
      </c>
      <c r="X258">
        <v>1.78</v>
      </c>
      <c r="Y258">
        <v>-0.039795114263199</v>
      </c>
      <c r="Z258">
        <v>0.6416539050535988</v>
      </c>
      <c r="AA258">
        <v>0.4532924961715161</v>
      </c>
      <c r="AB258">
        <v>0.4235474006116208</v>
      </c>
      <c r="AC258">
        <v>0.9143730886850153</v>
      </c>
      <c r="AD258">
        <v>0.8730886850152905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26.11</v>
      </c>
      <c r="D259">
        <v>143.010345</v>
      </c>
      <c r="E259" t="s">
        <v>693</v>
      </c>
      <c r="F259" t="s">
        <v>663</v>
      </c>
      <c r="H259" t="s">
        <v>708</v>
      </c>
      <c r="J259" t="s">
        <v>1259</v>
      </c>
      <c r="K259">
        <v>44144</v>
      </c>
      <c r="L259">
        <v>0.029056663920535</v>
      </c>
      <c r="M259">
        <v>0.06634841016669379</v>
      </c>
      <c r="N259">
        <v>0.01</v>
      </c>
      <c r="O259">
        <v>0.1022989929682618</v>
      </c>
      <c r="P259" t="s">
        <v>419</v>
      </c>
      <c r="Q259" t="s">
        <v>419</v>
      </c>
      <c r="R259">
        <v>2</v>
      </c>
      <c r="S259">
        <v>0.1925</v>
      </c>
      <c r="T259">
        <v>36</v>
      </c>
      <c r="U259">
        <v>0.7252777777777778</v>
      </c>
      <c r="V259">
        <v>3.78</v>
      </c>
      <c r="W259">
        <v>4</v>
      </c>
      <c r="X259">
        <v>0.77</v>
      </c>
      <c r="Y259">
        <v>-0.420592810557593</v>
      </c>
      <c r="Z259">
        <v>0.5696784073506891</v>
      </c>
      <c r="AA259">
        <v>0.04900459418070444</v>
      </c>
      <c r="AB259">
        <v>0.1154434250764526</v>
      </c>
      <c r="AC259">
        <v>0.9740061162079511</v>
      </c>
      <c r="AD259">
        <v>0.8654434250764526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23.78</v>
      </c>
      <c r="D260">
        <v>22061.341069</v>
      </c>
      <c r="E260" t="s">
        <v>697</v>
      </c>
      <c r="F260" t="s">
        <v>663</v>
      </c>
      <c r="G260" t="s">
        <v>703</v>
      </c>
      <c r="H260" t="s">
        <v>714</v>
      </c>
      <c r="I260" t="s">
        <v>934</v>
      </c>
      <c r="J260" t="s">
        <v>1256</v>
      </c>
      <c r="K260">
        <v>44147</v>
      </c>
      <c r="L260">
        <v>0</v>
      </c>
      <c r="M260">
        <v>0.01005641600219209</v>
      </c>
      <c r="N260">
        <v>0.04</v>
      </c>
      <c r="O260">
        <v>0.09690954038227506</v>
      </c>
      <c r="P260" t="s">
        <v>419</v>
      </c>
      <c r="Q260" t="s">
        <v>625</v>
      </c>
      <c r="R260">
        <v>6</v>
      </c>
      <c r="S260">
        <v>0.6380952380952382</v>
      </c>
      <c r="T260">
        <v>25</v>
      </c>
      <c r="U260">
        <v>0.9512</v>
      </c>
      <c r="V260">
        <v>0</v>
      </c>
      <c r="W260">
        <v>2.1</v>
      </c>
      <c r="X260">
        <v>1.34</v>
      </c>
      <c r="Y260">
        <v>-0.07432997917437001</v>
      </c>
      <c r="Z260">
        <v>0.03675344563552833</v>
      </c>
      <c r="AA260">
        <v>0.3966309341500766</v>
      </c>
      <c r="AB260">
        <v>0.4235474006116208</v>
      </c>
      <c r="AC260">
        <v>0.8103975535168196</v>
      </c>
      <c r="AD260">
        <v>0.8440366972477064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348.52</v>
      </c>
      <c r="D261">
        <v>9144.873944000001</v>
      </c>
      <c r="E261" t="s">
        <v>696</v>
      </c>
      <c r="F261" t="s">
        <v>663</v>
      </c>
      <c r="G261" t="s">
        <v>703</v>
      </c>
      <c r="H261" t="s">
        <v>714</v>
      </c>
      <c r="I261" t="s">
        <v>935</v>
      </c>
      <c r="J261" t="s">
        <v>1256</v>
      </c>
      <c r="K261">
        <v>44141</v>
      </c>
      <c r="L261">
        <v>0</v>
      </c>
      <c r="M261">
        <v>0.0524390688611891</v>
      </c>
      <c r="N261">
        <v>0.02</v>
      </c>
      <c r="O261">
        <v>0.09427363571419023</v>
      </c>
      <c r="P261" t="s">
        <v>419</v>
      </c>
      <c r="Q261" t="s">
        <v>625</v>
      </c>
      <c r="R261">
        <v>0</v>
      </c>
      <c r="S261">
        <v>0.02222222222222222</v>
      </c>
      <c r="T261">
        <v>450</v>
      </c>
      <c r="U261">
        <v>0.7744888888888889</v>
      </c>
      <c r="V261">
        <v>0</v>
      </c>
      <c r="W261">
        <v>450</v>
      </c>
      <c r="X261">
        <v>10</v>
      </c>
      <c r="Y261">
        <v>-0.263553483340042</v>
      </c>
      <c r="Z261">
        <v>0.03675344563552833</v>
      </c>
      <c r="AA261">
        <v>0.1439509954058193</v>
      </c>
      <c r="AB261">
        <v>0.1903669724770642</v>
      </c>
      <c r="AC261">
        <v>0.9571865443425076</v>
      </c>
      <c r="AD261">
        <v>0.827217125382263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53.61</v>
      </c>
      <c r="D262">
        <v>64946.371297</v>
      </c>
      <c r="E262" t="s">
        <v>701</v>
      </c>
      <c r="F262" t="s">
        <v>663</v>
      </c>
      <c r="H262" t="s">
        <v>708</v>
      </c>
      <c r="I262" t="s">
        <v>936</v>
      </c>
      <c r="J262" t="s">
        <v>1256</v>
      </c>
      <c r="K262">
        <v>44078</v>
      </c>
      <c r="L262">
        <v>0.082259088913143</v>
      </c>
      <c r="M262">
        <v>0.02616407310116964</v>
      </c>
      <c r="N262">
        <v>0.02</v>
      </c>
      <c r="O262">
        <v>0.09092611102845694</v>
      </c>
      <c r="P262" t="s">
        <v>419</v>
      </c>
      <c r="Q262" t="s">
        <v>667</v>
      </c>
      <c r="R262">
        <v>9</v>
      </c>
      <c r="S262">
        <v>0.7241379310344828</v>
      </c>
      <c r="T262">
        <v>61</v>
      </c>
      <c r="U262">
        <v>0.8788524590163934</v>
      </c>
      <c r="V262">
        <v>3.98</v>
      </c>
      <c r="W262">
        <v>3.77</v>
      </c>
      <c r="X262">
        <v>2.73</v>
      </c>
      <c r="Y262">
        <v>0.00311168575529</v>
      </c>
      <c r="Z262">
        <v>0.9127105666156203</v>
      </c>
      <c r="AA262">
        <v>0.5222052067381316</v>
      </c>
      <c r="AB262">
        <v>0.1903669724770642</v>
      </c>
      <c r="AC262">
        <v>0.8807339449541284</v>
      </c>
      <c r="AD262">
        <v>0.8134556574923547</v>
      </c>
    </row>
    <row r="263" spans="1:30">
      <c r="A263" s="1" t="s">
        <v>270</v>
      </c>
      <c r="B263">
        <f>HYPERLINK("https://www.suredividend.com/sure-analysis-OMC/","Omnicom Group, Inc.")</f>
        <v>0</v>
      </c>
      <c r="C263">
        <v>65.375</v>
      </c>
      <c r="D263">
        <v>13302.558819</v>
      </c>
      <c r="E263" t="s">
        <v>694</v>
      </c>
      <c r="F263" t="s">
        <v>663</v>
      </c>
      <c r="G263" t="s">
        <v>702</v>
      </c>
      <c r="H263" t="s">
        <v>708</v>
      </c>
      <c r="I263" t="s">
        <v>937</v>
      </c>
      <c r="J263" t="s">
        <v>1254</v>
      </c>
      <c r="K263">
        <v>44132</v>
      </c>
      <c r="L263">
        <v>0.041326191749922</v>
      </c>
      <c r="M263">
        <v>0.01949279042104246</v>
      </c>
      <c r="N263">
        <v>0.035</v>
      </c>
      <c r="O263">
        <v>0.09051994107110972</v>
      </c>
      <c r="P263" t="s">
        <v>419</v>
      </c>
      <c r="Q263" t="s">
        <v>668</v>
      </c>
      <c r="R263">
        <v>10</v>
      </c>
      <c r="S263">
        <v>0.5777777777777778</v>
      </c>
      <c r="T263">
        <v>72</v>
      </c>
      <c r="U263">
        <v>0.9079861111111112</v>
      </c>
      <c r="V263">
        <v>4.44</v>
      </c>
      <c r="W263">
        <v>4.5</v>
      </c>
      <c r="X263">
        <v>2.6</v>
      </c>
      <c r="Y263">
        <v>-0.191245374950825</v>
      </c>
      <c r="Z263">
        <v>0.7120980091883614</v>
      </c>
      <c r="AA263">
        <v>0.22052067381317</v>
      </c>
      <c r="AB263">
        <v>0.3585626911314985</v>
      </c>
      <c r="AC263">
        <v>0.8562691131498471</v>
      </c>
      <c r="AD263">
        <v>0.8119266055045871</v>
      </c>
    </row>
    <row r="264" spans="1:30">
      <c r="A264" s="1" t="s">
        <v>271</v>
      </c>
      <c r="B264">
        <f>HYPERLINK("https://www.suredividend.com/sure-analysis-O/","Realty Income Corp.")</f>
        <v>0</v>
      </c>
      <c r="C264">
        <v>60.08</v>
      </c>
      <c r="D264">
        <v>21115.566161</v>
      </c>
      <c r="E264" t="s">
        <v>694</v>
      </c>
      <c r="F264" t="s">
        <v>664</v>
      </c>
      <c r="G264" t="s">
        <v>702</v>
      </c>
      <c r="H264" t="s">
        <v>708</v>
      </c>
      <c r="I264" t="s">
        <v>938</v>
      </c>
      <c r="J264" t="s">
        <v>1264</v>
      </c>
      <c r="K264">
        <v>44144</v>
      </c>
      <c r="L264">
        <v>0.045578574426122</v>
      </c>
      <c r="M264">
        <v>0.009536731342262295</v>
      </c>
      <c r="N264">
        <v>0.04</v>
      </c>
      <c r="O264">
        <v>0.08955626911649328</v>
      </c>
      <c r="P264" t="s">
        <v>419</v>
      </c>
      <c r="Q264" t="s">
        <v>668</v>
      </c>
      <c r="R264">
        <v>26</v>
      </c>
      <c r="S264">
        <v>0.8028571428571428</v>
      </c>
      <c r="T264">
        <v>63</v>
      </c>
      <c r="U264">
        <v>0.9536507936507936</v>
      </c>
      <c r="V264">
        <v>1.2</v>
      </c>
      <c r="W264">
        <v>3.5</v>
      </c>
      <c r="X264">
        <v>2.81</v>
      </c>
      <c r="Y264">
        <v>-0.146418462106002</v>
      </c>
      <c r="Z264">
        <v>0.7626339969372128</v>
      </c>
      <c r="AA264">
        <v>0.2848392036753445</v>
      </c>
      <c r="AB264">
        <v>0.4235474006116208</v>
      </c>
      <c r="AC264">
        <v>0.8042813455657492</v>
      </c>
      <c r="AD264">
        <v>0.8042813455657492</v>
      </c>
    </row>
    <row r="265" spans="1:30">
      <c r="A265" s="1" t="s">
        <v>272</v>
      </c>
      <c r="B265">
        <f>HYPERLINK("https://www.suredividend.com/sure-analysis-HPQ/","HP Inc")</f>
        <v>0</v>
      </c>
      <c r="C265">
        <v>24.75</v>
      </c>
      <c r="D265">
        <v>31544.504192</v>
      </c>
      <c r="E265" t="s">
        <v>694</v>
      </c>
      <c r="F265" t="s">
        <v>663</v>
      </c>
      <c r="G265" t="s">
        <v>702</v>
      </c>
      <c r="H265" t="s">
        <v>708</v>
      </c>
      <c r="I265" t="s">
        <v>939</v>
      </c>
      <c r="J265" t="s">
        <v>1262</v>
      </c>
      <c r="K265">
        <v>44168</v>
      </c>
      <c r="L265">
        <v>0.029287787364451</v>
      </c>
      <c r="M265">
        <v>0.00990292240334556</v>
      </c>
      <c r="N265">
        <v>0.05</v>
      </c>
      <c r="O265">
        <v>0.08857946116699345</v>
      </c>
      <c r="P265" t="s">
        <v>419</v>
      </c>
      <c r="Q265" t="s">
        <v>419</v>
      </c>
      <c r="R265">
        <v>10</v>
      </c>
      <c r="S265">
        <v>0.3</v>
      </c>
      <c r="T265">
        <v>26</v>
      </c>
      <c r="U265">
        <v>0.9519230769230769</v>
      </c>
      <c r="V265">
        <v>1.77</v>
      </c>
      <c r="W265">
        <v>2.6</v>
      </c>
      <c r="X265">
        <v>0.78</v>
      </c>
      <c r="Y265">
        <v>0.224401940221553</v>
      </c>
      <c r="Z265">
        <v>0.5742725880551302</v>
      </c>
      <c r="AA265">
        <v>0.8162327718223584</v>
      </c>
      <c r="AB265">
        <v>0.5558103975535168</v>
      </c>
      <c r="AC265">
        <v>0.8058103975535168</v>
      </c>
      <c r="AD265">
        <v>0.7966360856269113</v>
      </c>
    </row>
    <row r="266" spans="1:30">
      <c r="A266" s="1" t="s">
        <v>273</v>
      </c>
      <c r="B266">
        <f>HYPERLINK("https://www.suredividend.com/sure-analysis-AON/","Aon plc.")</f>
        <v>0</v>
      </c>
      <c r="C266">
        <v>204.3</v>
      </c>
      <c r="D266">
        <v>46706.319896</v>
      </c>
      <c r="E266" t="s">
        <v>699</v>
      </c>
      <c r="F266" t="s">
        <v>663</v>
      </c>
      <c r="H266" t="s">
        <v>708</v>
      </c>
      <c r="J266" t="s">
        <v>1256</v>
      </c>
      <c r="K266">
        <v>44164</v>
      </c>
      <c r="L266">
        <v>0.004399982417408001</v>
      </c>
      <c r="M266">
        <v>-0.01965108537267135</v>
      </c>
      <c r="N266">
        <v>0.1</v>
      </c>
      <c r="O266">
        <v>0.0876935951879716</v>
      </c>
      <c r="P266" t="s">
        <v>419</v>
      </c>
      <c r="Q266" t="s">
        <v>625</v>
      </c>
      <c r="R266">
        <v>9</v>
      </c>
      <c r="S266">
        <v>0.1887179487179487</v>
      </c>
      <c r="T266">
        <v>185</v>
      </c>
      <c r="U266">
        <v>1.104324324324324</v>
      </c>
      <c r="V266">
        <v>0</v>
      </c>
      <c r="W266">
        <v>9.75</v>
      </c>
      <c r="X266">
        <v>1.84</v>
      </c>
      <c r="Y266">
        <v>0.308472149013394</v>
      </c>
      <c r="Z266">
        <v>0.09800918836140887</v>
      </c>
      <c r="AA266">
        <v>0.8744257274119448</v>
      </c>
      <c r="AB266">
        <v>0.9342507645259939</v>
      </c>
      <c r="AC266">
        <v>0.599388379204893</v>
      </c>
      <c r="AD266">
        <v>0.7920489296636086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41.96</v>
      </c>
      <c r="D267">
        <v>1703.747476</v>
      </c>
      <c r="E267" t="s">
        <v>698</v>
      </c>
      <c r="F267" t="s">
        <v>663</v>
      </c>
      <c r="G267" t="s">
        <v>702</v>
      </c>
      <c r="H267" t="s">
        <v>710</v>
      </c>
      <c r="J267" t="s">
        <v>1260</v>
      </c>
      <c r="K267">
        <v>44146</v>
      </c>
      <c r="L267">
        <v>0.035201967620885</v>
      </c>
      <c r="M267">
        <v>0.0185549657598898</v>
      </c>
      <c r="N267">
        <v>0.038</v>
      </c>
      <c r="O267">
        <v>0.08729971862477637</v>
      </c>
      <c r="P267" t="s">
        <v>419</v>
      </c>
      <c r="Q267" t="s">
        <v>668</v>
      </c>
      <c r="R267">
        <v>7</v>
      </c>
      <c r="S267">
        <v>0.6406926406926406</v>
      </c>
      <c r="T267">
        <v>46</v>
      </c>
      <c r="U267">
        <v>0.9121739130434783</v>
      </c>
      <c r="V267">
        <v>2.4</v>
      </c>
      <c r="W267">
        <v>2.31</v>
      </c>
      <c r="X267">
        <v>1.48</v>
      </c>
      <c r="Y267">
        <v>-0.165001298081857</v>
      </c>
      <c r="Z267">
        <v>0.6447166921898928</v>
      </c>
      <c r="AA267">
        <v>0.2542113323124043</v>
      </c>
      <c r="AB267">
        <v>0.3730886850152906</v>
      </c>
      <c r="AC267">
        <v>0.8470948012232417</v>
      </c>
      <c r="AD267">
        <v>0.7859327217125383</v>
      </c>
    </row>
    <row r="268" spans="1:30">
      <c r="A268" s="1" t="s">
        <v>275</v>
      </c>
      <c r="B268">
        <f>HYPERLINK("https://www.suredividend.com/sure-analysis-VIAC/","ViacomCBS Inc")</f>
        <v>0</v>
      </c>
      <c r="C268">
        <v>36.99</v>
      </c>
      <c r="D268">
        <v>22852.837338</v>
      </c>
      <c r="E268" t="s">
        <v>700</v>
      </c>
      <c r="F268" t="s">
        <v>663</v>
      </c>
      <c r="G268" t="s">
        <v>702</v>
      </c>
      <c r="H268" t="s">
        <v>710</v>
      </c>
      <c r="I268" t="s">
        <v>940</v>
      </c>
      <c r="J268" t="s">
        <v>1254</v>
      </c>
      <c r="K268">
        <v>44187</v>
      </c>
      <c r="L268">
        <v>0.025651093012455</v>
      </c>
      <c r="M268">
        <v>0.03056840750085899</v>
      </c>
      <c r="N268">
        <v>0.03</v>
      </c>
      <c r="O268">
        <v>0.08426469687317439</v>
      </c>
      <c r="P268" t="s">
        <v>419</v>
      </c>
      <c r="Q268" t="s">
        <v>530</v>
      </c>
      <c r="R268">
        <v>1</v>
      </c>
      <c r="S268">
        <v>0.2253521126760563</v>
      </c>
      <c r="T268">
        <v>43</v>
      </c>
      <c r="U268">
        <v>0.8602325581395349</v>
      </c>
      <c r="V268">
        <v>3.23</v>
      </c>
      <c r="W268">
        <v>4.26</v>
      </c>
      <c r="X268">
        <v>0.96</v>
      </c>
      <c r="Y268">
        <v>-0.07099282461881501</v>
      </c>
      <c r="Z268">
        <v>0.5007656967840736</v>
      </c>
      <c r="AA268">
        <v>0.4058192955589587</v>
      </c>
      <c r="AB268">
        <v>0.2943425076452599</v>
      </c>
      <c r="AC268">
        <v>0.9021406727828746</v>
      </c>
      <c r="AD268">
        <v>0.7645259938837919</v>
      </c>
    </row>
    <row r="269" spans="1:30">
      <c r="A269" s="1" t="s">
        <v>276</v>
      </c>
      <c r="B269">
        <f>HYPERLINK("https://www.suredividend.com/sure-analysis-JACK/","Jack In The Box, Inc.")</f>
        <v>0</v>
      </c>
      <c r="C269">
        <v>93.94</v>
      </c>
      <c r="D269">
        <v>2114.36966</v>
      </c>
      <c r="E269" t="s">
        <v>696</v>
      </c>
      <c r="F269" t="s">
        <v>663</v>
      </c>
      <c r="G269" t="s">
        <v>702</v>
      </c>
      <c r="H269" t="s">
        <v>710</v>
      </c>
      <c r="I269" t="s">
        <v>941</v>
      </c>
      <c r="J269" t="s">
        <v>1258</v>
      </c>
      <c r="K269">
        <v>44166</v>
      </c>
      <c r="L269">
        <v>0.012837671581556</v>
      </c>
      <c r="M269">
        <v>0.01858513471893675</v>
      </c>
      <c r="N269">
        <v>0.05</v>
      </c>
      <c r="O269">
        <v>0.08402707220727823</v>
      </c>
      <c r="P269" t="s">
        <v>419</v>
      </c>
      <c r="Q269" t="s">
        <v>530</v>
      </c>
      <c r="R269">
        <v>0</v>
      </c>
      <c r="S269">
        <v>0.2807017543859649</v>
      </c>
      <c r="T269">
        <v>103</v>
      </c>
      <c r="U269">
        <v>0.9120388349514563</v>
      </c>
      <c r="V269">
        <v>3.86</v>
      </c>
      <c r="W269">
        <v>5.7</v>
      </c>
      <c r="X269">
        <v>1.6</v>
      </c>
      <c r="Y269">
        <v>0.190861656558313</v>
      </c>
      <c r="Z269">
        <v>0.2526799387442573</v>
      </c>
      <c r="AA269">
        <v>0.77947932618683</v>
      </c>
      <c r="AB269">
        <v>0.5558103975535168</v>
      </c>
      <c r="AC269">
        <v>0.8486238532110092</v>
      </c>
      <c r="AD269">
        <v>0.7614678899082569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35.2</v>
      </c>
      <c r="D270">
        <v>97.60720600000001</v>
      </c>
      <c r="E270" t="s">
        <v>694</v>
      </c>
      <c r="F270" t="s">
        <v>663</v>
      </c>
      <c r="H270" t="s">
        <v>709</v>
      </c>
      <c r="J270" t="s">
        <v>1256</v>
      </c>
      <c r="K270">
        <v>44157</v>
      </c>
      <c r="L270">
        <v>0</v>
      </c>
      <c r="M270">
        <v>-0.006913105382260087</v>
      </c>
      <c r="N270">
        <v>0.06</v>
      </c>
      <c r="O270">
        <v>0.08383779526262836</v>
      </c>
      <c r="P270" t="s">
        <v>419</v>
      </c>
      <c r="Q270" t="s">
        <v>625</v>
      </c>
      <c r="R270">
        <v>30</v>
      </c>
      <c r="S270">
        <v>0.4296296296296296</v>
      </c>
      <c r="T270">
        <v>34</v>
      </c>
      <c r="U270">
        <v>1.035294117647059</v>
      </c>
      <c r="V270">
        <v>0</v>
      </c>
      <c r="W270">
        <v>2.7</v>
      </c>
      <c r="X270">
        <v>1.16</v>
      </c>
      <c r="Y270">
        <v>0.014309837076482</v>
      </c>
      <c r="Z270">
        <v>0.03675344563552833</v>
      </c>
      <c r="AA270">
        <v>0.5497702909647779</v>
      </c>
      <c r="AB270">
        <v>0.6865443425076453</v>
      </c>
      <c r="AC270">
        <v>0.7125382262996942</v>
      </c>
      <c r="AD270">
        <v>0.7599388379204893</v>
      </c>
    </row>
    <row r="271" spans="1:30">
      <c r="A271" s="1" t="s">
        <v>278</v>
      </c>
      <c r="B271">
        <f>HYPERLINK("https://www.suredividend.com/sure-analysis-LRCX/","Lam Research Corp.")</f>
        <v>0</v>
      </c>
      <c r="C271">
        <v>490.105</v>
      </c>
      <c r="D271">
        <v>71219.75975100001</v>
      </c>
      <c r="E271" t="s">
        <v>700</v>
      </c>
      <c r="F271" t="s">
        <v>663</v>
      </c>
      <c r="G271" t="s">
        <v>702</v>
      </c>
      <c r="H271" t="s">
        <v>710</v>
      </c>
      <c r="I271" t="s">
        <v>942</v>
      </c>
      <c r="J271" t="s">
        <v>1262</v>
      </c>
      <c r="K271">
        <v>44154</v>
      </c>
      <c r="L271">
        <v>0.009862351259222002</v>
      </c>
      <c r="M271">
        <v>-0.06036093708219192</v>
      </c>
      <c r="N271">
        <v>0.14</v>
      </c>
      <c r="O271">
        <v>0.0815009209070503</v>
      </c>
      <c r="P271" t="s">
        <v>419</v>
      </c>
      <c r="Q271" t="s">
        <v>530</v>
      </c>
      <c r="R271">
        <v>6</v>
      </c>
      <c r="S271">
        <v>0.2316258351893096</v>
      </c>
      <c r="T271">
        <v>359</v>
      </c>
      <c r="U271">
        <v>1.365194986072424</v>
      </c>
      <c r="V271">
        <v>17.6</v>
      </c>
      <c r="W271">
        <v>22.45</v>
      </c>
      <c r="X271">
        <v>5.2</v>
      </c>
      <c r="Y271">
        <v>0.70589777376115</v>
      </c>
      <c r="Z271">
        <v>0.1914241960183767</v>
      </c>
      <c r="AA271">
        <v>0.9724349157733537</v>
      </c>
      <c r="AB271">
        <v>0.9785932721712538</v>
      </c>
      <c r="AC271">
        <v>0.3042813455657493</v>
      </c>
      <c r="AD271">
        <v>0.7492354740061162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107.23</v>
      </c>
      <c r="D272">
        <v>32605.214428</v>
      </c>
      <c r="E272" t="s">
        <v>697</v>
      </c>
      <c r="F272" t="s">
        <v>663</v>
      </c>
      <c r="G272" t="s">
        <v>702</v>
      </c>
      <c r="H272" t="s">
        <v>708</v>
      </c>
      <c r="I272" t="s">
        <v>943</v>
      </c>
      <c r="J272" t="s">
        <v>1256</v>
      </c>
      <c r="K272">
        <v>44151</v>
      </c>
      <c r="L272">
        <v>0.019979441853343</v>
      </c>
      <c r="M272">
        <v>0.02782164924405151</v>
      </c>
      <c r="N272">
        <v>0.035</v>
      </c>
      <c r="O272">
        <v>0.0814637528603579</v>
      </c>
      <c r="P272" t="s">
        <v>419</v>
      </c>
      <c r="Q272" t="s">
        <v>530</v>
      </c>
      <c r="R272">
        <v>9</v>
      </c>
      <c r="S272">
        <v>0.175609756097561</v>
      </c>
      <c r="T272">
        <v>123</v>
      </c>
      <c r="U272">
        <v>0.8717886178861789</v>
      </c>
      <c r="V272">
        <v>14.28</v>
      </c>
      <c r="W272">
        <v>12.3</v>
      </c>
      <c r="X272">
        <v>2.16</v>
      </c>
      <c r="Y272">
        <v>-0.028981150118083</v>
      </c>
      <c r="Z272">
        <v>0.3996937212863706</v>
      </c>
      <c r="AA272">
        <v>0.4670750382848392</v>
      </c>
      <c r="AB272">
        <v>0.3585626911314985</v>
      </c>
      <c r="AC272">
        <v>0.8914373088685015</v>
      </c>
      <c r="AD272">
        <v>0.7477064220183486</v>
      </c>
    </row>
    <row r="273" spans="1:30">
      <c r="A273" s="1" t="s">
        <v>280</v>
      </c>
      <c r="B273">
        <f>HYPERLINK("https://www.suredividend.com/sure-analysis-BK/","Bank Of New York Mellon Corp")</f>
        <v>0</v>
      </c>
      <c r="C273">
        <v>42.16</v>
      </c>
      <c r="D273">
        <v>37359.485539</v>
      </c>
      <c r="E273" t="s">
        <v>699</v>
      </c>
      <c r="F273" t="s">
        <v>663</v>
      </c>
      <c r="G273" t="s">
        <v>702</v>
      </c>
      <c r="H273" t="s">
        <v>708</v>
      </c>
      <c r="I273" t="s">
        <v>944</v>
      </c>
      <c r="J273" t="s">
        <v>1256</v>
      </c>
      <c r="K273">
        <v>44122</v>
      </c>
      <c r="L273">
        <v>0.029039209206531</v>
      </c>
      <c r="M273">
        <v>0.01312348396051854</v>
      </c>
      <c r="N273">
        <v>0.04</v>
      </c>
      <c r="O273">
        <v>0.08074367883715272</v>
      </c>
      <c r="P273" t="s">
        <v>419</v>
      </c>
      <c r="Q273" t="s">
        <v>419</v>
      </c>
      <c r="R273">
        <v>10</v>
      </c>
      <c r="S273">
        <v>0.3179487179487179</v>
      </c>
      <c r="T273">
        <v>45</v>
      </c>
      <c r="U273">
        <v>0.9368888888888888</v>
      </c>
      <c r="V273">
        <v>4.55</v>
      </c>
      <c r="W273">
        <v>3.9</v>
      </c>
      <c r="X273">
        <v>1.24</v>
      </c>
      <c r="Y273">
        <v>-0.133782878651528</v>
      </c>
      <c r="Z273">
        <v>0.5681470137825422</v>
      </c>
      <c r="AA273">
        <v>0.3016845329249617</v>
      </c>
      <c r="AB273">
        <v>0.4235474006116208</v>
      </c>
      <c r="AC273">
        <v>0.8226299694189602</v>
      </c>
      <c r="AD273">
        <v>0.7446483180428135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105.8</v>
      </c>
      <c r="D274">
        <v>31925.538515</v>
      </c>
      <c r="E274" t="s">
        <v>696</v>
      </c>
      <c r="F274" t="s">
        <v>663</v>
      </c>
      <c r="G274" t="s">
        <v>702</v>
      </c>
      <c r="H274" t="s">
        <v>708</v>
      </c>
      <c r="I274" t="s">
        <v>945</v>
      </c>
      <c r="J274" t="s">
        <v>1258</v>
      </c>
      <c r="K274">
        <v>44138</v>
      </c>
      <c r="L274">
        <v>0.017638744617755</v>
      </c>
      <c r="M274">
        <v>-0.04968926123299</v>
      </c>
      <c r="N274">
        <v>0.12</v>
      </c>
      <c r="O274">
        <v>0.08041959148627953</v>
      </c>
      <c r="P274" t="s">
        <v>419</v>
      </c>
      <c r="Q274" t="s">
        <v>530</v>
      </c>
      <c r="R274">
        <v>3</v>
      </c>
      <c r="S274">
        <v>0.5529411764705883</v>
      </c>
      <c r="T274">
        <v>82</v>
      </c>
      <c r="U274">
        <v>1.290243902439024</v>
      </c>
      <c r="V274">
        <v>3.34</v>
      </c>
      <c r="W274">
        <v>3.4</v>
      </c>
      <c r="X274">
        <v>1.88</v>
      </c>
      <c r="Y274">
        <v>0.05907100369068601</v>
      </c>
      <c r="Z274">
        <v>0.3583460949464012</v>
      </c>
      <c r="AA274">
        <v>0.6125574272588055</v>
      </c>
      <c r="AB274">
        <v>0.9686544342507645</v>
      </c>
      <c r="AC274">
        <v>0.363914373088685</v>
      </c>
      <c r="AD274">
        <v>0.7415902140672783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48.9</v>
      </c>
      <c r="D275">
        <v>14814.009718</v>
      </c>
      <c r="E275" t="s">
        <v>697</v>
      </c>
      <c r="F275" t="s">
        <v>663</v>
      </c>
      <c r="G275" t="s">
        <v>702</v>
      </c>
      <c r="H275" t="s">
        <v>708</v>
      </c>
      <c r="I275" t="s">
        <v>946</v>
      </c>
      <c r="J275" t="s">
        <v>1261</v>
      </c>
      <c r="K275">
        <v>44095</v>
      </c>
      <c r="L275">
        <v>0.028322480789082</v>
      </c>
      <c r="M275">
        <v>0.004459033826313963</v>
      </c>
      <c r="N275">
        <v>0.05</v>
      </c>
      <c r="O275">
        <v>0.07821388463048207</v>
      </c>
      <c r="P275" t="s">
        <v>419</v>
      </c>
      <c r="Q275" t="s">
        <v>668</v>
      </c>
      <c r="R275">
        <v>0</v>
      </c>
      <c r="S275">
        <v>0.4745762711864406</v>
      </c>
      <c r="T275">
        <v>50</v>
      </c>
      <c r="U275">
        <v>0.978</v>
      </c>
      <c r="V275">
        <v>5.82</v>
      </c>
      <c r="W275">
        <v>2.95</v>
      </c>
      <c r="X275">
        <v>1.4</v>
      </c>
      <c r="Y275">
        <v>0.039452427514667</v>
      </c>
      <c r="Z275">
        <v>0.552833078101072</v>
      </c>
      <c r="AA275">
        <v>0.5895865237366003</v>
      </c>
      <c r="AB275">
        <v>0.5558103975535168</v>
      </c>
      <c r="AC275">
        <v>0.7782874617737003</v>
      </c>
      <c r="AD275">
        <v>0.7354740061162081</v>
      </c>
    </row>
    <row r="276" spans="1:30">
      <c r="A276" s="1" t="s">
        <v>283</v>
      </c>
      <c r="B276">
        <f>HYPERLINK("https://www.suredividend.com/sure-analysis-IMBBY/","Imperial Brands Plc")</f>
        <v>0</v>
      </c>
      <c r="C276">
        <v>21.381</v>
      </c>
      <c r="D276">
        <v>20235.151607</v>
      </c>
      <c r="E276" t="s">
        <v>693</v>
      </c>
      <c r="F276" t="s">
        <v>663</v>
      </c>
      <c r="H276" t="s">
        <v>709</v>
      </c>
      <c r="I276" t="s">
        <v>947</v>
      </c>
      <c r="J276" t="s">
        <v>1261</v>
      </c>
      <c r="K276">
        <v>44152</v>
      </c>
      <c r="L276">
        <v>0</v>
      </c>
      <c r="M276">
        <v>0.005724276649764937</v>
      </c>
      <c r="N276">
        <v>0.03</v>
      </c>
      <c r="O276">
        <v>0.07611026900416129</v>
      </c>
      <c r="P276" t="s">
        <v>419</v>
      </c>
      <c r="Q276" t="s">
        <v>625</v>
      </c>
      <c r="R276">
        <v>0</v>
      </c>
      <c r="S276">
        <v>0.3092485549132948</v>
      </c>
      <c r="T276">
        <v>22</v>
      </c>
      <c r="U276">
        <v>0.9718636363636364</v>
      </c>
      <c r="V276">
        <v>0</v>
      </c>
      <c r="W276">
        <v>3.46</v>
      </c>
      <c r="X276">
        <v>1.07</v>
      </c>
      <c r="Y276">
        <v>-0.061944728402265</v>
      </c>
      <c r="Z276">
        <v>0.03675344563552833</v>
      </c>
      <c r="AA276">
        <v>0.4180704441041347</v>
      </c>
      <c r="AB276">
        <v>0.2943425076452599</v>
      </c>
      <c r="AC276">
        <v>0.7889908256880734</v>
      </c>
      <c r="AD276">
        <v>0.7217125382262997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82.54000000000001</v>
      </c>
      <c r="D277">
        <v>128307.260049</v>
      </c>
      <c r="E277" t="s">
        <v>695</v>
      </c>
      <c r="F277" t="s">
        <v>663</v>
      </c>
      <c r="G277" t="s">
        <v>702</v>
      </c>
      <c r="H277" t="s">
        <v>708</v>
      </c>
      <c r="I277" t="s">
        <v>948</v>
      </c>
      <c r="J277" t="s">
        <v>1261</v>
      </c>
      <c r="K277">
        <v>44124</v>
      </c>
      <c r="L277">
        <v>0.05626631148937501</v>
      </c>
      <c r="M277">
        <v>-0.01637439475629976</v>
      </c>
      <c r="N277">
        <v>0.04</v>
      </c>
      <c r="O277">
        <v>0.0752654074349024</v>
      </c>
      <c r="P277" t="s">
        <v>419</v>
      </c>
      <c r="Q277" t="s">
        <v>668</v>
      </c>
      <c r="R277">
        <v>13</v>
      </c>
      <c r="S277">
        <v>0.9467455621301775</v>
      </c>
      <c r="T277">
        <v>76</v>
      </c>
      <c r="U277">
        <v>1.086052631578947</v>
      </c>
      <c r="V277">
        <v>4.93</v>
      </c>
      <c r="W277">
        <v>5.07</v>
      </c>
      <c r="X277">
        <v>4.8</v>
      </c>
      <c r="Y277">
        <v>0.032623068140087</v>
      </c>
      <c r="Z277">
        <v>0.8269525267993875</v>
      </c>
      <c r="AA277">
        <v>0.5773353751914242</v>
      </c>
      <c r="AB277">
        <v>0.4235474006116208</v>
      </c>
      <c r="AC277">
        <v>0.6330275229357798</v>
      </c>
      <c r="AD277">
        <v>0.7110091743119266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155.07</v>
      </c>
      <c r="D278">
        <v>21649.164994</v>
      </c>
      <c r="E278" t="s">
        <v>698</v>
      </c>
      <c r="F278" t="s">
        <v>664</v>
      </c>
      <c r="G278" t="s">
        <v>702</v>
      </c>
      <c r="H278" t="s">
        <v>708</v>
      </c>
      <c r="J278" t="s">
        <v>1264</v>
      </c>
      <c r="K278">
        <v>44151</v>
      </c>
      <c r="L278">
        <v>0.040384032398153</v>
      </c>
      <c r="M278">
        <v>0.003750697356907251</v>
      </c>
      <c r="N278">
        <v>0.036</v>
      </c>
      <c r="O278">
        <v>0.07464741339768888</v>
      </c>
      <c r="P278" t="s">
        <v>419</v>
      </c>
      <c r="Q278" t="s">
        <v>668</v>
      </c>
      <c r="R278">
        <v>9</v>
      </c>
      <c r="S278">
        <v>0.7227272727272727</v>
      </c>
      <c r="T278">
        <v>158</v>
      </c>
      <c r="U278">
        <v>0.9814556962025316</v>
      </c>
      <c r="V278">
        <v>4.64</v>
      </c>
      <c r="W278">
        <v>8.800000000000001</v>
      </c>
      <c r="X278">
        <v>6.36</v>
      </c>
      <c r="Y278">
        <v>-0.227643268512878</v>
      </c>
      <c r="Z278">
        <v>0.6921898928024502</v>
      </c>
      <c r="AA278">
        <v>0.1730474732006126</v>
      </c>
      <c r="AB278">
        <v>0.3669724770642202</v>
      </c>
      <c r="AC278">
        <v>0.77217125382263</v>
      </c>
      <c r="AD278">
        <v>0.709480122324159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59.005</v>
      </c>
      <c r="D279">
        <v>36129.788576</v>
      </c>
      <c r="E279" t="s">
        <v>696</v>
      </c>
      <c r="F279" t="s">
        <v>663</v>
      </c>
      <c r="G279" t="s">
        <v>702</v>
      </c>
      <c r="H279" t="s">
        <v>708</v>
      </c>
      <c r="I279" t="s">
        <v>949</v>
      </c>
      <c r="J279" t="s">
        <v>1261</v>
      </c>
      <c r="K279">
        <v>44183</v>
      </c>
      <c r="L279">
        <v>0.033103324604746</v>
      </c>
      <c r="M279">
        <v>0.009951631187936849</v>
      </c>
      <c r="N279">
        <v>0.03</v>
      </c>
      <c r="O279">
        <v>0.06950791267485146</v>
      </c>
      <c r="P279" t="s">
        <v>419</v>
      </c>
      <c r="Q279" t="s">
        <v>668</v>
      </c>
      <c r="R279">
        <v>1</v>
      </c>
      <c r="S279">
        <v>0.5534246575342466</v>
      </c>
      <c r="T279">
        <v>62</v>
      </c>
      <c r="U279">
        <v>0.9516935483870969</v>
      </c>
      <c r="V279">
        <v>3.74</v>
      </c>
      <c r="W279">
        <v>3.65</v>
      </c>
      <c r="X279">
        <v>2.02</v>
      </c>
      <c r="Y279">
        <v>0.177171362203814</v>
      </c>
      <c r="Z279">
        <v>0.6140888208269525</v>
      </c>
      <c r="AA279">
        <v>0.7595712098009189</v>
      </c>
      <c r="AB279">
        <v>0.2943425076452599</v>
      </c>
      <c r="AC279">
        <v>0.8073394495412844</v>
      </c>
      <c r="AD279">
        <v>0.6636085626911316</v>
      </c>
    </row>
    <row r="280" spans="1:30">
      <c r="A280" s="1" t="s">
        <v>287</v>
      </c>
      <c r="B280">
        <f>HYPERLINK("https://www.suredividend.com/sure-analysis-CLCT/","Collectors Universe Inc")</f>
        <v>0</v>
      </c>
      <c r="C280">
        <v>75.34999999999999</v>
      </c>
      <c r="D280">
        <v>700.678143</v>
      </c>
      <c r="E280" t="s">
        <v>691</v>
      </c>
      <c r="F280" t="s">
        <v>663</v>
      </c>
      <c r="H280" t="s">
        <v>716</v>
      </c>
      <c r="J280" t="s">
        <v>1255</v>
      </c>
      <c r="K280">
        <v>44144</v>
      </c>
      <c r="L280">
        <v>0.009232592330126001</v>
      </c>
      <c r="M280">
        <v>-0.036704897835797</v>
      </c>
      <c r="N280">
        <v>0.1</v>
      </c>
      <c r="O280">
        <v>0.06802115344480808</v>
      </c>
      <c r="P280" t="s">
        <v>419</v>
      </c>
      <c r="Q280" t="s">
        <v>625</v>
      </c>
      <c r="R280">
        <v>0</v>
      </c>
      <c r="S280">
        <v>0.28</v>
      </c>
      <c r="T280">
        <v>62.5</v>
      </c>
      <c r="U280">
        <v>1.2056</v>
      </c>
      <c r="V280">
        <v>0</v>
      </c>
      <c r="W280">
        <v>2.5</v>
      </c>
      <c r="X280">
        <v>0.7</v>
      </c>
      <c r="Y280">
        <v>2.43775093072487</v>
      </c>
      <c r="Z280">
        <v>0.1745788667687596</v>
      </c>
      <c r="AA280">
        <v>0.9969372128637061</v>
      </c>
      <c r="AB280">
        <v>0.9342507645259939</v>
      </c>
      <c r="AC280">
        <v>0.4541284403669725</v>
      </c>
      <c r="AD280">
        <v>0.6559633027522936</v>
      </c>
    </row>
    <row r="281" spans="1:30">
      <c r="A281" s="1" t="s">
        <v>288</v>
      </c>
      <c r="B281">
        <f>HYPERLINK("https://www.suredividend.com/sure-analysis-PSA/","Public Storage")</f>
        <v>0</v>
      </c>
      <c r="C281">
        <v>213.07</v>
      </c>
      <c r="D281">
        <v>38001.089007</v>
      </c>
      <c r="E281" t="s">
        <v>698</v>
      </c>
      <c r="F281" t="s">
        <v>664</v>
      </c>
      <c r="G281" t="s">
        <v>702</v>
      </c>
      <c r="H281" t="s">
        <v>708</v>
      </c>
      <c r="I281" t="s">
        <v>950</v>
      </c>
      <c r="J281" t="s">
        <v>1264</v>
      </c>
      <c r="K281">
        <v>44148</v>
      </c>
      <c r="L281">
        <v>0.036295195121986</v>
      </c>
      <c r="M281">
        <v>-0.004804953203534357</v>
      </c>
      <c r="N281">
        <v>0.037</v>
      </c>
      <c r="O281">
        <v>0.06649211303168556</v>
      </c>
      <c r="P281" t="s">
        <v>419</v>
      </c>
      <c r="Q281" t="s">
        <v>419</v>
      </c>
      <c r="R281">
        <v>0</v>
      </c>
      <c r="S281">
        <v>0.7692307692307692</v>
      </c>
      <c r="T281">
        <v>208</v>
      </c>
      <c r="U281">
        <v>1.024375</v>
      </c>
      <c r="V281">
        <v>6.49</v>
      </c>
      <c r="W281">
        <v>10.4</v>
      </c>
      <c r="X281">
        <v>8</v>
      </c>
      <c r="Y281">
        <v>0.057069703770525</v>
      </c>
      <c r="Z281">
        <v>0.6554364471669218</v>
      </c>
      <c r="AA281">
        <v>0.6094946401225115</v>
      </c>
      <c r="AB281">
        <v>0.3707951070336392</v>
      </c>
      <c r="AC281">
        <v>0.7339449541284404</v>
      </c>
      <c r="AD281">
        <v>0.6406727828746177</v>
      </c>
    </row>
    <row r="282" spans="1:30">
      <c r="A282" s="1" t="s">
        <v>289</v>
      </c>
      <c r="B282">
        <f>HYPERLINK("https://www.suredividend.com/sure-analysis-SVC/","Service Properties Trust")</f>
        <v>0</v>
      </c>
      <c r="C282">
        <v>11.545</v>
      </c>
      <c r="D282">
        <v>1872.398743</v>
      </c>
      <c r="E282" t="s">
        <v>694</v>
      </c>
      <c r="F282" t="s">
        <v>664</v>
      </c>
      <c r="G282" t="s">
        <v>702</v>
      </c>
      <c r="H282" t="s">
        <v>710</v>
      </c>
      <c r="I282" t="s">
        <v>951</v>
      </c>
      <c r="J282" t="s">
        <v>1264</v>
      </c>
      <c r="K282">
        <v>44152</v>
      </c>
      <c r="L282">
        <v>0.049967396170827</v>
      </c>
      <c r="M282">
        <v>0.03931410105773692</v>
      </c>
      <c r="N282">
        <v>0.02</v>
      </c>
      <c r="O282">
        <v>0.06282962414972837</v>
      </c>
      <c r="P282" t="s">
        <v>419</v>
      </c>
      <c r="Q282" t="s">
        <v>668</v>
      </c>
      <c r="R282">
        <v>0</v>
      </c>
      <c r="S282">
        <v>0.025</v>
      </c>
      <c r="T282">
        <v>14</v>
      </c>
      <c r="U282">
        <v>0.8246428571428571</v>
      </c>
      <c r="V282">
        <v>-1.15</v>
      </c>
      <c r="W282">
        <v>1.6</v>
      </c>
      <c r="X282">
        <v>0.04</v>
      </c>
      <c r="Y282">
        <v>-0.511824084777592</v>
      </c>
      <c r="Z282">
        <v>0.7932618683001532</v>
      </c>
      <c r="AA282">
        <v>0.02297090352220521</v>
      </c>
      <c r="AB282">
        <v>0.1903669724770642</v>
      </c>
      <c r="AC282">
        <v>0.9327217125382263</v>
      </c>
      <c r="AD282">
        <v>0.6253822629969419</v>
      </c>
    </row>
    <row r="283" spans="1:30">
      <c r="A283" s="1" t="s">
        <v>290</v>
      </c>
      <c r="B283">
        <f>HYPERLINK("https://www.suredividend.com/sure-analysis-ITUB/","Itau Unibanco Holding S.A.")</f>
        <v>0</v>
      </c>
      <c r="C283">
        <v>5.945</v>
      </c>
      <c r="D283">
        <v>5225.1732</v>
      </c>
      <c r="E283" t="s">
        <v>700</v>
      </c>
      <c r="F283" t="s">
        <v>663</v>
      </c>
      <c r="H283" t="s">
        <v>708</v>
      </c>
      <c r="I283" t="s">
        <v>952</v>
      </c>
      <c r="J283" t="s">
        <v>1256</v>
      </c>
      <c r="K283">
        <v>44172</v>
      </c>
      <c r="L283">
        <v>0.007893497449274001</v>
      </c>
      <c r="M283">
        <v>0.03614681879595949</v>
      </c>
      <c r="N283">
        <v>0.015</v>
      </c>
      <c r="O283">
        <v>0.06246578582003504</v>
      </c>
      <c r="P283" t="s">
        <v>419</v>
      </c>
      <c r="Q283" t="s">
        <v>625</v>
      </c>
      <c r="R283">
        <v>0</v>
      </c>
      <c r="S283">
        <v>0.2424242424242424</v>
      </c>
      <c r="T283">
        <v>7.1</v>
      </c>
      <c r="U283">
        <v>0.8373239436619719</v>
      </c>
      <c r="V283">
        <v>0.4404</v>
      </c>
      <c r="W283">
        <v>0.33</v>
      </c>
      <c r="X283">
        <v>0.08</v>
      </c>
      <c r="Y283">
        <v>-0.353269581559891</v>
      </c>
      <c r="Z283">
        <v>0.1470137825421133</v>
      </c>
      <c r="AA283">
        <v>0.08575803981623277</v>
      </c>
      <c r="AB283">
        <v>0.1399082568807339</v>
      </c>
      <c r="AC283">
        <v>0.9250764525993884</v>
      </c>
      <c r="AD283">
        <v>0.6207951070336392</v>
      </c>
    </row>
    <row r="284" spans="1:30">
      <c r="A284" s="1" t="s">
        <v>291</v>
      </c>
      <c r="B284">
        <f>HYPERLINK("https://www.suredividend.com/sure-analysis-WPC/","W. P. Carey Inc")</f>
        <v>0</v>
      </c>
      <c r="C284">
        <v>68.22</v>
      </c>
      <c r="D284">
        <v>11934.068761</v>
      </c>
      <c r="E284" t="s">
        <v>694</v>
      </c>
      <c r="F284" t="s">
        <v>664</v>
      </c>
      <c r="G284" t="s">
        <v>702</v>
      </c>
      <c r="H284" t="s">
        <v>708</v>
      </c>
      <c r="I284" t="s">
        <v>953</v>
      </c>
      <c r="J284" t="s">
        <v>1264</v>
      </c>
      <c r="K284">
        <v>44133</v>
      </c>
      <c r="L284">
        <v>0.059926666926513</v>
      </c>
      <c r="M284">
        <v>-0.02862245612506831</v>
      </c>
      <c r="N284">
        <v>0.035</v>
      </c>
      <c r="O284">
        <v>0.06227092926839117</v>
      </c>
      <c r="P284" t="s">
        <v>419</v>
      </c>
      <c r="Q284" t="s">
        <v>668</v>
      </c>
      <c r="R284">
        <v>22</v>
      </c>
      <c r="S284">
        <v>0.8893617021276595</v>
      </c>
      <c r="T284">
        <v>59</v>
      </c>
      <c r="U284">
        <v>1.156271186440678</v>
      </c>
      <c r="V284">
        <v>2.59</v>
      </c>
      <c r="W284">
        <v>4.7</v>
      </c>
      <c r="X284">
        <v>4.18</v>
      </c>
      <c r="Y284">
        <v>-0.09427693241554001</v>
      </c>
      <c r="Z284">
        <v>0.8422664624808576</v>
      </c>
      <c r="AA284">
        <v>0.3690658499234303</v>
      </c>
      <c r="AB284">
        <v>0.3585626911314985</v>
      </c>
      <c r="AC284">
        <v>0.5107033639143731</v>
      </c>
      <c r="AD284">
        <v>0.6192660550458716</v>
      </c>
    </row>
    <row r="285" spans="1:30">
      <c r="A285" s="1" t="s">
        <v>292</v>
      </c>
      <c r="B285">
        <f>HYPERLINK("https://www.suredividend.com/sure-analysis-CCI/","Crown Castle International Corp")</f>
        <v>0</v>
      </c>
      <c r="C285">
        <v>155.61</v>
      </c>
      <c r="D285">
        <v>67114.257816</v>
      </c>
      <c r="E285" t="s">
        <v>699</v>
      </c>
      <c r="F285" t="s">
        <v>664</v>
      </c>
      <c r="G285" t="s">
        <v>702</v>
      </c>
      <c r="H285" t="s">
        <v>708</v>
      </c>
      <c r="I285" t="s">
        <v>954</v>
      </c>
      <c r="J285" t="s">
        <v>1264</v>
      </c>
      <c r="K285">
        <v>44161</v>
      </c>
      <c r="L285">
        <v>0.031318609059055</v>
      </c>
      <c r="M285">
        <v>-0.02945995541512669</v>
      </c>
      <c r="N285">
        <v>0.06</v>
      </c>
      <c r="O285">
        <v>0.06197541219627856</v>
      </c>
      <c r="P285" t="s">
        <v>419</v>
      </c>
      <c r="Q285" t="s">
        <v>419</v>
      </c>
      <c r="R285">
        <v>7</v>
      </c>
      <c r="S285">
        <v>0.8721311475409838</v>
      </c>
      <c r="T285">
        <v>134</v>
      </c>
      <c r="U285">
        <v>1.161268656716418</v>
      </c>
      <c r="V285">
        <v>1.41</v>
      </c>
      <c r="W285">
        <v>6.1</v>
      </c>
      <c r="X285">
        <v>5.32</v>
      </c>
      <c r="Y285">
        <v>0.126487921799542</v>
      </c>
      <c r="Z285">
        <v>0.5957120980091883</v>
      </c>
      <c r="AA285">
        <v>0.6983154670750383</v>
      </c>
      <c r="AB285">
        <v>0.6865443425076453</v>
      </c>
      <c r="AC285">
        <v>0.5030581039755352</v>
      </c>
      <c r="AD285">
        <v>0.6146788990825688</v>
      </c>
    </row>
    <row r="286" spans="1:30">
      <c r="A286" s="1" t="s">
        <v>293</v>
      </c>
      <c r="B286">
        <f>HYPERLINK("https://www.suredividend.com/sure-analysis-CHRRF/","Chorus Aviation, Inc.")</f>
        <v>0</v>
      </c>
      <c r="C286">
        <v>2.9673</v>
      </c>
      <c r="D286">
        <v>480.3091</v>
      </c>
      <c r="E286" t="s">
        <v>697</v>
      </c>
      <c r="F286" t="s">
        <v>663</v>
      </c>
      <c r="G286" t="s">
        <v>703</v>
      </c>
      <c r="H286" t="s">
        <v>714</v>
      </c>
      <c r="I286" t="s">
        <v>955</v>
      </c>
      <c r="J286" t="s">
        <v>1255</v>
      </c>
      <c r="K286">
        <v>44160</v>
      </c>
      <c r="L286">
        <v>0</v>
      </c>
      <c r="M286">
        <v>-0.02310363399429238</v>
      </c>
      <c r="N286">
        <v>0.05</v>
      </c>
      <c r="O286">
        <v>0.06086677244647976</v>
      </c>
      <c r="P286" t="s">
        <v>419</v>
      </c>
      <c r="Q286" t="s">
        <v>625</v>
      </c>
      <c r="R286">
        <v>0</v>
      </c>
      <c r="S286">
        <v>0.2727272727272727</v>
      </c>
      <c r="T286">
        <v>2.64</v>
      </c>
      <c r="U286">
        <v>1.123977272727273</v>
      </c>
      <c r="V286">
        <v>0</v>
      </c>
      <c r="W286">
        <v>0.33</v>
      </c>
      <c r="X286">
        <v>0.09</v>
      </c>
      <c r="Y286">
        <v>-0.5218967517401391</v>
      </c>
      <c r="Z286">
        <v>0.03675344563552833</v>
      </c>
      <c r="AA286">
        <v>0.01990811638591118</v>
      </c>
      <c r="AB286">
        <v>0.5558103975535168</v>
      </c>
      <c r="AC286">
        <v>0.5626911314984709</v>
      </c>
      <c r="AD286">
        <v>0.5948012232415902</v>
      </c>
    </row>
    <row r="287" spans="1:30">
      <c r="A287" s="1" t="s">
        <v>294</v>
      </c>
      <c r="B287">
        <f>HYPERLINK("https://www.suredividend.com/sure-analysis-NNN/","National Retail Properties Inc")</f>
        <v>0</v>
      </c>
      <c r="C287">
        <v>39.72</v>
      </c>
      <c r="D287">
        <v>6792.750098</v>
      </c>
      <c r="E287" t="s">
        <v>698</v>
      </c>
      <c r="F287" t="s">
        <v>664</v>
      </c>
      <c r="G287" t="s">
        <v>702</v>
      </c>
      <c r="H287" t="s">
        <v>708</v>
      </c>
      <c r="I287" t="s">
        <v>956</v>
      </c>
      <c r="J287" t="s">
        <v>1264</v>
      </c>
      <c r="K287">
        <v>44146</v>
      </c>
      <c r="L287">
        <v>0.05172965852955001</v>
      </c>
      <c r="M287">
        <v>-0.01515538231855718</v>
      </c>
      <c r="N287">
        <v>0.027</v>
      </c>
      <c r="O287">
        <v>0.05976237561197384</v>
      </c>
      <c r="P287" t="s">
        <v>419</v>
      </c>
      <c r="Q287" t="s">
        <v>667</v>
      </c>
      <c r="R287">
        <v>30</v>
      </c>
      <c r="S287">
        <v>0.790874524714829</v>
      </c>
      <c r="T287">
        <v>36.8</v>
      </c>
      <c r="U287">
        <v>1.079347826086957</v>
      </c>
      <c r="V287">
        <v>1.24</v>
      </c>
      <c r="W287">
        <v>2.63</v>
      </c>
      <c r="X287">
        <v>2.08</v>
      </c>
      <c r="Y287">
        <v>-0.222752093699123</v>
      </c>
      <c r="Z287">
        <v>0.8085758039816233</v>
      </c>
      <c r="AA287">
        <v>0.1837672281776417</v>
      </c>
      <c r="AB287">
        <v>0.2400611620795107</v>
      </c>
      <c r="AC287">
        <v>0.6452599388379205</v>
      </c>
      <c r="AD287">
        <v>0.5886850152905199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86.08</v>
      </c>
      <c r="D288">
        <v>38472.405394</v>
      </c>
      <c r="E288" t="s">
        <v>701</v>
      </c>
      <c r="F288" t="s">
        <v>663</v>
      </c>
      <c r="H288" t="s">
        <v>708</v>
      </c>
      <c r="I288" t="s">
        <v>957</v>
      </c>
      <c r="J288" t="s">
        <v>1256</v>
      </c>
      <c r="K288">
        <v>44094</v>
      </c>
      <c r="L288">
        <v>0.06625483749151201</v>
      </c>
      <c r="M288">
        <v>-0.0001859427424982796</v>
      </c>
      <c r="N288">
        <v>0.012</v>
      </c>
      <c r="O288">
        <v>0.05926781628747002</v>
      </c>
      <c r="P288" t="s">
        <v>419</v>
      </c>
      <c r="Q288" t="s">
        <v>667</v>
      </c>
      <c r="R288">
        <v>9</v>
      </c>
      <c r="S288">
        <v>0.6998420221169036</v>
      </c>
      <c r="T288">
        <v>86</v>
      </c>
      <c r="U288">
        <v>1.00093023255814</v>
      </c>
      <c r="V288">
        <v>6.5</v>
      </c>
      <c r="W288">
        <v>6.33</v>
      </c>
      <c r="X288">
        <v>4.43</v>
      </c>
      <c r="Y288">
        <v>0.106921862221147</v>
      </c>
      <c r="Z288">
        <v>0.8591117917304747</v>
      </c>
      <c r="AA288">
        <v>0.6768759571209801</v>
      </c>
      <c r="AB288">
        <v>0.1307339449541284</v>
      </c>
      <c r="AC288">
        <v>0.7553516819571865</v>
      </c>
      <c r="AD288">
        <v>0.5871559633027523</v>
      </c>
    </row>
    <row r="289" spans="1:30">
      <c r="A289" s="1" t="s">
        <v>296</v>
      </c>
      <c r="B289">
        <f>HYPERLINK("https://www.suredividend.com/sure-analysis-WEYS/","Weyco Group, Inc")</f>
        <v>0</v>
      </c>
      <c r="C289">
        <v>16.745</v>
      </c>
      <c r="D289">
        <v>160.939284</v>
      </c>
      <c r="E289" t="s">
        <v>692</v>
      </c>
      <c r="F289" t="s">
        <v>663</v>
      </c>
      <c r="G289" t="s">
        <v>702</v>
      </c>
      <c r="H289" t="s">
        <v>710</v>
      </c>
      <c r="I289" t="s">
        <v>958</v>
      </c>
      <c r="J289" t="s">
        <v>1258</v>
      </c>
      <c r="K289">
        <v>44173</v>
      </c>
      <c r="L289">
        <v>0.05741677226667601</v>
      </c>
      <c r="M289">
        <v>-0.009060897208634788</v>
      </c>
      <c r="N289">
        <v>0.01</v>
      </c>
      <c r="O289">
        <v>0.05830079467611693</v>
      </c>
      <c r="P289" t="s">
        <v>419</v>
      </c>
      <c r="Q289" t="s">
        <v>667</v>
      </c>
      <c r="R289">
        <v>38</v>
      </c>
      <c r="S289">
        <v>0.9056603773584905</v>
      </c>
      <c r="T289">
        <v>16</v>
      </c>
      <c r="U289">
        <v>1.0465625</v>
      </c>
      <c r="V289">
        <v>-0.4884</v>
      </c>
      <c r="W289">
        <v>1.06</v>
      </c>
      <c r="X289">
        <v>0.96</v>
      </c>
      <c r="Y289">
        <v>-0.323169876107071</v>
      </c>
      <c r="Z289">
        <v>0.8315467075038285</v>
      </c>
      <c r="AA289">
        <v>0.107197549770291</v>
      </c>
      <c r="AB289">
        <v>0.1154434250764526</v>
      </c>
      <c r="AC289">
        <v>0.6896024464831804</v>
      </c>
      <c r="AD289">
        <v>0.5795107033639144</v>
      </c>
    </row>
    <row r="290" spans="1:30">
      <c r="A290" s="1" t="s">
        <v>297</v>
      </c>
      <c r="B290">
        <f>HYPERLINK("https://www.suredividend.com/sure-analysis-TRGP/","Targa Resources Corp")</f>
        <v>0</v>
      </c>
      <c r="C290">
        <v>27.57</v>
      </c>
      <c r="D290">
        <v>6361.98589</v>
      </c>
      <c r="E290" t="s">
        <v>696</v>
      </c>
      <c r="F290" t="s">
        <v>663</v>
      </c>
      <c r="G290" t="s">
        <v>702</v>
      </c>
      <c r="H290" t="s">
        <v>708</v>
      </c>
      <c r="I290" t="s">
        <v>959</v>
      </c>
      <c r="J290" t="s">
        <v>1259</v>
      </c>
      <c r="K290">
        <v>44151</v>
      </c>
      <c r="L290">
        <v>0.042849192329054</v>
      </c>
      <c r="M290">
        <v>0.0101648354877526</v>
      </c>
      <c r="N290">
        <v>0.03</v>
      </c>
      <c r="O290">
        <v>0.05774532541001731</v>
      </c>
      <c r="P290" t="s">
        <v>419</v>
      </c>
      <c r="Q290" t="s">
        <v>668</v>
      </c>
      <c r="R290">
        <v>0</v>
      </c>
      <c r="S290">
        <v>0.08333333333333334</v>
      </c>
      <c r="T290">
        <v>29</v>
      </c>
      <c r="U290">
        <v>0.9506896551724138</v>
      </c>
      <c r="V290">
        <v>0</v>
      </c>
      <c r="W290">
        <v>4.8</v>
      </c>
      <c r="X290">
        <v>0.4</v>
      </c>
      <c r="Y290">
        <v>-0.296231367104769</v>
      </c>
      <c r="Z290">
        <v>0.7304747320061256</v>
      </c>
      <c r="AA290">
        <v>0.1240428790199081</v>
      </c>
      <c r="AB290">
        <v>0.2943425076452599</v>
      </c>
      <c r="AC290">
        <v>0.8119266055045871</v>
      </c>
      <c r="AD290">
        <v>0.5764525993883791</v>
      </c>
    </row>
    <row r="291" spans="1:30">
      <c r="A291" s="1" t="s">
        <v>298</v>
      </c>
      <c r="B291">
        <f>HYPERLINK("https://www.suredividend.com/sure-analysis-LAZ/","Lazard Ltd.")</f>
        <v>0</v>
      </c>
      <c r="C291">
        <v>41.96</v>
      </c>
      <c r="D291">
        <v>4731.665178</v>
      </c>
      <c r="E291" t="s">
        <v>692</v>
      </c>
      <c r="F291" t="s">
        <v>663</v>
      </c>
      <c r="H291" t="s">
        <v>708</v>
      </c>
      <c r="I291" t="s">
        <v>960</v>
      </c>
      <c r="J291" t="s">
        <v>1256</v>
      </c>
      <c r="K291">
        <v>44144</v>
      </c>
      <c r="L291">
        <v>0.043850821457628</v>
      </c>
      <c r="M291">
        <v>-0.03562373526285023</v>
      </c>
      <c r="N291">
        <v>0.05</v>
      </c>
      <c r="O291">
        <v>0.05663965037222063</v>
      </c>
      <c r="P291" t="s">
        <v>419</v>
      </c>
      <c r="Q291" t="s">
        <v>668</v>
      </c>
      <c r="R291">
        <v>0</v>
      </c>
      <c r="S291">
        <v>0.706766917293233</v>
      </c>
      <c r="T291">
        <v>35</v>
      </c>
      <c r="U291">
        <v>1.198857142857143</v>
      </c>
      <c r="V291">
        <v>2.56</v>
      </c>
      <c r="W291">
        <v>2.66</v>
      </c>
      <c r="X291">
        <v>1.88</v>
      </c>
      <c r="Y291">
        <v>0.098912610781705</v>
      </c>
      <c r="Z291">
        <v>0.7488514548238898</v>
      </c>
      <c r="AA291">
        <v>0.6707503828483921</v>
      </c>
      <c r="AB291">
        <v>0.5558103975535168</v>
      </c>
      <c r="AC291">
        <v>0.463302752293578</v>
      </c>
      <c r="AD291">
        <v>0.5672782874617738</v>
      </c>
    </row>
    <row r="292" spans="1:30">
      <c r="A292" s="1" t="s">
        <v>299</v>
      </c>
      <c r="B292">
        <f>HYPERLINK("https://www.suredividend.com/sure-analysis-PPL/","PPL Corp")</f>
        <v>0</v>
      </c>
      <c r="C292">
        <v>27.92</v>
      </c>
      <c r="D292">
        <v>21227.322333</v>
      </c>
      <c r="E292" t="s">
        <v>693</v>
      </c>
      <c r="F292" t="s">
        <v>663</v>
      </c>
      <c r="G292" t="s">
        <v>702</v>
      </c>
      <c r="H292" t="s">
        <v>708</v>
      </c>
      <c r="J292" t="s">
        <v>1260</v>
      </c>
      <c r="K292">
        <v>44140</v>
      </c>
      <c r="L292">
        <v>0.058845695129648</v>
      </c>
      <c r="M292">
        <v>-0.0218512169453724</v>
      </c>
      <c r="N292">
        <v>0.02</v>
      </c>
      <c r="O292">
        <v>0.05450843461607358</v>
      </c>
      <c r="P292" t="s">
        <v>419</v>
      </c>
      <c r="Q292" t="s">
        <v>667</v>
      </c>
      <c r="R292">
        <v>20</v>
      </c>
      <c r="S292">
        <v>0.6775510204081632</v>
      </c>
      <c r="T292">
        <v>25</v>
      </c>
      <c r="U292">
        <v>1.1168</v>
      </c>
      <c r="V292">
        <v>2.29</v>
      </c>
      <c r="W292">
        <v>2.45</v>
      </c>
      <c r="X292">
        <v>1.66</v>
      </c>
      <c r="Y292">
        <v>-0.174593873878183</v>
      </c>
      <c r="Z292">
        <v>0.8361408882082695</v>
      </c>
      <c r="AA292">
        <v>0.2388973966309342</v>
      </c>
      <c r="AB292">
        <v>0.1903669724770642</v>
      </c>
      <c r="AC292">
        <v>0.5718654434250765</v>
      </c>
      <c r="AD292">
        <v>0.555045871559633</v>
      </c>
    </row>
    <row r="293" spans="1:30">
      <c r="A293" s="1" t="s">
        <v>300</v>
      </c>
      <c r="B293">
        <f>HYPERLINK("https://www.suredividend.com/sure-analysis-BMO/","Bank of Montreal")</f>
        <v>0</v>
      </c>
      <c r="C293">
        <v>76.15000000000001</v>
      </c>
      <c r="D293">
        <v>49233.507521</v>
      </c>
      <c r="E293" t="s">
        <v>701</v>
      </c>
      <c r="F293" t="s">
        <v>663</v>
      </c>
      <c r="H293" t="s">
        <v>708</v>
      </c>
      <c r="I293" t="s">
        <v>961</v>
      </c>
      <c r="J293" t="s">
        <v>1256</v>
      </c>
      <c r="K293">
        <v>44086</v>
      </c>
      <c r="L293">
        <v>0.054549916439238</v>
      </c>
      <c r="M293">
        <v>0.002222534679269916</v>
      </c>
      <c r="N293">
        <v>0.012</v>
      </c>
      <c r="O293">
        <v>0.05417736115310756</v>
      </c>
      <c r="P293" t="s">
        <v>419</v>
      </c>
      <c r="Q293" t="s">
        <v>668</v>
      </c>
      <c r="R293">
        <v>9</v>
      </c>
      <c r="S293">
        <v>0.6471774193548387</v>
      </c>
      <c r="T293">
        <v>77</v>
      </c>
      <c r="U293">
        <v>0.988961038961039</v>
      </c>
      <c r="V293">
        <v>5.67</v>
      </c>
      <c r="W293">
        <v>4.96</v>
      </c>
      <c r="X293">
        <v>3.21</v>
      </c>
      <c r="Y293">
        <v>0.035785258524655</v>
      </c>
      <c r="Z293">
        <v>0.8238897396630933</v>
      </c>
      <c r="AA293">
        <v>0.5834609494640123</v>
      </c>
      <c r="AB293">
        <v>0.1307339449541284</v>
      </c>
      <c r="AC293">
        <v>0.7629969418960245</v>
      </c>
      <c r="AD293">
        <v>0.5504587155963303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89.75</v>
      </c>
      <c r="D294">
        <v>66052.28075999999</v>
      </c>
      <c r="E294" t="s">
        <v>698</v>
      </c>
      <c r="F294" t="s">
        <v>663</v>
      </c>
      <c r="G294" t="s">
        <v>702</v>
      </c>
      <c r="H294" t="s">
        <v>708</v>
      </c>
      <c r="I294" t="s">
        <v>962</v>
      </c>
      <c r="J294" t="s">
        <v>1260</v>
      </c>
      <c r="K294">
        <v>44146</v>
      </c>
      <c r="L294">
        <v>0.04188968006581401</v>
      </c>
      <c r="M294">
        <v>-0.03271193991261989</v>
      </c>
      <c r="N294">
        <v>0.047</v>
      </c>
      <c r="O294">
        <v>0.05410031947925042</v>
      </c>
      <c r="P294" t="s">
        <v>419</v>
      </c>
      <c r="Q294" t="s">
        <v>668</v>
      </c>
      <c r="R294">
        <v>9</v>
      </c>
      <c r="S294">
        <v>0.7583497053045186</v>
      </c>
      <c r="T294">
        <v>76</v>
      </c>
      <c r="U294">
        <v>1.180921052631579</v>
      </c>
      <c r="V294">
        <v>2.82</v>
      </c>
      <c r="W294">
        <v>5.09</v>
      </c>
      <c r="X294">
        <v>3.86</v>
      </c>
      <c r="Y294">
        <v>0.03620542151912901</v>
      </c>
      <c r="Z294">
        <v>0.7212863705972435</v>
      </c>
      <c r="AA294">
        <v>0.5849923430321593</v>
      </c>
      <c r="AB294">
        <v>0.4915902140672783</v>
      </c>
      <c r="AC294">
        <v>0.4862385321100918</v>
      </c>
      <c r="AD294">
        <v>0.5489296636085627</v>
      </c>
    </row>
    <row r="295" spans="1:30">
      <c r="A295" s="1" t="s">
        <v>302</v>
      </c>
      <c r="B295">
        <f>HYPERLINK("https://www.suredividend.com/sure-analysis-GOLD/","Barrick Gold Corp.")</f>
        <v>0</v>
      </c>
      <c r="C295">
        <v>23.99</v>
      </c>
      <c r="D295">
        <v>43172.895589</v>
      </c>
      <c r="E295" t="s">
        <v>699</v>
      </c>
      <c r="F295" t="s">
        <v>663</v>
      </c>
      <c r="H295" t="s">
        <v>708</v>
      </c>
      <c r="J295" t="s">
        <v>1263</v>
      </c>
      <c r="K295">
        <v>44170</v>
      </c>
      <c r="L295">
        <v>0.01368668936702</v>
      </c>
      <c r="M295">
        <v>0.03866034254224937</v>
      </c>
      <c r="N295">
        <v>0</v>
      </c>
      <c r="O295">
        <v>0.05283504964318841</v>
      </c>
      <c r="P295" t="s">
        <v>419</v>
      </c>
      <c r="Q295" t="s">
        <v>530</v>
      </c>
      <c r="R295">
        <v>4</v>
      </c>
      <c r="S295">
        <v>0.3130434782608696</v>
      </c>
      <c r="T295">
        <v>29</v>
      </c>
      <c r="U295">
        <v>0.8272413793103448</v>
      </c>
      <c r="V295">
        <v>1.7</v>
      </c>
      <c r="W295">
        <v>1.15</v>
      </c>
      <c r="X295">
        <v>0.36</v>
      </c>
      <c r="Y295">
        <v>0.324604473540643</v>
      </c>
      <c r="Z295">
        <v>0.2710566615620215</v>
      </c>
      <c r="AA295">
        <v>0.879019908116386</v>
      </c>
      <c r="AB295">
        <v>0.06957186544342508</v>
      </c>
      <c r="AC295">
        <v>0.9296636085626911</v>
      </c>
      <c r="AD295">
        <v>0.5443425076452599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82.40000000000001</v>
      </c>
      <c r="D296">
        <v>3845.76616</v>
      </c>
      <c r="E296" t="s">
        <v>697</v>
      </c>
      <c r="F296" t="s">
        <v>663</v>
      </c>
      <c r="G296" t="s">
        <v>702</v>
      </c>
      <c r="H296" t="s">
        <v>708</v>
      </c>
      <c r="I296" t="s">
        <v>963</v>
      </c>
      <c r="J296" t="s">
        <v>1255</v>
      </c>
      <c r="K296">
        <v>44140</v>
      </c>
      <c r="L296">
        <v>0.025661887269374</v>
      </c>
      <c r="M296">
        <v>-0.03768702784689937</v>
      </c>
      <c r="N296">
        <v>0.055</v>
      </c>
      <c r="O296">
        <v>0.05222041558288826</v>
      </c>
      <c r="P296" t="s">
        <v>419</v>
      </c>
      <c r="Q296" t="s">
        <v>419</v>
      </c>
      <c r="R296">
        <v>16</v>
      </c>
      <c r="S296">
        <v>0.6651884700665189</v>
      </c>
      <c r="T296">
        <v>68</v>
      </c>
      <c r="U296">
        <v>1.211764705882353</v>
      </c>
      <c r="V296">
        <v>4.51</v>
      </c>
      <c r="W296">
        <v>4.51</v>
      </c>
      <c r="X296">
        <v>3</v>
      </c>
      <c r="Y296">
        <v>0.221682187511594</v>
      </c>
      <c r="Z296">
        <v>0.5022970903522205</v>
      </c>
      <c r="AA296">
        <v>0.8131699846860643</v>
      </c>
      <c r="AB296">
        <v>0.6269113149847094</v>
      </c>
      <c r="AC296">
        <v>0.4403669724770642</v>
      </c>
      <c r="AD296">
        <v>0.5397553516819572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59.98</v>
      </c>
      <c r="D297">
        <v>63103.812193</v>
      </c>
      <c r="E297" t="s">
        <v>696</v>
      </c>
      <c r="F297" t="s">
        <v>663</v>
      </c>
      <c r="G297" t="s">
        <v>702</v>
      </c>
      <c r="H297" t="s">
        <v>708</v>
      </c>
      <c r="I297" t="s">
        <v>964</v>
      </c>
      <c r="J297" t="s">
        <v>1260</v>
      </c>
      <c r="K297">
        <v>44139</v>
      </c>
      <c r="L297">
        <v>0.041828523416186</v>
      </c>
      <c r="M297">
        <v>-0.0281496924384127</v>
      </c>
      <c r="N297">
        <v>0.04</v>
      </c>
      <c r="O297">
        <v>0.05161680471012886</v>
      </c>
      <c r="P297" t="s">
        <v>419</v>
      </c>
      <c r="Q297" t="s">
        <v>668</v>
      </c>
      <c r="R297">
        <v>19</v>
      </c>
      <c r="S297">
        <v>0.79375</v>
      </c>
      <c r="T297">
        <v>52</v>
      </c>
      <c r="U297">
        <v>1.153461538461538</v>
      </c>
      <c r="V297">
        <v>3.05</v>
      </c>
      <c r="W297">
        <v>3.2</v>
      </c>
      <c r="X297">
        <v>2.54</v>
      </c>
      <c r="Y297">
        <v>-0.003407595451869</v>
      </c>
      <c r="Z297">
        <v>0.7182235834609494</v>
      </c>
      <c r="AA297">
        <v>0.5068912710566615</v>
      </c>
      <c r="AB297">
        <v>0.4235474006116208</v>
      </c>
      <c r="AC297">
        <v>0.5137614678899083</v>
      </c>
      <c r="AD297">
        <v>0.5336391437308868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81.43000000000001</v>
      </c>
      <c r="D298">
        <v>40420.821096</v>
      </c>
      <c r="E298" t="s">
        <v>698</v>
      </c>
      <c r="F298" t="s">
        <v>663</v>
      </c>
      <c r="G298" t="s">
        <v>702</v>
      </c>
      <c r="H298" t="s">
        <v>710</v>
      </c>
      <c r="J298" t="s">
        <v>1260</v>
      </c>
      <c r="K298">
        <v>44140</v>
      </c>
      <c r="L298">
        <v>0.03445176059779601</v>
      </c>
      <c r="M298">
        <v>-0.02161973242362014</v>
      </c>
      <c r="N298">
        <v>0.04</v>
      </c>
      <c r="O298">
        <v>0.05158136107244204</v>
      </c>
      <c r="P298" t="s">
        <v>419</v>
      </c>
      <c r="Q298" t="s">
        <v>668</v>
      </c>
      <c r="R298">
        <v>11</v>
      </c>
      <c r="S298">
        <v>0.662004662004662</v>
      </c>
      <c r="T298">
        <v>73</v>
      </c>
      <c r="U298">
        <v>1.115479452054795</v>
      </c>
      <c r="V298">
        <v>3.86</v>
      </c>
      <c r="W298">
        <v>4.29</v>
      </c>
      <c r="X298">
        <v>2.84</v>
      </c>
      <c r="Y298">
        <v>-0.09924658829828001</v>
      </c>
      <c r="Z298">
        <v>0.6385911179173047</v>
      </c>
      <c r="AA298">
        <v>0.3568147013782542</v>
      </c>
      <c r="AB298">
        <v>0.4235474006116208</v>
      </c>
      <c r="AC298">
        <v>0.5764525993883791</v>
      </c>
      <c r="AD298">
        <v>0.5321100917431193</v>
      </c>
    </row>
    <row r="299" spans="1:30">
      <c r="A299" s="1" t="s">
        <v>306</v>
      </c>
      <c r="B299">
        <f>HYPERLINK("https://www.suredividend.com/sure-analysis-SKM/","SK Telecom Co Ltd")</f>
        <v>0</v>
      </c>
      <c r="C299">
        <v>25.36</v>
      </c>
      <c r="D299">
        <v>18015.175581</v>
      </c>
      <c r="E299" t="s">
        <v>697</v>
      </c>
      <c r="F299" t="s">
        <v>663</v>
      </c>
      <c r="H299" t="s">
        <v>708</v>
      </c>
      <c r="I299" t="s">
        <v>965</v>
      </c>
      <c r="J299" t="s">
        <v>1254</v>
      </c>
      <c r="K299">
        <v>44162</v>
      </c>
      <c r="L299">
        <v>0.003782291297424</v>
      </c>
      <c r="M299">
        <v>-0.03702722476641984</v>
      </c>
      <c r="N299">
        <v>0.055</v>
      </c>
      <c r="O299">
        <v>0.05051633924924315</v>
      </c>
      <c r="P299" t="s">
        <v>419</v>
      </c>
      <c r="Q299" t="s">
        <v>530</v>
      </c>
      <c r="R299">
        <v>0</v>
      </c>
      <c r="S299">
        <v>0.5586592178770949</v>
      </c>
      <c r="T299">
        <v>21</v>
      </c>
      <c r="U299">
        <v>1.207619047619048</v>
      </c>
      <c r="V299">
        <v>0</v>
      </c>
      <c r="W299">
        <v>1.79</v>
      </c>
      <c r="X299">
        <v>1</v>
      </c>
      <c r="Y299">
        <v>0.10735886646476</v>
      </c>
      <c r="Z299">
        <v>0.09188361408882083</v>
      </c>
      <c r="AA299">
        <v>0.6784073506891271</v>
      </c>
      <c r="AB299">
        <v>0.6269113149847094</v>
      </c>
      <c r="AC299">
        <v>0.4495412844036697</v>
      </c>
      <c r="AD299">
        <v>0.5244648318042813</v>
      </c>
    </row>
    <row r="300" spans="1:30">
      <c r="A300" s="1" t="s">
        <v>307</v>
      </c>
      <c r="B300">
        <f>HYPERLINK("https://www.suredividend.com/sure-analysis-ERF/","Enerplus Corporation")</f>
        <v>0</v>
      </c>
      <c r="C300">
        <v>3.43</v>
      </c>
      <c r="D300">
        <v>763.338268</v>
      </c>
      <c r="E300" t="s">
        <v>700</v>
      </c>
      <c r="F300" t="s">
        <v>663</v>
      </c>
      <c r="H300" t="s">
        <v>708</v>
      </c>
      <c r="I300" t="s">
        <v>966</v>
      </c>
      <c r="J300" t="s">
        <v>1259</v>
      </c>
      <c r="K300">
        <v>44104</v>
      </c>
      <c r="L300">
        <v>0.031480143680923</v>
      </c>
      <c r="M300">
        <v>-0.01626393714524343</v>
      </c>
      <c r="N300">
        <v>0.045</v>
      </c>
      <c r="O300">
        <v>0.05049311797272482</v>
      </c>
      <c r="P300" t="s">
        <v>419</v>
      </c>
      <c r="Q300" t="s">
        <v>668</v>
      </c>
      <c r="R300">
        <v>0</v>
      </c>
      <c r="S300">
        <v>0.01707779886148008</v>
      </c>
      <c r="T300">
        <v>3.16</v>
      </c>
      <c r="U300">
        <v>1.085443037974684</v>
      </c>
      <c r="V300">
        <v>-3.88</v>
      </c>
      <c r="W300">
        <v>5.27</v>
      </c>
      <c r="X300">
        <v>0.09</v>
      </c>
      <c r="Y300">
        <v>-0.5010473641335971</v>
      </c>
      <c r="Z300">
        <v>0.5987748851454824</v>
      </c>
      <c r="AA300">
        <v>0.02756508422664625</v>
      </c>
      <c r="AB300">
        <v>0.4824159021406728</v>
      </c>
      <c r="AC300">
        <v>0.6345565749235473</v>
      </c>
      <c r="AD300">
        <v>0.5229357798165137</v>
      </c>
    </row>
    <row r="301" spans="1:30">
      <c r="A301" s="1" t="s">
        <v>308</v>
      </c>
      <c r="B301">
        <f>HYPERLINK("https://www.suredividend.com/sure-analysis-SYF/","Synchrony Financial")</f>
        <v>0</v>
      </c>
      <c r="C301">
        <v>36.35</v>
      </c>
      <c r="D301">
        <v>20298.454342</v>
      </c>
      <c r="E301" t="s">
        <v>694</v>
      </c>
      <c r="F301" t="s">
        <v>663</v>
      </c>
      <c r="G301" t="s">
        <v>702</v>
      </c>
      <c r="H301" t="s">
        <v>708</v>
      </c>
      <c r="I301" t="s">
        <v>967</v>
      </c>
      <c r="J301" t="s">
        <v>1256</v>
      </c>
      <c r="K301">
        <v>44126</v>
      </c>
      <c r="L301">
        <v>0.024956968614349</v>
      </c>
      <c r="M301">
        <v>-0.02516949121173739</v>
      </c>
      <c r="N301">
        <v>0.05</v>
      </c>
      <c r="O301">
        <v>0.04869776794333092</v>
      </c>
      <c r="P301" t="s">
        <v>419</v>
      </c>
      <c r="Q301" t="s">
        <v>530</v>
      </c>
      <c r="R301">
        <v>4</v>
      </c>
      <c r="S301">
        <v>0.352</v>
      </c>
      <c r="T301">
        <v>32</v>
      </c>
      <c r="U301">
        <v>1.1359375</v>
      </c>
      <c r="V301">
        <v>2.23</v>
      </c>
      <c r="W301">
        <v>2.5</v>
      </c>
      <c r="X301">
        <v>0.88</v>
      </c>
      <c r="Y301">
        <v>0.009933774834437002</v>
      </c>
      <c r="Z301">
        <v>0.4900459418070444</v>
      </c>
      <c r="AA301">
        <v>0.5375191424196019</v>
      </c>
      <c r="AB301">
        <v>0.5558103975535168</v>
      </c>
      <c r="AC301">
        <v>0.5443425076452599</v>
      </c>
      <c r="AD301">
        <v>0.5137614678899083</v>
      </c>
    </row>
    <row r="302" spans="1:30">
      <c r="A302" s="1" t="s">
        <v>309</v>
      </c>
      <c r="B302">
        <f>HYPERLINK("https://www.suredividend.com/sure-analysis-BEP/","Brookfield Renewable Partners LP")</f>
        <v>0</v>
      </c>
      <c r="C302">
        <v>45.98</v>
      </c>
      <c r="D302">
        <v>12635.370625</v>
      </c>
      <c r="E302" t="s">
        <v>696</v>
      </c>
      <c r="F302" t="s">
        <v>665</v>
      </c>
      <c r="H302" t="s">
        <v>708</v>
      </c>
      <c r="I302" t="s">
        <v>968</v>
      </c>
      <c r="J302" t="s">
        <v>1260</v>
      </c>
      <c r="K302">
        <v>44140</v>
      </c>
      <c r="L302">
        <v>0.027235616749679</v>
      </c>
      <c r="M302">
        <v>-0.04775937252436135</v>
      </c>
      <c r="N302">
        <v>0.06</v>
      </c>
      <c r="O302">
        <v>0.0483111469009081</v>
      </c>
      <c r="P302" t="s">
        <v>419</v>
      </c>
      <c r="Q302" t="s">
        <v>419</v>
      </c>
      <c r="R302">
        <v>11</v>
      </c>
      <c r="S302">
        <v>0.6692307692307692</v>
      </c>
      <c r="T302">
        <v>36</v>
      </c>
      <c r="U302">
        <v>1.277222222222222</v>
      </c>
      <c r="V302">
        <v>0</v>
      </c>
      <c r="W302">
        <v>2.6</v>
      </c>
      <c r="X302">
        <v>1.74</v>
      </c>
      <c r="Y302">
        <v>0.9360652148282881</v>
      </c>
      <c r="Z302">
        <v>0.5313935681470138</v>
      </c>
      <c r="AA302">
        <v>0.9816232771822357</v>
      </c>
      <c r="AB302">
        <v>0.6865443425076453</v>
      </c>
      <c r="AC302">
        <v>0.3746177370030581</v>
      </c>
      <c r="AD302">
        <v>0.5122324159021406</v>
      </c>
    </row>
    <row r="303" spans="1:30">
      <c r="A303" s="1" t="s">
        <v>310</v>
      </c>
      <c r="B303">
        <f>HYPERLINK("https://www.suredividend.com/sure-analysis-GEF/","Greif Inc")</f>
        <v>0</v>
      </c>
      <c r="C303">
        <v>49.66</v>
      </c>
      <c r="D303">
        <v>2369.445685</v>
      </c>
      <c r="E303" t="s">
        <v>695</v>
      </c>
      <c r="F303" t="s">
        <v>663</v>
      </c>
      <c r="G303" t="s">
        <v>702</v>
      </c>
      <c r="H303" t="s">
        <v>708</v>
      </c>
      <c r="I303" t="s">
        <v>969</v>
      </c>
      <c r="J303" t="s">
        <v>1258</v>
      </c>
      <c r="K303">
        <v>44175</v>
      </c>
      <c r="L303">
        <v>0.035914375980994</v>
      </c>
      <c r="M303">
        <v>-0.01519504901023083</v>
      </c>
      <c r="N303">
        <v>0.03</v>
      </c>
      <c r="O303">
        <v>0.04621584340841034</v>
      </c>
      <c r="P303" t="s">
        <v>419</v>
      </c>
      <c r="Q303" t="s">
        <v>668</v>
      </c>
      <c r="R303">
        <v>0</v>
      </c>
      <c r="S303">
        <v>0.5028571428571429</v>
      </c>
      <c r="T303">
        <v>46</v>
      </c>
      <c r="U303">
        <v>1.079565217391304</v>
      </c>
      <c r="V303">
        <v>2.39</v>
      </c>
      <c r="W303">
        <v>3.5</v>
      </c>
      <c r="X303">
        <v>1.76</v>
      </c>
      <c r="Y303">
        <v>0.163542495959084</v>
      </c>
      <c r="Z303">
        <v>0.6493108728943338</v>
      </c>
      <c r="AA303">
        <v>0.7488514548238898</v>
      </c>
      <c r="AB303">
        <v>0.2943425076452599</v>
      </c>
      <c r="AC303">
        <v>0.6437308868501529</v>
      </c>
      <c r="AD303">
        <v>0.4923547400611621</v>
      </c>
    </row>
    <row r="304" spans="1:30">
      <c r="A304" s="1" t="s">
        <v>311</v>
      </c>
      <c r="B304">
        <f>HYPERLINK("https://www.suredividend.com/sure-analysis-MAC/","Macerich Co.")</f>
        <v>0</v>
      </c>
      <c r="C304">
        <v>11.42</v>
      </c>
      <c r="D304">
        <v>1639.712568</v>
      </c>
      <c r="E304" t="s">
        <v>696</v>
      </c>
      <c r="F304" t="s">
        <v>664</v>
      </c>
      <c r="G304" t="s">
        <v>702</v>
      </c>
      <c r="H304" t="s">
        <v>708</v>
      </c>
      <c r="I304" t="s">
        <v>970</v>
      </c>
      <c r="J304" t="s">
        <v>1264</v>
      </c>
      <c r="K304">
        <v>44152</v>
      </c>
      <c r="L304">
        <v>0.101499059958747</v>
      </c>
      <c r="M304">
        <v>0.00995733674253918</v>
      </c>
      <c r="N304">
        <v>-0.02</v>
      </c>
      <c r="O304">
        <v>0.04451352589549029</v>
      </c>
      <c r="P304" t="s">
        <v>419</v>
      </c>
      <c r="Q304" t="s">
        <v>667</v>
      </c>
      <c r="R304">
        <v>0</v>
      </c>
      <c r="S304">
        <v>0.25</v>
      </c>
      <c r="T304">
        <v>12</v>
      </c>
      <c r="U304">
        <v>0.9516666666666667</v>
      </c>
      <c r="V304">
        <v>-0.0975</v>
      </c>
      <c r="W304">
        <v>2.4</v>
      </c>
      <c r="X304">
        <v>0.6</v>
      </c>
      <c r="Y304">
        <v>-0.5437018796820471</v>
      </c>
      <c r="Z304">
        <v>0.9525267993874426</v>
      </c>
      <c r="AA304">
        <v>0.01531393568147014</v>
      </c>
      <c r="AB304">
        <v>0.01834862385321101</v>
      </c>
      <c r="AC304">
        <v>0.808868501529052</v>
      </c>
      <c r="AD304">
        <v>0.4770642201834863</v>
      </c>
    </row>
    <row r="305" spans="1:30">
      <c r="A305" s="1" t="s">
        <v>312</v>
      </c>
      <c r="B305">
        <f>HYPERLINK("https://www.suredividend.com/sure-analysis-UHT/","Universal Health Realty Income Trust")</f>
        <v>0</v>
      </c>
      <c r="C305">
        <v>65.52</v>
      </c>
      <c r="D305">
        <v>884.893551</v>
      </c>
      <c r="E305" t="s">
        <v>698</v>
      </c>
      <c r="F305" t="s">
        <v>664</v>
      </c>
      <c r="G305" t="s">
        <v>702</v>
      </c>
      <c r="H305" t="s">
        <v>708</v>
      </c>
      <c r="I305" t="s">
        <v>971</v>
      </c>
      <c r="J305" t="s">
        <v>1264</v>
      </c>
      <c r="K305">
        <v>44152</v>
      </c>
      <c r="L305">
        <v>0.04234215239121</v>
      </c>
      <c r="M305">
        <v>-0.02543744906113787</v>
      </c>
      <c r="N305">
        <v>0.03</v>
      </c>
      <c r="O305">
        <v>0.04346154368344934</v>
      </c>
      <c r="P305" t="s">
        <v>419</v>
      </c>
      <c r="Q305" t="s">
        <v>668</v>
      </c>
      <c r="R305">
        <v>33</v>
      </c>
      <c r="S305">
        <v>0.8238805970149253</v>
      </c>
      <c r="T305">
        <v>57.6</v>
      </c>
      <c r="U305">
        <v>1.1375</v>
      </c>
      <c r="V305">
        <v>1.47</v>
      </c>
      <c r="W305">
        <v>3.35</v>
      </c>
      <c r="X305">
        <v>2.76</v>
      </c>
      <c r="Y305">
        <v>-0.424442647133901</v>
      </c>
      <c r="Z305">
        <v>0.7228177641653905</v>
      </c>
      <c r="AA305">
        <v>0.04594180704441041</v>
      </c>
      <c r="AB305">
        <v>0.2943425076452599</v>
      </c>
      <c r="AC305">
        <v>0.5428134556574924</v>
      </c>
      <c r="AD305">
        <v>0.4709480122324159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60.73</v>
      </c>
      <c r="D306">
        <v>7928.818</v>
      </c>
      <c r="E306" t="s">
        <v>696</v>
      </c>
      <c r="F306" t="s">
        <v>663</v>
      </c>
      <c r="H306" t="s">
        <v>708</v>
      </c>
      <c r="I306" t="s">
        <v>972</v>
      </c>
      <c r="J306" t="s">
        <v>1261</v>
      </c>
      <c r="K306">
        <v>44133</v>
      </c>
      <c r="L306">
        <v>0.029873365090218</v>
      </c>
      <c r="M306">
        <v>-0.03813672182526018</v>
      </c>
      <c r="N306">
        <v>0.05</v>
      </c>
      <c r="O306">
        <v>0.04056943866500129</v>
      </c>
      <c r="P306" t="s">
        <v>419</v>
      </c>
      <c r="Q306" t="s">
        <v>419</v>
      </c>
      <c r="R306">
        <v>5</v>
      </c>
      <c r="S306">
        <v>0.6607142857142858</v>
      </c>
      <c r="T306">
        <v>50</v>
      </c>
      <c r="U306">
        <v>1.2146</v>
      </c>
      <c r="V306">
        <v>2.4</v>
      </c>
      <c r="W306">
        <v>2.8</v>
      </c>
      <c r="X306">
        <v>1.85</v>
      </c>
      <c r="Y306">
        <v>0.09840481005541001</v>
      </c>
      <c r="Z306">
        <v>0.5803981623277182</v>
      </c>
      <c r="AA306">
        <v>0.669218989280245</v>
      </c>
      <c r="AB306">
        <v>0.5558103975535168</v>
      </c>
      <c r="AC306">
        <v>0.4388379204892967</v>
      </c>
      <c r="AD306">
        <v>0.4510703363914373</v>
      </c>
    </row>
    <row r="307" spans="1:30">
      <c r="A307" s="1" t="s">
        <v>314</v>
      </c>
      <c r="B307">
        <f>HYPERLINK("https://www.suredividend.com/sure-analysis-RELX/","RELX Plc")</f>
        <v>0</v>
      </c>
      <c r="C307">
        <v>25.01</v>
      </c>
      <c r="D307">
        <v>48304.989095</v>
      </c>
      <c r="E307" t="s">
        <v>691</v>
      </c>
      <c r="F307" t="s">
        <v>663</v>
      </c>
      <c r="G307" t="s">
        <v>702</v>
      </c>
      <c r="H307" t="s">
        <v>708</v>
      </c>
      <c r="J307" t="s">
        <v>1254</v>
      </c>
      <c r="K307">
        <v>44038</v>
      </c>
      <c r="L307">
        <v>0.023026708982697</v>
      </c>
      <c r="M307">
        <v>-0.04372399005336269</v>
      </c>
      <c r="N307">
        <v>0.06</v>
      </c>
      <c r="O307">
        <v>0.04043708303720184</v>
      </c>
      <c r="P307" t="s">
        <v>419</v>
      </c>
      <c r="Q307" t="s">
        <v>530</v>
      </c>
      <c r="R307">
        <v>5</v>
      </c>
      <c r="S307">
        <v>0.7</v>
      </c>
      <c r="T307">
        <v>20</v>
      </c>
      <c r="U307">
        <v>1.2505</v>
      </c>
      <c r="V307">
        <v>0</v>
      </c>
      <c r="W307">
        <v>0.9</v>
      </c>
      <c r="X307">
        <v>0.63</v>
      </c>
      <c r="Y307">
        <v>-0.000399680255795</v>
      </c>
      <c r="Z307">
        <v>0.4594180704441041</v>
      </c>
      <c r="AA307">
        <v>0.5176110260336907</v>
      </c>
      <c r="AB307">
        <v>0.6865443425076453</v>
      </c>
      <c r="AC307">
        <v>0.400611620795107</v>
      </c>
      <c r="AD307">
        <v>0.4495412844036697</v>
      </c>
    </row>
    <row r="308" spans="1:30">
      <c r="A308" s="1" t="s">
        <v>315</v>
      </c>
      <c r="B308">
        <f>HYPERLINK("https://www.suredividend.com/sure-analysis-NVO/","Novo Nordisk")</f>
        <v>0</v>
      </c>
      <c r="C308">
        <v>69.36</v>
      </c>
      <c r="D308">
        <v>128275.15428</v>
      </c>
      <c r="E308" t="s">
        <v>692</v>
      </c>
      <c r="F308" t="s">
        <v>663</v>
      </c>
      <c r="H308" t="s">
        <v>708</v>
      </c>
      <c r="I308" t="s">
        <v>973</v>
      </c>
      <c r="J308" t="s">
        <v>1257</v>
      </c>
      <c r="K308">
        <v>44158</v>
      </c>
      <c r="L308">
        <v>0.018374766100088</v>
      </c>
      <c r="M308">
        <v>-0.0384914416256471</v>
      </c>
      <c r="N308">
        <v>0.06</v>
      </c>
      <c r="O308">
        <v>0.0400256136230126</v>
      </c>
      <c r="P308" t="s">
        <v>419</v>
      </c>
      <c r="Q308" t="s">
        <v>530</v>
      </c>
      <c r="R308">
        <v>0</v>
      </c>
      <c r="S308">
        <v>0.4631578947368421</v>
      </c>
      <c r="T308">
        <v>57</v>
      </c>
      <c r="U308">
        <v>1.216842105263158</v>
      </c>
      <c r="V308">
        <v>0</v>
      </c>
      <c r="W308">
        <v>2.85</v>
      </c>
      <c r="X308">
        <v>1.32</v>
      </c>
      <c r="Y308">
        <v>0.239187532831377</v>
      </c>
      <c r="Z308">
        <v>0.3690658499234303</v>
      </c>
      <c r="AA308">
        <v>0.8300153139356814</v>
      </c>
      <c r="AB308">
        <v>0.6865443425076453</v>
      </c>
      <c r="AC308">
        <v>0.4342507645259939</v>
      </c>
      <c r="AD308">
        <v>0.4403669724770642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48.36</v>
      </c>
      <c r="D309">
        <v>18963.987617</v>
      </c>
      <c r="E309" t="s">
        <v>696</v>
      </c>
      <c r="F309" t="s">
        <v>663</v>
      </c>
      <c r="H309" t="s">
        <v>708</v>
      </c>
      <c r="I309" t="s">
        <v>974</v>
      </c>
      <c r="J309" t="s">
        <v>1254</v>
      </c>
      <c r="K309">
        <v>44131</v>
      </c>
      <c r="L309">
        <v>0.04118304281415101</v>
      </c>
      <c r="M309">
        <v>-0.05732228222160884</v>
      </c>
      <c r="N309">
        <v>0.07000000000000001</v>
      </c>
      <c r="O309">
        <v>0.03950561408401776</v>
      </c>
      <c r="P309" t="s">
        <v>419</v>
      </c>
      <c r="Q309" t="s">
        <v>668</v>
      </c>
      <c r="R309">
        <v>0</v>
      </c>
      <c r="S309">
        <v>0.625</v>
      </c>
      <c r="T309">
        <v>36</v>
      </c>
      <c r="U309">
        <v>1.343333333333333</v>
      </c>
      <c r="V309">
        <v>0</v>
      </c>
      <c r="W309">
        <v>2.4</v>
      </c>
      <c r="X309">
        <v>1.5</v>
      </c>
      <c r="Y309">
        <v>-0.00372980722089</v>
      </c>
      <c r="Z309">
        <v>0.7075038284839203</v>
      </c>
      <c r="AA309">
        <v>0.5053598774885145</v>
      </c>
      <c r="AB309">
        <v>0.7744648318042813</v>
      </c>
      <c r="AC309">
        <v>0.3195718654434251</v>
      </c>
      <c r="AD309">
        <v>0.4373088685015291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44.975</v>
      </c>
      <c r="D310">
        <v>11447.03115</v>
      </c>
      <c r="E310" t="s">
        <v>696</v>
      </c>
      <c r="F310" t="s">
        <v>663</v>
      </c>
      <c r="G310" t="s">
        <v>702</v>
      </c>
      <c r="H310" t="s">
        <v>708</v>
      </c>
      <c r="I310" t="s">
        <v>975</v>
      </c>
      <c r="J310" t="s">
        <v>1258</v>
      </c>
      <c r="K310">
        <v>44165</v>
      </c>
      <c r="L310">
        <v>0.024192981641587</v>
      </c>
      <c r="M310">
        <v>-0.04354120338619749</v>
      </c>
      <c r="N310">
        <v>0.06</v>
      </c>
      <c r="O310">
        <v>0.03804467700001624</v>
      </c>
      <c r="P310" t="s">
        <v>419</v>
      </c>
      <c r="Q310" t="s">
        <v>530</v>
      </c>
      <c r="R310">
        <v>0</v>
      </c>
      <c r="S310">
        <v>0.2878787878787879</v>
      </c>
      <c r="T310">
        <v>36</v>
      </c>
      <c r="U310">
        <v>1.249305555555556</v>
      </c>
      <c r="V310">
        <v>-2.67</v>
      </c>
      <c r="W310">
        <v>3.3</v>
      </c>
      <c r="X310">
        <v>0.95</v>
      </c>
      <c r="Y310">
        <v>0.051471601083612</v>
      </c>
      <c r="Z310">
        <v>0.4747320061255743</v>
      </c>
      <c r="AA310">
        <v>0.6018376722817764</v>
      </c>
      <c r="AB310">
        <v>0.6865443425076453</v>
      </c>
      <c r="AC310">
        <v>0.4021406727828746</v>
      </c>
      <c r="AD310">
        <v>0.4342507645259939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41.225</v>
      </c>
      <c r="D311">
        <v>4202.852094</v>
      </c>
      <c r="E311" t="s">
        <v>699</v>
      </c>
      <c r="F311" t="s">
        <v>663</v>
      </c>
      <c r="G311" t="s">
        <v>702</v>
      </c>
      <c r="H311" t="s">
        <v>708</v>
      </c>
      <c r="I311" t="s">
        <v>976</v>
      </c>
      <c r="J311" t="s">
        <v>1258</v>
      </c>
      <c r="K311">
        <v>44172</v>
      </c>
      <c r="L311">
        <v>0.022815795932184</v>
      </c>
      <c r="M311">
        <v>-0.006014920365555843</v>
      </c>
      <c r="N311">
        <v>0.03</v>
      </c>
      <c r="O311">
        <v>0.03795279908309945</v>
      </c>
      <c r="P311" t="s">
        <v>419</v>
      </c>
      <c r="Q311" t="s">
        <v>530</v>
      </c>
      <c r="R311">
        <v>0</v>
      </c>
      <c r="S311">
        <v>0.2352941176470588</v>
      </c>
      <c r="T311">
        <v>40</v>
      </c>
      <c r="U311">
        <v>1.030625</v>
      </c>
      <c r="V311">
        <v>3.18</v>
      </c>
      <c r="W311">
        <v>2.55</v>
      </c>
      <c r="X311">
        <v>0.6</v>
      </c>
      <c r="Y311">
        <v>0.09269038091083701</v>
      </c>
      <c r="Z311">
        <v>0.4563552833078102</v>
      </c>
      <c r="AA311">
        <v>0.6493108728943338</v>
      </c>
      <c r="AB311">
        <v>0.2943425076452599</v>
      </c>
      <c r="AC311">
        <v>0.717125382262997</v>
      </c>
      <c r="AD311">
        <v>0.4327217125382263</v>
      </c>
    </row>
    <row r="312" spans="1:30">
      <c r="A312" s="1" t="s">
        <v>319</v>
      </c>
      <c r="B312">
        <f>HYPERLINK("https://www.suredividend.com/sure-analysis-ERIC/","Telefonaktiebolaget L M Ericsson")</f>
        <v>0</v>
      </c>
      <c r="C312">
        <v>12.225</v>
      </c>
      <c r="D312">
        <v>37483.228174</v>
      </c>
      <c r="E312" t="s">
        <v>696</v>
      </c>
      <c r="F312" t="s">
        <v>663</v>
      </c>
      <c r="H312" t="s">
        <v>710</v>
      </c>
      <c r="I312" t="s">
        <v>977</v>
      </c>
      <c r="J312" t="s">
        <v>1262</v>
      </c>
      <c r="K312">
        <v>44125</v>
      </c>
      <c r="L312">
        <v>0.01299911593896</v>
      </c>
      <c r="M312">
        <v>-0.07452254226139776</v>
      </c>
      <c r="N312">
        <v>0.1</v>
      </c>
      <c r="O312">
        <v>0.03472970945200649</v>
      </c>
      <c r="P312" t="s">
        <v>419</v>
      </c>
      <c r="Q312" t="s">
        <v>530</v>
      </c>
      <c r="R312">
        <v>0</v>
      </c>
      <c r="S312">
        <v>0.3076923076923077</v>
      </c>
      <c r="T312">
        <v>8.300000000000001</v>
      </c>
      <c r="U312">
        <v>1.47289156626506</v>
      </c>
      <c r="V312">
        <v>0</v>
      </c>
      <c r="W312">
        <v>0.52</v>
      </c>
      <c r="X312">
        <v>0.16</v>
      </c>
      <c r="Y312">
        <v>0.389395043731778</v>
      </c>
      <c r="Z312">
        <v>0.2588055130168453</v>
      </c>
      <c r="AA312">
        <v>0.9019908116385911</v>
      </c>
      <c r="AB312">
        <v>0.9342507645259939</v>
      </c>
      <c r="AC312">
        <v>0.22782874617737</v>
      </c>
      <c r="AD312">
        <v>0.4174311926605505</v>
      </c>
    </row>
    <row r="313" spans="1:30">
      <c r="A313" s="1" t="s">
        <v>320</v>
      </c>
      <c r="B313">
        <f>HYPERLINK("https://www.suredividend.com/sure-analysis-PEG/","Public Service Enterprise Group Inc.")</f>
        <v>0</v>
      </c>
      <c r="C313">
        <v>55.74</v>
      </c>
      <c r="D313">
        <v>28195.967074</v>
      </c>
      <c r="E313" t="s">
        <v>700</v>
      </c>
      <c r="F313" t="s">
        <v>663</v>
      </c>
      <c r="G313" t="s">
        <v>702</v>
      </c>
      <c r="H313" t="s">
        <v>708</v>
      </c>
      <c r="I313" t="s">
        <v>978</v>
      </c>
      <c r="J313" t="s">
        <v>1260</v>
      </c>
      <c r="K313">
        <v>44145</v>
      </c>
      <c r="L313">
        <v>0.034857606571754</v>
      </c>
      <c r="M313">
        <v>-0.02544619125736591</v>
      </c>
      <c r="N313">
        <v>0.023</v>
      </c>
      <c r="O313">
        <v>0.03414186045634504</v>
      </c>
      <c r="P313" t="s">
        <v>419</v>
      </c>
      <c r="Q313" t="s">
        <v>668</v>
      </c>
      <c r="R313">
        <v>9</v>
      </c>
      <c r="S313">
        <v>0.5730994152046783</v>
      </c>
      <c r="T313">
        <v>49</v>
      </c>
      <c r="U313">
        <v>1.137551020408163</v>
      </c>
      <c r="V313">
        <v>0</v>
      </c>
      <c r="W313">
        <v>3.42</v>
      </c>
      <c r="X313">
        <v>1.96</v>
      </c>
      <c r="Y313">
        <v>-0.024636075866304</v>
      </c>
      <c r="Z313">
        <v>0.6401225114854517</v>
      </c>
      <c r="AA313">
        <v>0.4686064318529862</v>
      </c>
      <c r="AB313">
        <v>0.231651376146789</v>
      </c>
      <c r="AC313">
        <v>0.5412844036697247</v>
      </c>
      <c r="AD313">
        <v>0.4143730886850153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132.96</v>
      </c>
      <c r="D314">
        <v>37250.762732</v>
      </c>
      <c r="E314" t="s">
        <v>695</v>
      </c>
      <c r="F314" t="s">
        <v>664</v>
      </c>
      <c r="G314" t="s">
        <v>702</v>
      </c>
      <c r="H314" t="s">
        <v>708</v>
      </c>
      <c r="I314" t="s">
        <v>979</v>
      </c>
      <c r="J314" t="s">
        <v>1264</v>
      </c>
      <c r="K314">
        <v>44135</v>
      </c>
      <c r="L314">
        <v>0.033279294562096</v>
      </c>
      <c r="M314">
        <v>-0.07100502647404694</v>
      </c>
      <c r="N314">
        <v>0.07000000000000001</v>
      </c>
      <c r="O314">
        <v>0.03223597488021435</v>
      </c>
      <c r="P314" t="s">
        <v>419</v>
      </c>
      <c r="Q314" t="s">
        <v>668</v>
      </c>
      <c r="R314">
        <v>16</v>
      </c>
      <c r="S314">
        <v>0.7320261437908497</v>
      </c>
      <c r="T314">
        <v>92</v>
      </c>
      <c r="U314">
        <v>1.445217391304348</v>
      </c>
      <c r="V314">
        <v>2.19</v>
      </c>
      <c r="W314">
        <v>6.12</v>
      </c>
      <c r="X314">
        <v>4.48</v>
      </c>
      <c r="Y314">
        <v>0.145287704437214</v>
      </c>
      <c r="Z314">
        <v>0.6171516079632465</v>
      </c>
      <c r="AA314">
        <v>0.7197549770290965</v>
      </c>
      <c r="AB314">
        <v>0.7744648318042813</v>
      </c>
      <c r="AC314">
        <v>0.2492354740061162</v>
      </c>
      <c r="AD314">
        <v>0.4021406727828746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505.36</v>
      </c>
      <c r="D315">
        <v>211997.250536</v>
      </c>
      <c r="E315" t="s">
        <v>699</v>
      </c>
      <c r="F315" t="s">
        <v>663</v>
      </c>
      <c r="H315" t="s">
        <v>710</v>
      </c>
      <c r="I315" t="s">
        <v>980</v>
      </c>
      <c r="J315" t="s">
        <v>1262</v>
      </c>
      <c r="K315">
        <v>44122</v>
      </c>
      <c r="L315">
        <v>0.00563515077652</v>
      </c>
      <c r="M315">
        <v>-0.1014584395455685</v>
      </c>
      <c r="N315">
        <v>0.14</v>
      </c>
      <c r="O315">
        <v>0.03221227139231164</v>
      </c>
      <c r="P315" t="s">
        <v>419</v>
      </c>
      <c r="Q315" t="s">
        <v>625</v>
      </c>
      <c r="R315">
        <v>5</v>
      </c>
      <c r="S315">
        <v>0.3102702702702703</v>
      </c>
      <c r="T315">
        <v>296</v>
      </c>
      <c r="U315">
        <v>1.707297297297297</v>
      </c>
      <c r="V315">
        <v>9.039999999999999</v>
      </c>
      <c r="W315">
        <v>9.25</v>
      </c>
      <c r="X315">
        <v>2.87</v>
      </c>
      <c r="Y315">
        <v>0.7027682788313381</v>
      </c>
      <c r="Z315">
        <v>0.113323124042879</v>
      </c>
      <c r="AA315">
        <v>0.9709035222052067</v>
      </c>
      <c r="AB315">
        <v>0.9785932721712538</v>
      </c>
      <c r="AC315">
        <v>0.09938837920489296</v>
      </c>
      <c r="AD315">
        <v>0.400611620795107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3.96</v>
      </c>
      <c r="D316">
        <v>8336.349985000001</v>
      </c>
      <c r="E316" t="s">
        <v>696</v>
      </c>
      <c r="F316" t="s">
        <v>663</v>
      </c>
      <c r="H316" t="s">
        <v>708</v>
      </c>
      <c r="I316" t="s">
        <v>981</v>
      </c>
      <c r="J316" t="s">
        <v>1256</v>
      </c>
      <c r="K316">
        <v>44070</v>
      </c>
      <c r="L316">
        <v>0.002691161705914</v>
      </c>
      <c r="M316">
        <v>-0.04172323414238832</v>
      </c>
      <c r="N316">
        <v>0.05</v>
      </c>
      <c r="O316">
        <v>0.03152686555060802</v>
      </c>
      <c r="P316" t="s">
        <v>419</v>
      </c>
      <c r="Q316" t="s">
        <v>625</v>
      </c>
      <c r="R316">
        <v>0</v>
      </c>
      <c r="S316">
        <v>0.175</v>
      </c>
      <c r="T316">
        <v>3.2</v>
      </c>
      <c r="U316">
        <v>1.2375</v>
      </c>
      <c r="V316">
        <v>0</v>
      </c>
      <c r="W316">
        <v>0.4</v>
      </c>
      <c r="X316">
        <v>0.07000000000000001</v>
      </c>
      <c r="Y316">
        <v>-0.123893805309734</v>
      </c>
      <c r="Z316">
        <v>0.08575803981623277</v>
      </c>
      <c r="AA316">
        <v>0.3108728943338438</v>
      </c>
      <c r="AB316">
        <v>0.5558103975535168</v>
      </c>
      <c r="AC316">
        <v>0.4128440366972477</v>
      </c>
      <c r="AD316">
        <v>0.3960244648318043</v>
      </c>
    </row>
    <row r="317" spans="1:30">
      <c r="A317" s="1" t="s">
        <v>324</v>
      </c>
      <c r="B317">
        <f>HYPERLINK("https://www.suredividend.com/sure-analysis-GS/","Goldman Sachs Group, Inc.")</f>
        <v>0</v>
      </c>
      <c r="C317">
        <v>274.48</v>
      </c>
      <c r="D317">
        <v>93218.286074</v>
      </c>
      <c r="E317" t="s">
        <v>699</v>
      </c>
      <c r="F317" t="s">
        <v>663</v>
      </c>
      <c r="G317" t="s">
        <v>702</v>
      </c>
      <c r="H317" t="s">
        <v>708</v>
      </c>
      <c r="I317" t="s">
        <v>982</v>
      </c>
      <c r="J317" t="s">
        <v>1256</v>
      </c>
      <c r="K317">
        <v>44122</v>
      </c>
      <c r="L317">
        <v>0.018296351333948</v>
      </c>
      <c r="M317">
        <v>-0.02811864523964624</v>
      </c>
      <c r="N317">
        <v>0.04</v>
      </c>
      <c r="O317">
        <v>0.031371869130431</v>
      </c>
      <c r="P317" t="s">
        <v>419</v>
      </c>
      <c r="Q317" t="s">
        <v>530</v>
      </c>
      <c r="R317">
        <v>9</v>
      </c>
      <c r="S317">
        <v>0.2207505518763797</v>
      </c>
      <c r="T317">
        <v>238</v>
      </c>
      <c r="U317">
        <v>1.15327731092437</v>
      </c>
      <c r="V317">
        <v>17.39</v>
      </c>
      <c r="W317">
        <v>22.65</v>
      </c>
      <c r="X317">
        <v>5</v>
      </c>
      <c r="Y317">
        <v>0.198096524312829</v>
      </c>
      <c r="Z317">
        <v>0.3660030627871363</v>
      </c>
      <c r="AA317">
        <v>0.7901990811638591</v>
      </c>
      <c r="AB317">
        <v>0.4235474006116208</v>
      </c>
      <c r="AC317">
        <v>0.5152905198776758</v>
      </c>
      <c r="AD317">
        <v>0.3929663608562691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89.63</v>
      </c>
      <c r="D318">
        <v>5917.984448</v>
      </c>
      <c r="E318" t="s">
        <v>695</v>
      </c>
      <c r="F318" t="s">
        <v>663</v>
      </c>
      <c r="G318" t="s">
        <v>702</v>
      </c>
      <c r="H318" t="s">
        <v>708</v>
      </c>
      <c r="I318" t="s">
        <v>983</v>
      </c>
      <c r="J318" t="s">
        <v>1255</v>
      </c>
      <c r="K318">
        <v>44133</v>
      </c>
      <c r="L318">
        <v>0.014107549136424</v>
      </c>
      <c r="M318">
        <v>-0.02741349057209841</v>
      </c>
      <c r="N318">
        <v>0.04</v>
      </c>
      <c r="O318">
        <v>0.0282329739824918</v>
      </c>
      <c r="P318" t="s">
        <v>419</v>
      </c>
      <c r="Q318" t="s">
        <v>530</v>
      </c>
      <c r="R318">
        <v>8</v>
      </c>
      <c r="S318">
        <v>0.2672064777327935</v>
      </c>
      <c r="T318">
        <v>78</v>
      </c>
      <c r="U318">
        <v>1.149102564102564</v>
      </c>
      <c r="V318">
        <v>4.72</v>
      </c>
      <c r="W318">
        <v>4.94</v>
      </c>
      <c r="X318">
        <v>1.32</v>
      </c>
      <c r="Y318">
        <v>-0.06560904193651</v>
      </c>
      <c r="Z318">
        <v>0.2771822358346095</v>
      </c>
      <c r="AA318">
        <v>0.4104134762633997</v>
      </c>
      <c r="AB318">
        <v>0.4235474006116208</v>
      </c>
      <c r="AC318">
        <v>0.518348623853211</v>
      </c>
      <c r="AD318">
        <v>0.3792048929663608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72.47</v>
      </c>
      <c r="D319">
        <v>123199</v>
      </c>
      <c r="E319" t="s">
        <v>694</v>
      </c>
      <c r="F319" t="s">
        <v>663</v>
      </c>
      <c r="H319" t="s">
        <v>707</v>
      </c>
      <c r="I319" t="s">
        <v>984</v>
      </c>
      <c r="J319" t="s">
        <v>1255</v>
      </c>
      <c r="K319">
        <v>44154</v>
      </c>
      <c r="L319">
        <v>0</v>
      </c>
      <c r="M319">
        <v>-0.0468893576438747</v>
      </c>
      <c r="N319">
        <v>0.045</v>
      </c>
      <c r="O319">
        <v>0.02788909406082141</v>
      </c>
      <c r="P319" t="s">
        <v>419</v>
      </c>
      <c r="Q319" t="s">
        <v>625</v>
      </c>
      <c r="R319">
        <v>0</v>
      </c>
      <c r="S319">
        <v>0.524390243902439</v>
      </c>
      <c r="T319">
        <v>57</v>
      </c>
      <c r="U319">
        <v>1.27140350877193</v>
      </c>
      <c r="V319">
        <v>2.35</v>
      </c>
      <c r="W319">
        <v>4.1</v>
      </c>
      <c r="X319">
        <v>2.15</v>
      </c>
      <c r="Y319">
        <v>0.119227799227799</v>
      </c>
      <c r="Z319">
        <v>0.03675344563552833</v>
      </c>
      <c r="AA319">
        <v>0.6875957120980093</v>
      </c>
      <c r="AB319">
        <v>0.4824159021406728</v>
      </c>
      <c r="AC319">
        <v>0.382262996941896</v>
      </c>
      <c r="AD319">
        <v>0.3776758409785932</v>
      </c>
    </row>
    <row r="320" spans="1:30">
      <c r="A320" s="1" t="s">
        <v>327</v>
      </c>
      <c r="B320">
        <f>HYPERLINK("https://www.suredividend.com/sure-analysis-LOGI/","Logitech International SA")</f>
        <v>0</v>
      </c>
      <c r="C320">
        <v>97.15000000000001</v>
      </c>
      <c r="D320">
        <v>17250.074683</v>
      </c>
      <c r="E320" t="s">
        <v>693</v>
      </c>
      <c r="F320" t="s">
        <v>663</v>
      </c>
      <c r="G320" t="s">
        <v>704</v>
      </c>
      <c r="H320" t="s">
        <v>715</v>
      </c>
      <c r="I320" t="s">
        <v>985</v>
      </c>
      <c r="J320" t="s">
        <v>1262</v>
      </c>
      <c r="K320">
        <v>44124</v>
      </c>
      <c r="L320">
        <v>0.007968890983975001</v>
      </c>
      <c r="M320">
        <v>-0.05043720153278053</v>
      </c>
      <c r="N320">
        <v>0.07000000000000001</v>
      </c>
      <c r="O320">
        <v>0.02630724506984494</v>
      </c>
      <c r="P320" t="s">
        <v>419</v>
      </c>
      <c r="Q320" t="s">
        <v>530</v>
      </c>
      <c r="R320">
        <v>8</v>
      </c>
      <c r="S320">
        <v>0.1942446043165468</v>
      </c>
      <c r="T320">
        <v>75</v>
      </c>
      <c r="U320">
        <v>1.295333333333333</v>
      </c>
      <c r="V320">
        <v>0</v>
      </c>
      <c r="W320">
        <v>4.17</v>
      </c>
      <c r="X320">
        <v>0.8100000000000001</v>
      </c>
      <c r="Y320">
        <v>1.137302087757001</v>
      </c>
      <c r="Z320">
        <v>0.1485451761102603</v>
      </c>
      <c r="AA320">
        <v>0.9862174578866768</v>
      </c>
      <c r="AB320">
        <v>0.7744648318042813</v>
      </c>
      <c r="AC320">
        <v>0.3547400611620795</v>
      </c>
      <c r="AD320">
        <v>0.3700305810397553</v>
      </c>
    </row>
    <row r="321" spans="1:30">
      <c r="A321" s="1" t="s">
        <v>328</v>
      </c>
      <c r="B321">
        <f>HYPERLINK("https://www.suredividend.com/sure-analysis-SKT/","Tanger Factory Outlet Centers, Inc.")</f>
        <v>0</v>
      </c>
      <c r="C321">
        <v>10.505</v>
      </c>
      <c r="D321">
        <v>947.616168</v>
      </c>
      <c r="E321" t="s">
        <v>697</v>
      </c>
      <c r="F321" t="s">
        <v>664</v>
      </c>
      <c r="G321" t="s">
        <v>702</v>
      </c>
      <c r="H321" t="s">
        <v>708</v>
      </c>
      <c r="I321" t="s">
        <v>986</v>
      </c>
      <c r="J321" t="s">
        <v>1264</v>
      </c>
      <c r="K321">
        <v>44148</v>
      </c>
      <c r="L321">
        <v>0.06857027219583001</v>
      </c>
      <c r="M321">
        <v>-0.05302440645830442</v>
      </c>
      <c r="N321">
        <v>0.01</v>
      </c>
      <c r="O321">
        <v>0.02624979286498541</v>
      </c>
      <c r="P321" t="s">
        <v>419</v>
      </c>
      <c r="Q321" t="s">
        <v>668</v>
      </c>
      <c r="R321">
        <v>27</v>
      </c>
      <c r="S321">
        <v>0.5071428571428571</v>
      </c>
      <c r="T321">
        <v>8</v>
      </c>
      <c r="U321">
        <v>1.313125</v>
      </c>
      <c r="V321">
        <v>-0.5288</v>
      </c>
      <c r="W321">
        <v>1.4</v>
      </c>
      <c r="X321">
        <v>0.71</v>
      </c>
      <c r="Y321">
        <v>-0.235282583447714</v>
      </c>
      <c r="Z321">
        <v>0.8637059724349158</v>
      </c>
      <c r="AA321">
        <v>0.1684532924961715</v>
      </c>
      <c r="AB321">
        <v>0.1154434250764526</v>
      </c>
      <c r="AC321">
        <v>0.3394495412844036</v>
      </c>
      <c r="AD321">
        <v>0.3685015290519877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263.11</v>
      </c>
      <c r="D322">
        <v>41053.87476</v>
      </c>
      <c r="E322" t="s">
        <v>694</v>
      </c>
      <c r="F322" t="s">
        <v>663</v>
      </c>
      <c r="G322" t="s">
        <v>702</v>
      </c>
      <c r="H322" t="s">
        <v>710</v>
      </c>
      <c r="I322" t="s">
        <v>987</v>
      </c>
      <c r="J322" t="s">
        <v>1262</v>
      </c>
      <c r="K322">
        <v>44147</v>
      </c>
      <c r="L322">
        <v>0.0130879823266</v>
      </c>
      <c r="M322">
        <v>-0.07004325862654404</v>
      </c>
      <c r="N322">
        <v>0.08500000000000001</v>
      </c>
      <c r="O322">
        <v>0.02614494142142099</v>
      </c>
      <c r="P322" t="s">
        <v>419</v>
      </c>
      <c r="Q322" t="s">
        <v>530</v>
      </c>
      <c r="R322">
        <v>11</v>
      </c>
      <c r="S322">
        <v>0.2950819672131148</v>
      </c>
      <c r="T322">
        <v>183</v>
      </c>
      <c r="U322">
        <v>1.43775956284153</v>
      </c>
      <c r="V322">
        <v>8.220000000000001</v>
      </c>
      <c r="W322">
        <v>12.2</v>
      </c>
      <c r="X322">
        <v>3.6</v>
      </c>
      <c r="Y322">
        <v>0.511016108447057</v>
      </c>
      <c r="Z322">
        <v>0.2603369065849924</v>
      </c>
      <c r="AA322">
        <v>0.9433384379785604</v>
      </c>
      <c r="AB322">
        <v>0.8830275229357798</v>
      </c>
      <c r="AC322">
        <v>0.2553516819571865</v>
      </c>
      <c r="AD322">
        <v>0.3654434250764526</v>
      </c>
    </row>
    <row r="323" spans="1:30">
      <c r="A323" s="1" t="s">
        <v>330</v>
      </c>
      <c r="B323">
        <f>HYPERLINK("https://www.suredividend.com/sure-analysis-NLSN/","Nielsen Holdings plc")</f>
        <v>0</v>
      </c>
      <c r="C323">
        <v>20.735</v>
      </c>
      <c r="D323">
        <v>7347.035345</v>
      </c>
      <c r="E323" t="s">
        <v>694</v>
      </c>
      <c r="F323" t="s">
        <v>663</v>
      </c>
      <c r="G323" t="s">
        <v>702</v>
      </c>
      <c r="H323" t="s">
        <v>708</v>
      </c>
      <c r="I323" t="s">
        <v>988</v>
      </c>
      <c r="J323" t="s">
        <v>1255</v>
      </c>
      <c r="K323">
        <v>44147</v>
      </c>
      <c r="L323">
        <v>0.011596423267836</v>
      </c>
      <c r="M323">
        <v>-0.01732498904813429</v>
      </c>
      <c r="N323">
        <v>0.03</v>
      </c>
      <c r="O323">
        <v>0.0244848560818629</v>
      </c>
      <c r="P323" t="s">
        <v>419</v>
      </c>
      <c r="Q323" t="s">
        <v>530</v>
      </c>
      <c r="R323">
        <v>0</v>
      </c>
      <c r="S323">
        <v>0.1528662420382166</v>
      </c>
      <c r="T323">
        <v>19</v>
      </c>
      <c r="U323">
        <v>1.091315789473684</v>
      </c>
      <c r="V323">
        <v>-0.4209</v>
      </c>
      <c r="W323">
        <v>1.57</v>
      </c>
      <c r="X323">
        <v>0.24</v>
      </c>
      <c r="Y323">
        <v>0.04026082341345</v>
      </c>
      <c r="Z323">
        <v>0.2281776416539051</v>
      </c>
      <c r="AA323">
        <v>0.5911179173047474</v>
      </c>
      <c r="AB323">
        <v>0.2943425076452599</v>
      </c>
      <c r="AC323">
        <v>0.6223241590214067</v>
      </c>
      <c r="AD323">
        <v>0.3562691131498471</v>
      </c>
    </row>
    <row r="324" spans="1:30">
      <c r="A324" s="1" t="s">
        <v>331</v>
      </c>
      <c r="B324">
        <f>HYPERLINK("https://www.suredividend.com/sure-analysis-DEO/","Diageo plc")</f>
        <v>0</v>
      </c>
      <c r="C324">
        <v>160.46</v>
      </c>
      <c r="D324">
        <v>93818.17047700001</v>
      </c>
      <c r="E324" t="s">
        <v>693</v>
      </c>
      <c r="F324" t="s">
        <v>663</v>
      </c>
      <c r="H324" t="s">
        <v>708</v>
      </c>
      <c r="I324" t="s">
        <v>989</v>
      </c>
      <c r="J324" t="s">
        <v>1261</v>
      </c>
      <c r="K324">
        <v>44052</v>
      </c>
      <c r="L324">
        <v>0.022020034857609</v>
      </c>
      <c r="M324">
        <v>-0.07442430456386551</v>
      </c>
      <c r="N324">
        <v>0.08</v>
      </c>
      <c r="O324">
        <v>0.0241013246936963</v>
      </c>
      <c r="P324" t="s">
        <v>419</v>
      </c>
      <c r="Q324" t="s">
        <v>419</v>
      </c>
      <c r="R324">
        <v>7</v>
      </c>
      <c r="S324">
        <v>0.5966386554621849</v>
      </c>
      <c r="T324">
        <v>109</v>
      </c>
      <c r="U324">
        <v>1.472110091743119</v>
      </c>
      <c r="V324">
        <v>2.95</v>
      </c>
      <c r="W324">
        <v>5.95</v>
      </c>
      <c r="X324">
        <v>3.55</v>
      </c>
      <c r="Y324">
        <v>-0.020232210949878</v>
      </c>
      <c r="Z324">
        <v>0.442572741194487</v>
      </c>
      <c r="AA324">
        <v>0.4747320061255743</v>
      </c>
      <c r="AB324">
        <v>0.8509174311926606</v>
      </c>
      <c r="AC324">
        <v>0.2308868501529052</v>
      </c>
      <c r="AD324">
        <v>0.3547400611620795</v>
      </c>
    </row>
    <row r="325" spans="1:30">
      <c r="A325" s="1" t="s">
        <v>332</v>
      </c>
      <c r="B325">
        <f>HYPERLINK("https://www.suredividend.com/sure-analysis-VALE/","Vale S.A.")</f>
        <v>0</v>
      </c>
      <c r="C325">
        <v>17.885</v>
      </c>
      <c r="D325">
        <v>93482.358681</v>
      </c>
      <c r="E325" t="s">
        <v>694</v>
      </c>
      <c r="F325" t="s">
        <v>663</v>
      </c>
      <c r="H325" t="s">
        <v>708</v>
      </c>
      <c r="I325" t="s">
        <v>990</v>
      </c>
      <c r="J325" t="s">
        <v>1263</v>
      </c>
      <c r="K325">
        <v>44132</v>
      </c>
      <c r="L325">
        <v>0</v>
      </c>
      <c r="M325">
        <v>-0.02202848006699987</v>
      </c>
      <c r="N325">
        <v>0.03</v>
      </c>
      <c r="O325">
        <v>0.02347296081765138</v>
      </c>
      <c r="P325" t="s">
        <v>419</v>
      </c>
      <c r="Q325" t="s">
        <v>625</v>
      </c>
      <c r="R325">
        <v>0</v>
      </c>
      <c r="S325">
        <v>0.1388888888888889</v>
      </c>
      <c r="T325">
        <v>16</v>
      </c>
      <c r="U325">
        <v>1.1178125</v>
      </c>
      <c r="V325">
        <v>0.2238</v>
      </c>
      <c r="W325">
        <v>1.8</v>
      </c>
      <c r="X325">
        <v>0.25</v>
      </c>
      <c r="Y325">
        <v>0.363843123347236</v>
      </c>
      <c r="Z325">
        <v>0.03675344563552833</v>
      </c>
      <c r="AA325">
        <v>0.8928024502297091</v>
      </c>
      <c r="AB325">
        <v>0.2943425076452599</v>
      </c>
      <c r="AC325">
        <v>0.5703363914373089</v>
      </c>
      <c r="AD325">
        <v>0.3486238532110091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89.435</v>
      </c>
      <c r="D326">
        <v>28417.496898</v>
      </c>
      <c r="E326" t="s">
        <v>693</v>
      </c>
      <c r="F326" t="s">
        <v>663</v>
      </c>
      <c r="G326" t="s">
        <v>702</v>
      </c>
      <c r="H326" t="s">
        <v>708</v>
      </c>
      <c r="I326" t="s">
        <v>991</v>
      </c>
      <c r="J326" t="s">
        <v>1260</v>
      </c>
      <c r="K326">
        <v>44138</v>
      </c>
      <c r="L326">
        <v>0.027808226254608</v>
      </c>
      <c r="M326">
        <v>-0.06183080418621467</v>
      </c>
      <c r="N326">
        <v>0.052</v>
      </c>
      <c r="O326">
        <v>0.01953263941622496</v>
      </c>
      <c r="P326" t="s">
        <v>419</v>
      </c>
      <c r="Q326" t="s">
        <v>419</v>
      </c>
      <c r="R326">
        <v>17</v>
      </c>
      <c r="S326">
        <v>0.6746666666666666</v>
      </c>
      <c r="T326">
        <v>65</v>
      </c>
      <c r="U326">
        <v>1.375923076923077</v>
      </c>
      <c r="V326">
        <v>3.81</v>
      </c>
      <c r="W326">
        <v>3.75</v>
      </c>
      <c r="X326">
        <v>2.53</v>
      </c>
      <c r="Y326">
        <v>0.01413416424268</v>
      </c>
      <c r="Z326">
        <v>0.5390505359877489</v>
      </c>
      <c r="AA326">
        <v>0.5482388973966309</v>
      </c>
      <c r="AB326">
        <v>0.6154434250764527</v>
      </c>
      <c r="AC326">
        <v>0.2935779816513762</v>
      </c>
      <c r="AD326">
        <v>0.3363914373088685</v>
      </c>
    </row>
    <row r="327" spans="1:30">
      <c r="A327" s="1" t="s">
        <v>334</v>
      </c>
      <c r="B327">
        <f>HYPERLINK("https://www.suredividend.com/sure-analysis-NSRGY/","Nestle SA")</f>
        <v>0</v>
      </c>
      <c r="C327">
        <v>118.14</v>
      </c>
      <c r="D327">
        <v>340249.041078</v>
      </c>
      <c r="E327" t="s">
        <v>696</v>
      </c>
      <c r="F327" t="s">
        <v>663</v>
      </c>
      <c r="H327" t="s">
        <v>707</v>
      </c>
      <c r="I327" t="s">
        <v>992</v>
      </c>
      <c r="J327" t="s">
        <v>1261</v>
      </c>
      <c r="K327">
        <v>44151</v>
      </c>
      <c r="L327">
        <v>0</v>
      </c>
      <c r="M327">
        <v>-0.05295828611179043</v>
      </c>
      <c r="N327">
        <v>0.05</v>
      </c>
      <c r="O327">
        <v>0.01928648771670805</v>
      </c>
      <c r="P327" t="s">
        <v>419</v>
      </c>
      <c r="Q327" t="s">
        <v>625</v>
      </c>
      <c r="R327">
        <v>3</v>
      </c>
      <c r="S327">
        <v>0.554</v>
      </c>
      <c r="T327">
        <v>90</v>
      </c>
      <c r="U327">
        <v>1.312666666666667</v>
      </c>
      <c r="V327">
        <v>4.44</v>
      </c>
      <c r="W327">
        <v>5</v>
      </c>
      <c r="X327">
        <v>2.77</v>
      </c>
      <c r="Y327">
        <v>0.08276051690954001</v>
      </c>
      <c r="Z327">
        <v>0.03675344563552833</v>
      </c>
      <c r="AA327">
        <v>0.6385911179173047</v>
      </c>
      <c r="AB327">
        <v>0.5558103975535168</v>
      </c>
      <c r="AC327">
        <v>0.3425076452599389</v>
      </c>
      <c r="AD327">
        <v>0.3348623853211009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42.05</v>
      </c>
      <c r="D328">
        <v>59628.274616</v>
      </c>
      <c r="E328" t="s">
        <v>700</v>
      </c>
      <c r="F328" t="s">
        <v>663</v>
      </c>
      <c r="G328" t="s">
        <v>702</v>
      </c>
      <c r="H328" t="s">
        <v>708</v>
      </c>
      <c r="I328" t="s">
        <v>993</v>
      </c>
      <c r="J328" t="s">
        <v>1258</v>
      </c>
      <c r="K328">
        <v>44166</v>
      </c>
      <c r="L328">
        <v>0.00912145931905</v>
      </c>
      <c r="M328">
        <v>-0.02005089793879433</v>
      </c>
      <c r="N328">
        <v>0.03</v>
      </c>
      <c r="O328">
        <v>0.01790785962408026</v>
      </c>
      <c r="P328" t="s">
        <v>419</v>
      </c>
      <c r="Q328" t="s">
        <v>530</v>
      </c>
      <c r="R328">
        <v>0</v>
      </c>
      <c r="S328">
        <v>0.1461538461538462</v>
      </c>
      <c r="T328">
        <v>38</v>
      </c>
      <c r="U328">
        <v>1.106578947368421</v>
      </c>
      <c r="V328">
        <v>2.18</v>
      </c>
      <c r="W328">
        <v>2.6</v>
      </c>
      <c r="X328">
        <v>0.38</v>
      </c>
      <c r="Y328">
        <v>0.161018106420156</v>
      </c>
      <c r="Z328">
        <v>0.1715160796324655</v>
      </c>
      <c r="AA328">
        <v>0.7442572741194488</v>
      </c>
      <c r="AB328">
        <v>0.2943425076452599</v>
      </c>
      <c r="AC328">
        <v>0.5932721712538226</v>
      </c>
      <c r="AD328">
        <v>0.327217125382263</v>
      </c>
    </row>
    <row r="329" spans="1:30">
      <c r="A329" s="1" t="s">
        <v>336</v>
      </c>
      <c r="B329">
        <f>HYPERLINK("https://www.suredividend.com/sure-analysis-BUD/","Anheuser-Busch In Bev SA/NV")</f>
        <v>0</v>
      </c>
      <c r="C329">
        <v>70.75</v>
      </c>
      <c r="D329">
        <v>142861.36959</v>
      </c>
      <c r="E329" t="s">
        <v>692</v>
      </c>
      <c r="F329" t="s">
        <v>663</v>
      </c>
      <c r="H329" t="s">
        <v>708</v>
      </c>
      <c r="I329" t="s">
        <v>994</v>
      </c>
      <c r="J329" t="s">
        <v>1261</v>
      </c>
      <c r="K329">
        <v>44166</v>
      </c>
      <c r="L329">
        <v>0.008012848271076001</v>
      </c>
      <c r="M329">
        <v>-0.02605810219413274</v>
      </c>
      <c r="N329">
        <v>0.03</v>
      </c>
      <c r="O329">
        <v>0.0172727463357667</v>
      </c>
      <c r="P329" t="s">
        <v>419</v>
      </c>
      <c r="Q329" t="s">
        <v>625</v>
      </c>
      <c r="R329">
        <v>0</v>
      </c>
      <c r="S329">
        <v>0.2997118155619596</v>
      </c>
      <c r="T329">
        <v>62</v>
      </c>
      <c r="U329">
        <v>1.141129032258065</v>
      </c>
      <c r="V329">
        <v>4.53</v>
      </c>
      <c r="W329">
        <v>3.47</v>
      </c>
      <c r="X329">
        <v>1.04</v>
      </c>
      <c r="Y329">
        <v>-0.145015105740181</v>
      </c>
      <c r="Z329">
        <v>0.1516079632465544</v>
      </c>
      <c r="AA329">
        <v>0.2863705972434916</v>
      </c>
      <c r="AB329">
        <v>0.2943425076452599</v>
      </c>
      <c r="AC329">
        <v>0.5351681957186544</v>
      </c>
      <c r="AD329">
        <v>0.3180428134556575</v>
      </c>
    </row>
    <row r="330" spans="1:30">
      <c r="A330" s="1" t="s">
        <v>337</v>
      </c>
      <c r="B330">
        <f>HYPERLINK("https://www.suredividend.com/sure-analysis-CAT/","Caterpillar Inc.")</f>
        <v>0</v>
      </c>
      <c r="C330">
        <v>183.64</v>
      </c>
      <c r="D330">
        <v>99763.95109</v>
      </c>
      <c r="E330" t="s">
        <v>695</v>
      </c>
      <c r="F330" t="s">
        <v>663</v>
      </c>
      <c r="G330" t="s">
        <v>702</v>
      </c>
      <c r="H330" t="s">
        <v>708</v>
      </c>
      <c r="I330" t="s">
        <v>995</v>
      </c>
      <c r="J330" t="s">
        <v>1255</v>
      </c>
      <c r="K330">
        <v>44131</v>
      </c>
      <c r="L330">
        <v>0.022199830811124</v>
      </c>
      <c r="M330">
        <v>-0.08157691288149649</v>
      </c>
      <c r="N330">
        <v>0.08</v>
      </c>
      <c r="O330">
        <v>0.01704407974068056</v>
      </c>
      <c r="P330" t="s">
        <v>419</v>
      </c>
      <c r="Q330" t="s">
        <v>419</v>
      </c>
      <c r="R330">
        <v>26</v>
      </c>
      <c r="S330">
        <v>0.7490909090909091</v>
      </c>
      <c r="T330">
        <v>120</v>
      </c>
      <c r="U330">
        <v>1.530333333333333</v>
      </c>
      <c r="V330">
        <v>6.03</v>
      </c>
      <c r="W330">
        <v>5.5</v>
      </c>
      <c r="X330">
        <v>4.12</v>
      </c>
      <c r="Y330">
        <v>0.274400742266953</v>
      </c>
      <c r="Z330">
        <v>0.447166921898928</v>
      </c>
      <c r="AA330">
        <v>0.8545176110260337</v>
      </c>
      <c r="AB330">
        <v>0.8509174311926606</v>
      </c>
      <c r="AC330">
        <v>0.1957186544342507</v>
      </c>
      <c r="AD330">
        <v>0.3149847094801224</v>
      </c>
    </row>
    <row r="331" spans="1:30">
      <c r="A331" s="1" t="s">
        <v>338</v>
      </c>
      <c r="B331">
        <f>HYPERLINK("https://www.suredividend.com/sure-analysis-PDCO/","Patterson Companies Inc.")</f>
        <v>0</v>
      </c>
      <c r="C331">
        <v>30.55</v>
      </c>
      <c r="D331">
        <v>2884.50456</v>
      </c>
      <c r="E331" t="s">
        <v>692</v>
      </c>
      <c r="F331" t="s">
        <v>663</v>
      </c>
      <c r="G331" t="s">
        <v>702</v>
      </c>
      <c r="H331" t="s">
        <v>710</v>
      </c>
      <c r="I331" t="s">
        <v>996</v>
      </c>
      <c r="J331" t="s">
        <v>1257</v>
      </c>
      <c r="K331">
        <v>44131</v>
      </c>
      <c r="L331">
        <v>0.034199874033628</v>
      </c>
      <c r="M331">
        <v>-0.05519251700197658</v>
      </c>
      <c r="N331">
        <v>0.04</v>
      </c>
      <c r="O331">
        <v>0.01667215793152699</v>
      </c>
      <c r="P331" t="s">
        <v>419</v>
      </c>
      <c r="Q331" t="s">
        <v>419</v>
      </c>
      <c r="R331">
        <v>0</v>
      </c>
      <c r="S331">
        <v>0.6459627329192547</v>
      </c>
      <c r="T331">
        <v>23</v>
      </c>
      <c r="U331">
        <v>1.328260869565217</v>
      </c>
      <c r="V331">
        <v>-5.33</v>
      </c>
      <c r="W331">
        <v>1.61</v>
      </c>
      <c r="X331">
        <v>1.04</v>
      </c>
      <c r="Y331">
        <v>0.54428783996032</v>
      </c>
      <c r="Z331">
        <v>0.6339969372128637</v>
      </c>
      <c r="AA331">
        <v>0.9464012251148546</v>
      </c>
      <c r="AB331">
        <v>0.4235474006116208</v>
      </c>
      <c r="AC331">
        <v>0.3256880733944954</v>
      </c>
      <c r="AD331">
        <v>0.3119266055045872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163.95</v>
      </c>
      <c r="D332">
        <v>150000.923463</v>
      </c>
      <c r="E332" t="s">
        <v>694</v>
      </c>
      <c r="F332" t="s">
        <v>663</v>
      </c>
      <c r="G332" t="s">
        <v>702</v>
      </c>
      <c r="H332" t="s">
        <v>710</v>
      </c>
      <c r="I332" t="s">
        <v>997</v>
      </c>
      <c r="J332" t="s">
        <v>1262</v>
      </c>
      <c r="K332">
        <v>44126</v>
      </c>
      <c r="L332">
        <v>0.022530079862464</v>
      </c>
      <c r="M332">
        <v>-0.08877597695509332</v>
      </c>
      <c r="N332">
        <v>0.08</v>
      </c>
      <c r="O332">
        <v>0.01653751422707517</v>
      </c>
      <c r="P332" t="s">
        <v>419</v>
      </c>
      <c r="Q332" t="s">
        <v>530</v>
      </c>
      <c r="R332">
        <v>17</v>
      </c>
      <c r="S332">
        <v>0.8326530612244898</v>
      </c>
      <c r="T332">
        <v>103</v>
      </c>
      <c r="U332">
        <v>1.591747572815534</v>
      </c>
      <c r="V332">
        <v>5.28</v>
      </c>
      <c r="W332">
        <v>4.9</v>
      </c>
      <c r="X332">
        <v>4.08</v>
      </c>
      <c r="Y332">
        <v>0.315748155126393</v>
      </c>
      <c r="Z332">
        <v>0.4548238897396631</v>
      </c>
      <c r="AA332">
        <v>0.877488514548239</v>
      </c>
      <c r="AB332">
        <v>0.8509174311926606</v>
      </c>
      <c r="AC332">
        <v>0.1574923547400612</v>
      </c>
      <c r="AD332">
        <v>0.3103975535168196</v>
      </c>
    </row>
    <row r="333" spans="1:30">
      <c r="A333" s="1" t="s">
        <v>340</v>
      </c>
      <c r="B333">
        <f>HYPERLINK("https://www.suredividend.com/sure-analysis-PAYX/","Paychex Inc.")</f>
        <v>0</v>
      </c>
      <c r="C333">
        <v>90.29000000000001</v>
      </c>
      <c r="D333">
        <v>32464.017383</v>
      </c>
      <c r="E333" t="s">
        <v>693</v>
      </c>
      <c r="F333" t="s">
        <v>663</v>
      </c>
      <c r="G333" t="s">
        <v>702</v>
      </c>
      <c r="H333" t="s">
        <v>710</v>
      </c>
      <c r="I333" t="s">
        <v>998</v>
      </c>
      <c r="J333" t="s">
        <v>1255</v>
      </c>
      <c r="K333">
        <v>44188</v>
      </c>
      <c r="L333">
        <v>0.027209046259937</v>
      </c>
      <c r="M333">
        <v>-0.07242206906132909</v>
      </c>
      <c r="N333">
        <v>0.06</v>
      </c>
      <c r="O333">
        <v>0.01521765190315016</v>
      </c>
      <c r="P333" t="s">
        <v>419</v>
      </c>
      <c r="Q333" t="s">
        <v>530</v>
      </c>
      <c r="R333">
        <v>9</v>
      </c>
      <c r="S333">
        <v>0.8464163822525597</v>
      </c>
      <c r="T333">
        <v>62</v>
      </c>
      <c r="U333">
        <v>1.456290322580645</v>
      </c>
      <c r="V333">
        <v>2.93</v>
      </c>
      <c r="W333">
        <v>2.93</v>
      </c>
      <c r="X333">
        <v>2.48</v>
      </c>
      <c r="Y333">
        <v>0.09723485116268801</v>
      </c>
      <c r="Z333">
        <v>0.5298621745788668</v>
      </c>
      <c r="AA333">
        <v>0.664624808575804</v>
      </c>
      <c r="AB333">
        <v>0.6865443425076453</v>
      </c>
      <c r="AC333">
        <v>0.2415902140672783</v>
      </c>
      <c r="AD333">
        <v>0.3042813455657493</v>
      </c>
    </row>
    <row r="334" spans="1:30">
      <c r="A334" s="1" t="s">
        <v>341</v>
      </c>
      <c r="B334">
        <f>HYPERLINK("https://www.suredividend.com/sure-analysis-SRCE/","1st Source Corp.")</f>
        <v>0</v>
      </c>
      <c r="C334">
        <v>41.575</v>
      </c>
      <c r="D334">
        <v>1023.678979</v>
      </c>
      <c r="E334" t="s">
        <v>699</v>
      </c>
      <c r="F334" t="s">
        <v>663</v>
      </c>
      <c r="H334" t="s">
        <v>710</v>
      </c>
      <c r="J334" t="s">
        <v>1256</v>
      </c>
      <c r="K334">
        <v>44138</v>
      </c>
      <c r="L334">
        <v>0.02785202892195</v>
      </c>
      <c r="M334">
        <v>-0.03384421795830506</v>
      </c>
      <c r="N334">
        <v>0.02</v>
      </c>
      <c r="O334">
        <v>0.01413673604034216</v>
      </c>
      <c r="P334" t="s">
        <v>419</v>
      </c>
      <c r="Q334" t="s">
        <v>419</v>
      </c>
      <c r="R334">
        <v>32</v>
      </c>
      <c r="S334">
        <v>0.3733333333333334</v>
      </c>
      <c r="T334">
        <v>35</v>
      </c>
      <c r="U334">
        <v>1.187857142857143</v>
      </c>
      <c r="V334">
        <v>3</v>
      </c>
      <c r="W334">
        <v>3</v>
      </c>
      <c r="X334">
        <v>1.12</v>
      </c>
      <c r="Y334">
        <v>-0.196878934411111</v>
      </c>
      <c r="Z334">
        <v>0.5436447166921898</v>
      </c>
      <c r="AA334">
        <v>0.2128637059724349</v>
      </c>
      <c r="AB334">
        <v>0.1903669724770642</v>
      </c>
      <c r="AC334">
        <v>0.4785932721712538</v>
      </c>
      <c r="AD334">
        <v>0.2951070336391438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103.37</v>
      </c>
      <c r="D335">
        <v>120921.36</v>
      </c>
      <c r="E335" t="s">
        <v>695</v>
      </c>
      <c r="F335" t="s">
        <v>663</v>
      </c>
      <c r="G335" t="s">
        <v>702</v>
      </c>
      <c r="H335" t="s">
        <v>710</v>
      </c>
      <c r="I335" t="s">
        <v>999</v>
      </c>
      <c r="J335" t="s">
        <v>1258</v>
      </c>
      <c r="K335">
        <v>44134</v>
      </c>
      <c r="L335">
        <v>0.016120752522462</v>
      </c>
      <c r="M335">
        <v>-0.09835155262132389</v>
      </c>
      <c r="N335">
        <v>0.1</v>
      </c>
      <c r="O335">
        <v>0.01361115471522778</v>
      </c>
      <c r="P335" t="s">
        <v>419</v>
      </c>
      <c r="Q335" t="s">
        <v>530</v>
      </c>
      <c r="R335">
        <v>10</v>
      </c>
      <c r="S335">
        <v>0.6428571428571429</v>
      </c>
      <c r="T335">
        <v>61.6</v>
      </c>
      <c r="U335">
        <v>1.678084415584416</v>
      </c>
      <c r="V335">
        <v>1.13</v>
      </c>
      <c r="W335">
        <v>2.8</v>
      </c>
      <c r="X335">
        <v>1.8</v>
      </c>
      <c r="Y335">
        <v>0.188488755660085</v>
      </c>
      <c r="Z335">
        <v>0.3277182235834609</v>
      </c>
      <c r="AA335">
        <v>0.774885145482389</v>
      </c>
      <c r="AB335">
        <v>0.9342507645259939</v>
      </c>
      <c r="AC335">
        <v>0.1192660550458716</v>
      </c>
      <c r="AD335">
        <v>0.2920489296636086</v>
      </c>
    </row>
    <row r="336" spans="1:30">
      <c r="A336" s="1" t="s">
        <v>343</v>
      </c>
      <c r="B336">
        <f>HYPERLINK("https://www.suredividend.com/sure-analysis-PCAR/","Paccar Inc.")</f>
        <v>0</v>
      </c>
      <c r="C336">
        <v>87.09999999999999</v>
      </c>
      <c r="D336">
        <v>29603.281081</v>
      </c>
      <c r="E336" t="s">
        <v>695</v>
      </c>
      <c r="F336" t="s">
        <v>663</v>
      </c>
      <c r="G336" t="s">
        <v>702</v>
      </c>
      <c r="H336" t="s">
        <v>710</v>
      </c>
      <c r="I336" t="s">
        <v>1000</v>
      </c>
      <c r="J336" t="s">
        <v>1255</v>
      </c>
      <c r="K336">
        <v>44124</v>
      </c>
      <c r="L336">
        <v>0.018477088644861</v>
      </c>
      <c r="M336">
        <v>-0.08455137985778705</v>
      </c>
      <c r="N336">
        <v>0.08</v>
      </c>
      <c r="O336">
        <v>0.01344904081542397</v>
      </c>
      <c r="P336" t="s">
        <v>419</v>
      </c>
      <c r="Q336" t="s">
        <v>530</v>
      </c>
      <c r="R336">
        <v>10</v>
      </c>
      <c r="S336">
        <v>0.32</v>
      </c>
      <c r="T336">
        <v>56</v>
      </c>
      <c r="U336">
        <v>1.555357142857143</v>
      </c>
      <c r="V336">
        <v>4.1</v>
      </c>
      <c r="W336">
        <v>4</v>
      </c>
      <c r="X336">
        <v>1.28</v>
      </c>
      <c r="Y336">
        <v>0.111857120179458</v>
      </c>
      <c r="Z336">
        <v>0.3736600306278713</v>
      </c>
      <c r="AA336">
        <v>0.6799387442572741</v>
      </c>
      <c r="AB336">
        <v>0.8509174311926606</v>
      </c>
      <c r="AC336">
        <v>0.1697247706422018</v>
      </c>
      <c r="AD336">
        <v>0.290519877675841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220.46</v>
      </c>
      <c r="D337">
        <v>41872.64551</v>
      </c>
      <c r="E337" t="s">
        <v>695</v>
      </c>
      <c r="F337" t="s">
        <v>663</v>
      </c>
      <c r="G337" t="s">
        <v>702</v>
      </c>
      <c r="H337" t="s">
        <v>708</v>
      </c>
      <c r="I337" t="s">
        <v>1001</v>
      </c>
      <c r="J337" t="s">
        <v>1261</v>
      </c>
      <c r="K337">
        <v>44105</v>
      </c>
      <c r="L337">
        <v>0.010285000998853</v>
      </c>
      <c r="M337">
        <v>-0.05516568682659617</v>
      </c>
      <c r="N337">
        <v>0.05</v>
      </c>
      <c r="O337">
        <v>0.007869125500144181</v>
      </c>
      <c r="P337" t="s">
        <v>419</v>
      </c>
      <c r="Q337" t="s">
        <v>530</v>
      </c>
      <c r="R337">
        <v>4</v>
      </c>
      <c r="S337">
        <v>0.3260869565217391</v>
      </c>
      <c r="T337">
        <v>166</v>
      </c>
      <c r="U337">
        <v>1.328072289156627</v>
      </c>
      <c r="V337">
        <v>5.49</v>
      </c>
      <c r="W337">
        <v>9.199999999999999</v>
      </c>
      <c r="X337">
        <v>3</v>
      </c>
      <c r="Y337">
        <v>0.163887036040304</v>
      </c>
      <c r="Z337">
        <v>0.2021439509954058</v>
      </c>
      <c r="AA337">
        <v>0.7503828483920367</v>
      </c>
      <c r="AB337">
        <v>0.5558103975535168</v>
      </c>
      <c r="AC337">
        <v>0.327217125382263</v>
      </c>
      <c r="AD337">
        <v>0.2522935779816514</v>
      </c>
    </row>
    <row r="338" spans="1:30">
      <c r="A338" s="1" t="s">
        <v>345</v>
      </c>
      <c r="B338">
        <f>HYPERLINK("https://www.suredividend.com/sure-analysis-UVV/","Universal Corp.")</f>
        <v>0</v>
      </c>
      <c r="C338">
        <v>51.53</v>
      </c>
      <c r="D338">
        <v>1230.891472</v>
      </c>
      <c r="E338" t="s">
        <v>694</v>
      </c>
      <c r="F338" t="s">
        <v>663</v>
      </c>
      <c r="G338" t="s">
        <v>702</v>
      </c>
      <c r="H338" t="s">
        <v>708</v>
      </c>
      <c r="I338" t="s">
        <v>1002</v>
      </c>
      <c r="J338" t="s">
        <v>1261</v>
      </c>
      <c r="K338">
        <v>44152</v>
      </c>
      <c r="L338">
        <v>0.05935292461634101</v>
      </c>
      <c r="M338">
        <v>-0.07444638719524876</v>
      </c>
      <c r="N338">
        <v>0.015</v>
      </c>
      <c r="O338">
        <v>0.007839249748774701</v>
      </c>
      <c r="P338" t="s">
        <v>419</v>
      </c>
      <c r="Q338" t="s">
        <v>667</v>
      </c>
      <c r="R338">
        <v>49</v>
      </c>
      <c r="S338">
        <v>0.9625</v>
      </c>
      <c r="T338">
        <v>35</v>
      </c>
      <c r="U338">
        <v>1.472285714285714</v>
      </c>
      <c r="V338">
        <v>3.08</v>
      </c>
      <c r="W338">
        <v>3.2</v>
      </c>
      <c r="X338">
        <v>3.08</v>
      </c>
      <c r="Y338">
        <v>-0.063450701992288</v>
      </c>
      <c r="Z338">
        <v>0.8407350689127105</v>
      </c>
      <c r="AA338">
        <v>0.4165390505359878</v>
      </c>
      <c r="AB338">
        <v>0.1399082568807339</v>
      </c>
      <c r="AC338">
        <v>0.2293577981651376</v>
      </c>
      <c r="AD338">
        <v>0.2507645259938838</v>
      </c>
    </row>
    <row r="339" spans="1:30">
      <c r="A339" s="1" t="s">
        <v>346</v>
      </c>
      <c r="B339">
        <f>HYPERLINK("https://www.suredividend.com/sure-analysis-DDAIF/","Daimler AG")</f>
        <v>0</v>
      </c>
      <c r="C339">
        <v>70.15000000000001</v>
      </c>
      <c r="D339">
        <v>75049.096907</v>
      </c>
      <c r="E339" t="s">
        <v>694</v>
      </c>
      <c r="F339" t="s">
        <v>663</v>
      </c>
      <c r="G339" t="s">
        <v>705</v>
      </c>
      <c r="H339" t="s">
        <v>714</v>
      </c>
      <c r="I339" t="s">
        <v>1003</v>
      </c>
      <c r="J339" t="s">
        <v>1258</v>
      </c>
      <c r="K339">
        <v>44130</v>
      </c>
      <c r="L339">
        <v>0</v>
      </c>
      <c r="M339">
        <v>-0.03077476056505102</v>
      </c>
      <c r="N339">
        <v>0.02</v>
      </c>
      <c r="O339">
        <v>0.003383577424424189</v>
      </c>
      <c r="P339" t="s">
        <v>419</v>
      </c>
      <c r="Q339" t="s">
        <v>625</v>
      </c>
      <c r="R339">
        <v>0</v>
      </c>
      <c r="S339">
        <v>0.1854545454545455</v>
      </c>
      <c r="T339">
        <v>60</v>
      </c>
      <c r="U339">
        <v>1.169166666666667</v>
      </c>
      <c r="V339">
        <v>0</v>
      </c>
      <c r="W339">
        <v>5.5</v>
      </c>
      <c r="X339">
        <v>1.02</v>
      </c>
      <c r="Y339">
        <v>0.287155963302752</v>
      </c>
      <c r="Z339">
        <v>0.03675344563552833</v>
      </c>
      <c r="AA339">
        <v>0.8606431852986218</v>
      </c>
      <c r="AB339">
        <v>0.1903669724770642</v>
      </c>
      <c r="AC339">
        <v>0.4923547400611621</v>
      </c>
      <c r="AD339">
        <v>0.2308868501529052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204.845</v>
      </c>
      <c r="D340">
        <v>19099.396073</v>
      </c>
      <c r="E340" t="s">
        <v>694</v>
      </c>
      <c r="F340" t="s">
        <v>663</v>
      </c>
      <c r="G340" t="s">
        <v>702</v>
      </c>
      <c r="H340" t="s">
        <v>708</v>
      </c>
      <c r="I340" t="s">
        <v>1004</v>
      </c>
      <c r="J340" t="s">
        <v>1255</v>
      </c>
      <c r="K340">
        <v>44120</v>
      </c>
      <c r="L340">
        <v>0.008010818964406001</v>
      </c>
      <c r="M340">
        <v>-0.0827552078804944</v>
      </c>
      <c r="N340">
        <v>0.08</v>
      </c>
      <c r="O340">
        <v>0.0009823561464945563</v>
      </c>
      <c r="P340" t="s">
        <v>419</v>
      </c>
      <c r="Q340" t="s">
        <v>625</v>
      </c>
      <c r="R340">
        <v>1</v>
      </c>
      <c r="S340">
        <v>0.2285714285714286</v>
      </c>
      <c r="T340">
        <v>133</v>
      </c>
      <c r="U340">
        <v>1.540187969924812</v>
      </c>
      <c r="V340">
        <v>6.03</v>
      </c>
      <c r="W340">
        <v>7</v>
      </c>
      <c r="X340">
        <v>1.6</v>
      </c>
      <c r="Y340">
        <v>0.326852423838475</v>
      </c>
      <c r="Z340">
        <v>0.1500765696784074</v>
      </c>
      <c r="AA340">
        <v>0.8805513016845329</v>
      </c>
      <c r="AB340">
        <v>0.8509174311926606</v>
      </c>
      <c r="AC340">
        <v>0.1819571865443425</v>
      </c>
      <c r="AD340">
        <v>0.2232415902140673</v>
      </c>
    </row>
    <row r="341" spans="1:30">
      <c r="A341" s="1" t="s">
        <v>348</v>
      </c>
      <c r="B341">
        <f>HYPERLINK("https://www.suredividend.com/sure-analysis-UMBF/","UMB Financial Corp.")</f>
        <v>0</v>
      </c>
      <c r="C341">
        <v>72.67</v>
      </c>
      <c r="D341">
        <v>3338.625079</v>
      </c>
      <c r="E341" t="s">
        <v>699</v>
      </c>
      <c r="F341" t="s">
        <v>663</v>
      </c>
      <c r="G341" t="s">
        <v>702</v>
      </c>
      <c r="H341" t="s">
        <v>710</v>
      </c>
      <c r="I341" t="s">
        <v>1005</v>
      </c>
      <c r="J341" t="s">
        <v>1256</v>
      </c>
      <c r="K341">
        <v>44159</v>
      </c>
      <c r="L341">
        <v>0.017846551812264</v>
      </c>
      <c r="M341">
        <v>-0.05765979670764809</v>
      </c>
      <c r="N341">
        <v>0.04</v>
      </c>
      <c r="O341">
        <v>4.856115665274885e-05</v>
      </c>
      <c r="P341" t="s">
        <v>419</v>
      </c>
      <c r="Q341" t="s">
        <v>530</v>
      </c>
      <c r="R341">
        <v>29</v>
      </c>
      <c r="S341">
        <v>0.308433734939759</v>
      </c>
      <c r="T341">
        <v>54</v>
      </c>
      <c r="U341">
        <v>1.345740740740741</v>
      </c>
      <c r="V341">
        <v>4.05</v>
      </c>
      <c r="W341">
        <v>4.15</v>
      </c>
      <c r="X341">
        <v>1.28</v>
      </c>
      <c r="Y341">
        <v>0.033845769427555</v>
      </c>
      <c r="Z341">
        <v>0.3629402756508423</v>
      </c>
      <c r="AA341">
        <v>0.5819295558958653</v>
      </c>
      <c r="AB341">
        <v>0.4235474006116208</v>
      </c>
      <c r="AC341">
        <v>0.3149847094801224</v>
      </c>
      <c r="AD341">
        <v>0.2155963302752293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20.025</v>
      </c>
      <c r="D342">
        <v>7387.074686</v>
      </c>
      <c r="E342" t="s">
        <v>700</v>
      </c>
      <c r="F342" t="s">
        <v>663</v>
      </c>
      <c r="G342" t="s">
        <v>702</v>
      </c>
      <c r="H342" t="s">
        <v>708</v>
      </c>
      <c r="I342" t="s">
        <v>1006</v>
      </c>
      <c r="J342" t="s">
        <v>1258</v>
      </c>
      <c r="K342">
        <v>44107</v>
      </c>
      <c r="L342">
        <v>0.012278481374813</v>
      </c>
      <c r="M342">
        <v>-0.00024981267170332</v>
      </c>
      <c r="N342">
        <v>0</v>
      </c>
      <c r="O342">
        <v>-0.00024981267170332</v>
      </c>
      <c r="P342" t="s">
        <v>419</v>
      </c>
      <c r="Q342" t="s">
        <v>530</v>
      </c>
      <c r="R342">
        <v>0</v>
      </c>
      <c r="S342">
        <v>0.1095890410958904</v>
      </c>
      <c r="T342">
        <v>20</v>
      </c>
      <c r="U342">
        <v>1.00125</v>
      </c>
      <c r="V342">
        <v>-2.88</v>
      </c>
      <c r="W342">
        <v>2.19</v>
      </c>
      <c r="X342">
        <v>0.24</v>
      </c>
      <c r="Y342">
        <v>0.147681972967004</v>
      </c>
      <c r="Z342">
        <v>0.2373660030627871</v>
      </c>
      <c r="AA342">
        <v>0.7228177641653905</v>
      </c>
      <c r="AB342">
        <v>0.06957186544342508</v>
      </c>
      <c r="AC342">
        <v>0.7522935779816514</v>
      </c>
      <c r="AD342">
        <v>0.2140672782874618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48.095</v>
      </c>
      <c r="D343">
        <v>27715.292986</v>
      </c>
      <c r="E343" t="s">
        <v>695</v>
      </c>
      <c r="F343" t="s">
        <v>663</v>
      </c>
      <c r="G343" t="s">
        <v>702</v>
      </c>
      <c r="H343" t="s">
        <v>710</v>
      </c>
      <c r="I343" t="s">
        <v>1007</v>
      </c>
      <c r="J343" t="s">
        <v>1255</v>
      </c>
      <c r="K343">
        <v>44117</v>
      </c>
      <c r="L343">
        <v>0.020368291864197</v>
      </c>
      <c r="M343">
        <v>-0.08409094431518083</v>
      </c>
      <c r="N343">
        <v>0.06</v>
      </c>
      <c r="O343">
        <v>-0.003339102981075981</v>
      </c>
      <c r="P343" t="s">
        <v>419</v>
      </c>
      <c r="Q343" t="s">
        <v>419</v>
      </c>
      <c r="R343">
        <v>20</v>
      </c>
      <c r="S343">
        <v>0.6756756756756757</v>
      </c>
      <c r="T343">
        <v>31</v>
      </c>
      <c r="U343">
        <v>1.551451612903226</v>
      </c>
      <c r="V343">
        <v>1.46</v>
      </c>
      <c r="W343">
        <v>1.48</v>
      </c>
      <c r="X343">
        <v>1</v>
      </c>
      <c r="Y343">
        <v>0.364670633294232</v>
      </c>
      <c r="Z343">
        <v>0.4134762633996937</v>
      </c>
      <c r="AA343">
        <v>0.8943338437978561</v>
      </c>
      <c r="AB343">
        <v>0.6865443425076453</v>
      </c>
      <c r="AC343">
        <v>0.172782874617737</v>
      </c>
      <c r="AD343">
        <v>0.2018348623853211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35.01</v>
      </c>
      <c r="D344">
        <v>1460.84103</v>
      </c>
      <c r="E344" t="s">
        <v>693</v>
      </c>
      <c r="F344" t="s">
        <v>663</v>
      </c>
      <c r="G344" t="s">
        <v>702</v>
      </c>
      <c r="H344" t="s">
        <v>708</v>
      </c>
      <c r="I344" t="s">
        <v>1008</v>
      </c>
      <c r="J344" t="s">
        <v>1255</v>
      </c>
      <c r="K344">
        <v>44123</v>
      </c>
      <c r="L344">
        <v>0.03515142576471701</v>
      </c>
      <c r="M344">
        <v>-0.0971711328785293</v>
      </c>
      <c r="N344">
        <v>0.055</v>
      </c>
      <c r="O344">
        <v>-0.003723504554142387</v>
      </c>
      <c r="P344" t="s">
        <v>419</v>
      </c>
      <c r="Q344" t="s">
        <v>419</v>
      </c>
      <c r="R344">
        <v>9</v>
      </c>
      <c r="S344">
        <v>0.8187919463087249</v>
      </c>
      <c r="T344">
        <v>21</v>
      </c>
      <c r="U344">
        <v>1.667142857142857</v>
      </c>
      <c r="V344">
        <v>1.56</v>
      </c>
      <c r="W344">
        <v>1.49</v>
      </c>
      <c r="X344">
        <v>1.22</v>
      </c>
      <c r="Y344">
        <v>-0.043217474989368</v>
      </c>
      <c r="Z344">
        <v>0.6431852986217459</v>
      </c>
      <c r="AA344">
        <v>0.447166921898928</v>
      </c>
      <c r="AB344">
        <v>0.6269113149847094</v>
      </c>
      <c r="AC344">
        <v>0.1238532110091743</v>
      </c>
      <c r="AD344">
        <v>0.1987767584097859</v>
      </c>
    </row>
    <row r="345" spans="1:30">
      <c r="A345" s="1" t="s">
        <v>352</v>
      </c>
      <c r="B345">
        <f>HYPERLINK("https://www.suredividend.com/sure-analysis-MA/","Mastercard Incorporated")</f>
        <v>0</v>
      </c>
      <c r="C345">
        <v>345.45</v>
      </c>
      <c r="D345">
        <v>343414.401654</v>
      </c>
      <c r="E345" t="s">
        <v>693</v>
      </c>
      <c r="F345" t="s">
        <v>663</v>
      </c>
      <c r="G345" t="s">
        <v>702</v>
      </c>
      <c r="H345" t="s">
        <v>708</v>
      </c>
      <c r="I345" t="s">
        <v>1009</v>
      </c>
      <c r="J345" t="s">
        <v>1256</v>
      </c>
      <c r="K345">
        <v>44132</v>
      </c>
      <c r="L345">
        <v>0.004596518659606</v>
      </c>
      <c r="M345">
        <v>-0.1416031093976504</v>
      </c>
      <c r="N345">
        <v>0.15</v>
      </c>
      <c r="O345">
        <v>-0.005390494015312108</v>
      </c>
      <c r="P345" t="s">
        <v>419</v>
      </c>
      <c r="Q345" t="s">
        <v>625</v>
      </c>
      <c r="R345">
        <v>8</v>
      </c>
      <c r="S345">
        <v>0.2391629297458894</v>
      </c>
      <c r="T345">
        <v>161</v>
      </c>
      <c r="U345">
        <v>2.145652173913043</v>
      </c>
      <c r="V345">
        <v>6.67</v>
      </c>
      <c r="W345">
        <v>6.69</v>
      </c>
      <c r="X345">
        <v>1.6</v>
      </c>
      <c r="Y345">
        <v>0.162643606999554</v>
      </c>
      <c r="Z345">
        <v>0.1010719754977029</v>
      </c>
      <c r="AA345">
        <v>0.7473200612557427</v>
      </c>
      <c r="AB345">
        <v>0.9862385321100917</v>
      </c>
      <c r="AC345">
        <v>0.03975535168195719</v>
      </c>
      <c r="AD345">
        <v>0.1896024464831804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118.1</v>
      </c>
      <c r="D346">
        <v>15376.612324</v>
      </c>
      <c r="E346" t="s">
        <v>700</v>
      </c>
      <c r="F346" t="s">
        <v>663</v>
      </c>
      <c r="G346" t="s">
        <v>702</v>
      </c>
      <c r="H346" t="s">
        <v>708</v>
      </c>
      <c r="I346" t="s">
        <v>1010</v>
      </c>
      <c r="J346" t="s">
        <v>1258</v>
      </c>
      <c r="K346">
        <v>44108</v>
      </c>
      <c r="L346">
        <v>0.009969502466367</v>
      </c>
      <c r="M346">
        <v>-0.09173078897434728</v>
      </c>
      <c r="N346">
        <v>0.08</v>
      </c>
      <c r="O346">
        <v>-0.008332545928878998</v>
      </c>
      <c r="P346" t="s">
        <v>419</v>
      </c>
      <c r="Q346" t="s">
        <v>625</v>
      </c>
      <c r="R346">
        <v>0</v>
      </c>
      <c r="S346">
        <v>0.2843601895734597</v>
      </c>
      <c r="T346">
        <v>73</v>
      </c>
      <c r="U346">
        <v>1.617808219178082</v>
      </c>
      <c r="V346">
        <v>-1.5</v>
      </c>
      <c r="W346">
        <v>4.22</v>
      </c>
      <c r="X346">
        <v>1.2</v>
      </c>
      <c r="Y346">
        <v>0.06222612374709401</v>
      </c>
      <c r="Z346">
        <v>0.1929555895865238</v>
      </c>
      <c r="AA346">
        <v>0.6186830015313936</v>
      </c>
      <c r="AB346">
        <v>0.8509174311926606</v>
      </c>
      <c r="AC346">
        <v>0.1498470948012232</v>
      </c>
      <c r="AD346">
        <v>0.1712538226299694</v>
      </c>
    </row>
    <row r="347" spans="1:30">
      <c r="A347" s="1" t="s">
        <v>354</v>
      </c>
      <c r="B347">
        <f>HYPERLINK("https://www.suredividend.com/sure-analysis-DHC/","Diversified Healthcare Trust")</f>
        <v>0</v>
      </c>
      <c r="C347">
        <v>4.26</v>
      </c>
      <c r="D347">
        <v>976.90076</v>
      </c>
      <c r="E347" t="s">
        <v>692</v>
      </c>
      <c r="F347" t="s">
        <v>664</v>
      </c>
      <c r="H347" t="s">
        <v>710</v>
      </c>
      <c r="J347" t="s">
        <v>1264</v>
      </c>
      <c r="K347">
        <v>44158</v>
      </c>
      <c r="L347">
        <v>0.043558757114529</v>
      </c>
      <c r="M347">
        <v>-0.0115304603149583</v>
      </c>
      <c r="N347">
        <v>-0.01</v>
      </c>
      <c r="O347">
        <v>-0.01138395450530794</v>
      </c>
      <c r="P347" t="s">
        <v>419</v>
      </c>
      <c r="Q347" t="s">
        <v>668</v>
      </c>
      <c r="R347">
        <v>0</v>
      </c>
      <c r="S347">
        <v>0.05970149253731343</v>
      </c>
      <c r="T347">
        <v>4.02</v>
      </c>
      <c r="U347">
        <v>1.059701492537313</v>
      </c>
      <c r="V347">
        <v>-0.7359</v>
      </c>
      <c r="W347">
        <v>0.67</v>
      </c>
      <c r="X347">
        <v>0.04</v>
      </c>
      <c r="Y347">
        <v>-0.47995941146626</v>
      </c>
      <c r="Z347">
        <v>0.7442572741194488</v>
      </c>
      <c r="AA347">
        <v>0.02909647779479326</v>
      </c>
      <c r="AB347">
        <v>0.03134556574923547</v>
      </c>
      <c r="AC347">
        <v>0.6758409785932722</v>
      </c>
      <c r="AD347">
        <v>0.1590214067278287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521.345</v>
      </c>
      <c r="D348">
        <v>331901.61</v>
      </c>
      <c r="E348" t="s">
        <v>694</v>
      </c>
      <c r="F348" t="s">
        <v>663</v>
      </c>
      <c r="G348" t="s">
        <v>702</v>
      </c>
      <c r="H348" t="s">
        <v>710</v>
      </c>
      <c r="I348" t="s">
        <v>1011</v>
      </c>
      <c r="J348" t="s">
        <v>1262</v>
      </c>
      <c r="K348">
        <v>44159</v>
      </c>
      <c r="L348">
        <v>0.001193027827242</v>
      </c>
      <c r="M348">
        <v>-0.1415871460564192</v>
      </c>
      <c r="N348">
        <v>0.15</v>
      </c>
      <c r="O348">
        <v>-0.01153594713665718</v>
      </c>
      <c r="P348" t="s">
        <v>419</v>
      </c>
      <c r="Q348" t="s">
        <v>530</v>
      </c>
      <c r="R348">
        <v>7</v>
      </c>
      <c r="S348">
        <v>0.06597938144329897</v>
      </c>
      <c r="T348">
        <v>243</v>
      </c>
      <c r="U348">
        <v>2.14545267489712</v>
      </c>
      <c r="V348">
        <v>6.12</v>
      </c>
      <c r="W348">
        <v>9.699999999999999</v>
      </c>
      <c r="X348">
        <v>0.64</v>
      </c>
      <c r="Y348">
        <v>1.275065756227377</v>
      </c>
      <c r="Z348">
        <v>0.07503828483920368</v>
      </c>
      <c r="AA348">
        <v>0.990811638591118</v>
      </c>
      <c r="AB348">
        <v>0.9862385321100917</v>
      </c>
      <c r="AC348">
        <v>0.04128440366972477</v>
      </c>
      <c r="AD348">
        <v>0.1574923547400612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29.31</v>
      </c>
      <c r="D349">
        <v>2128.180477</v>
      </c>
      <c r="E349" t="s">
        <v>695</v>
      </c>
      <c r="F349" t="s">
        <v>663</v>
      </c>
      <c r="G349" t="s">
        <v>702</v>
      </c>
      <c r="H349" t="s">
        <v>708</v>
      </c>
      <c r="I349" t="s">
        <v>1012</v>
      </c>
      <c r="J349" t="s">
        <v>1257</v>
      </c>
      <c r="K349">
        <v>44138</v>
      </c>
      <c r="L349">
        <v>0.0003453426063070001</v>
      </c>
      <c r="M349">
        <v>-0.04403936778668627</v>
      </c>
      <c r="N349">
        <v>0.03</v>
      </c>
      <c r="O349">
        <v>-0.01183628918907709</v>
      </c>
      <c r="P349" t="s">
        <v>419</v>
      </c>
      <c r="Q349" t="s">
        <v>530</v>
      </c>
      <c r="R349">
        <v>0</v>
      </c>
      <c r="S349">
        <v>0.005128205128205128</v>
      </c>
      <c r="T349">
        <v>23.4</v>
      </c>
      <c r="U349">
        <v>1.252564102564103</v>
      </c>
      <c r="V349">
        <v>-0.979</v>
      </c>
      <c r="W349">
        <v>1.95</v>
      </c>
      <c r="X349">
        <v>0.01</v>
      </c>
      <c r="Y349">
        <v>4.903223833119227</v>
      </c>
      <c r="Z349">
        <v>0.07350689127105667</v>
      </c>
      <c r="AA349">
        <v>1</v>
      </c>
      <c r="AB349">
        <v>0.2943425076452599</v>
      </c>
      <c r="AC349">
        <v>0.3960244648318043</v>
      </c>
      <c r="AD349">
        <v>0.1529051987767584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3.06</v>
      </c>
      <c r="D350">
        <v>3924.70092</v>
      </c>
      <c r="E350" t="s">
        <v>692</v>
      </c>
      <c r="F350" t="s">
        <v>663</v>
      </c>
      <c r="H350" t="s">
        <v>708</v>
      </c>
      <c r="J350" t="s">
        <v>1261</v>
      </c>
      <c r="K350">
        <v>44166</v>
      </c>
      <c r="L350">
        <v>0</v>
      </c>
      <c r="M350">
        <v>-0.04742766796683173</v>
      </c>
      <c r="N350">
        <v>0.03</v>
      </c>
      <c r="O350">
        <v>-0.0118968616379812</v>
      </c>
      <c r="P350" t="s">
        <v>419</v>
      </c>
      <c r="Q350" t="s">
        <v>625</v>
      </c>
      <c r="R350">
        <v>0</v>
      </c>
      <c r="S350">
        <v>0.1666666666666667</v>
      </c>
      <c r="T350">
        <v>2.4</v>
      </c>
      <c r="U350">
        <v>1.275</v>
      </c>
      <c r="V350">
        <v>0.1281</v>
      </c>
      <c r="W350">
        <v>0.12</v>
      </c>
      <c r="X350">
        <v>0.02</v>
      </c>
      <c r="Y350">
        <v>-0.327516867019756</v>
      </c>
      <c r="Z350">
        <v>0.03675344563552833</v>
      </c>
      <c r="AA350">
        <v>0.1041347626339969</v>
      </c>
      <c r="AB350">
        <v>0.2943425076452599</v>
      </c>
      <c r="AC350">
        <v>0.3807339449541284</v>
      </c>
      <c r="AD350">
        <v>0.1513761467889908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131.46</v>
      </c>
      <c r="D351">
        <v>15957.069547</v>
      </c>
      <c r="E351" t="s">
        <v>695</v>
      </c>
      <c r="F351" t="s">
        <v>663</v>
      </c>
      <c r="G351" t="s">
        <v>702</v>
      </c>
      <c r="H351" t="s">
        <v>708</v>
      </c>
      <c r="I351" t="s">
        <v>1013</v>
      </c>
      <c r="J351" t="s">
        <v>1258</v>
      </c>
      <c r="K351">
        <v>44159</v>
      </c>
      <c r="L351">
        <v>0.01752847386108</v>
      </c>
      <c r="M351">
        <v>-0.09456084390987596</v>
      </c>
      <c r="N351">
        <v>0.06</v>
      </c>
      <c r="O351">
        <v>-0.01788206161827011</v>
      </c>
      <c r="P351" t="s">
        <v>419</v>
      </c>
      <c r="Q351" t="s">
        <v>530</v>
      </c>
      <c r="R351">
        <v>17</v>
      </c>
      <c r="S351">
        <v>0.9279999999999999</v>
      </c>
      <c r="T351">
        <v>80</v>
      </c>
      <c r="U351">
        <v>1.64325</v>
      </c>
      <c r="V351">
        <v>2.36</v>
      </c>
      <c r="W351">
        <v>2.5</v>
      </c>
      <c r="X351">
        <v>2.32</v>
      </c>
      <c r="Y351">
        <v>0.001852317683916</v>
      </c>
      <c r="Z351">
        <v>0.3552833078101073</v>
      </c>
      <c r="AA351">
        <v>0.5206738131699847</v>
      </c>
      <c r="AB351">
        <v>0.6865443425076453</v>
      </c>
      <c r="AC351">
        <v>0.136085626911315</v>
      </c>
      <c r="AD351">
        <v>0.1238532110091743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37.22</v>
      </c>
      <c r="D352">
        <v>5583.944097</v>
      </c>
      <c r="E352" t="s">
        <v>698</v>
      </c>
      <c r="F352" t="s">
        <v>663</v>
      </c>
      <c r="G352" t="s">
        <v>702</v>
      </c>
      <c r="H352" t="s">
        <v>708</v>
      </c>
      <c r="I352" t="s">
        <v>1014</v>
      </c>
      <c r="J352" t="s">
        <v>1258</v>
      </c>
      <c r="K352">
        <v>44149</v>
      </c>
      <c r="L352">
        <v>0.012055173829233</v>
      </c>
      <c r="M352">
        <v>-0.07650887103036619</v>
      </c>
      <c r="N352">
        <v>0.037</v>
      </c>
      <c r="O352">
        <v>-0.02270982795020249</v>
      </c>
      <c r="P352" t="s">
        <v>419</v>
      </c>
      <c r="Q352" t="s">
        <v>530</v>
      </c>
      <c r="R352">
        <v>0</v>
      </c>
      <c r="S352">
        <v>0.05555555555555556</v>
      </c>
      <c r="T352">
        <v>25</v>
      </c>
      <c r="U352">
        <v>1.4888</v>
      </c>
      <c r="V352">
        <v>0.7224</v>
      </c>
      <c r="W352">
        <v>1.44</v>
      </c>
      <c r="X352">
        <v>0.08</v>
      </c>
      <c r="Y352">
        <v>0.019485807515034</v>
      </c>
      <c r="Z352">
        <v>0.2327718223583461</v>
      </c>
      <c r="AA352">
        <v>0.560490045941807</v>
      </c>
      <c r="AB352">
        <v>0.3707951070336392</v>
      </c>
      <c r="AC352">
        <v>0.2186544342507645</v>
      </c>
      <c r="AD352">
        <v>0.1024464831804281</v>
      </c>
    </row>
    <row r="353" spans="1:30">
      <c r="A353" s="1" t="s">
        <v>360</v>
      </c>
      <c r="B353">
        <f>HYPERLINK("https://www.suredividend.com/sure-analysis-MRVL/","Marvell Technology Group Ltd")</f>
        <v>0</v>
      </c>
      <c r="C353">
        <v>46.39</v>
      </c>
      <c r="D353">
        <v>31984.398</v>
      </c>
      <c r="E353" t="s">
        <v>700</v>
      </c>
      <c r="F353" t="s">
        <v>663</v>
      </c>
      <c r="H353" t="s">
        <v>710</v>
      </c>
      <c r="I353" t="s">
        <v>1015</v>
      </c>
      <c r="J353" t="s">
        <v>1262</v>
      </c>
      <c r="K353">
        <v>44107</v>
      </c>
      <c r="L353">
        <v>0.005030632140949</v>
      </c>
      <c r="M353">
        <v>-0.1917622666591159</v>
      </c>
      <c r="N353">
        <v>0.2</v>
      </c>
      <c r="O353">
        <v>-0.02433733325730258</v>
      </c>
      <c r="P353" t="s">
        <v>419</v>
      </c>
      <c r="Q353" t="s">
        <v>625</v>
      </c>
      <c r="R353">
        <v>0</v>
      </c>
      <c r="S353">
        <v>0.2608695652173913</v>
      </c>
      <c r="T353">
        <v>16</v>
      </c>
      <c r="U353">
        <v>2.899375</v>
      </c>
      <c r="V353">
        <v>2.18</v>
      </c>
      <c r="W353">
        <v>0.92</v>
      </c>
      <c r="X353">
        <v>0.24</v>
      </c>
      <c r="Y353">
        <v>0.797750263375511</v>
      </c>
      <c r="Z353">
        <v>0.105666156202144</v>
      </c>
      <c r="AA353">
        <v>0.9785604900459418</v>
      </c>
      <c r="AB353">
        <v>0.9923547400611621</v>
      </c>
      <c r="AC353">
        <v>0.00764525993883792</v>
      </c>
      <c r="AD353">
        <v>0.1009174311926606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126.5</v>
      </c>
      <c r="D354">
        <v>40894.98607</v>
      </c>
      <c r="E354" t="s">
        <v>700</v>
      </c>
      <c r="F354" t="s">
        <v>663</v>
      </c>
      <c r="G354" t="s">
        <v>702</v>
      </c>
      <c r="H354" t="s">
        <v>710</v>
      </c>
      <c r="I354" t="s">
        <v>1016</v>
      </c>
      <c r="J354" t="s">
        <v>1258</v>
      </c>
      <c r="K354">
        <v>44106</v>
      </c>
      <c r="L354">
        <v>0.003806804578246</v>
      </c>
      <c r="M354">
        <v>-0.07862218279227695</v>
      </c>
      <c r="N354">
        <v>0.05</v>
      </c>
      <c r="O354">
        <v>-0.02826002435922781</v>
      </c>
      <c r="P354" t="s">
        <v>419</v>
      </c>
      <c r="Q354" t="s">
        <v>530</v>
      </c>
      <c r="R354">
        <v>9</v>
      </c>
      <c r="S354">
        <v>0.1025641025641026</v>
      </c>
      <c r="T354">
        <v>84</v>
      </c>
      <c r="U354">
        <v>1.505952380952381</v>
      </c>
      <c r="V354">
        <v>0.5374</v>
      </c>
      <c r="W354">
        <v>4.68</v>
      </c>
      <c r="X354">
        <v>0.48</v>
      </c>
      <c r="Y354">
        <v>-0.151902250495883</v>
      </c>
      <c r="Z354">
        <v>0.09341500765696784</v>
      </c>
      <c r="AA354">
        <v>0.2741194486983154</v>
      </c>
      <c r="AB354">
        <v>0.5558103975535168</v>
      </c>
      <c r="AC354">
        <v>0.2079510703363915</v>
      </c>
      <c r="AD354">
        <v>0.08868501529051988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17.9386</v>
      </c>
      <c r="D355">
        <v>4787.161904</v>
      </c>
      <c r="E355" t="s">
        <v>698</v>
      </c>
      <c r="F355" t="s">
        <v>663</v>
      </c>
      <c r="G355" t="s">
        <v>703</v>
      </c>
      <c r="H355" t="s">
        <v>714</v>
      </c>
      <c r="J355" t="s">
        <v>1260</v>
      </c>
      <c r="K355">
        <v>44152</v>
      </c>
      <c r="L355">
        <v>0</v>
      </c>
      <c r="M355">
        <v>-0.1103026626955648</v>
      </c>
      <c r="N355">
        <v>0.032</v>
      </c>
      <c r="O355">
        <v>-0.02879521004153451</v>
      </c>
      <c r="P355" t="s">
        <v>419</v>
      </c>
      <c r="Q355" t="s">
        <v>625</v>
      </c>
      <c r="R355">
        <v>0</v>
      </c>
      <c r="S355">
        <v>0.6363636363636362</v>
      </c>
      <c r="T355">
        <v>10</v>
      </c>
      <c r="U355">
        <v>1.79386</v>
      </c>
      <c r="V355">
        <v>0</v>
      </c>
      <c r="W355">
        <v>1.1</v>
      </c>
      <c r="X355">
        <v>0.7</v>
      </c>
      <c r="Y355">
        <v>0.5024708109285221</v>
      </c>
      <c r="Z355">
        <v>0.03675344563552833</v>
      </c>
      <c r="AA355">
        <v>0.9402756508422665</v>
      </c>
      <c r="AB355">
        <v>0.3463302752293578</v>
      </c>
      <c r="AC355">
        <v>0.07798165137614679</v>
      </c>
      <c r="AD355">
        <v>0.08715596330275228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27.6</v>
      </c>
      <c r="D356">
        <v>49995.424668</v>
      </c>
      <c r="E356" t="s">
        <v>693</v>
      </c>
      <c r="F356" t="s">
        <v>663</v>
      </c>
      <c r="H356" t="s">
        <v>708</v>
      </c>
      <c r="I356" t="s">
        <v>1017</v>
      </c>
      <c r="J356" t="s">
        <v>1258</v>
      </c>
      <c r="K356">
        <v>44145</v>
      </c>
      <c r="L356">
        <v>0.019549476199106</v>
      </c>
      <c r="M356">
        <v>-0.08193657741547256</v>
      </c>
      <c r="N356">
        <v>0.029</v>
      </c>
      <c r="O356">
        <v>-0.03437217924686531</v>
      </c>
      <c r="P356" t="s">
        <v>419</v>
      </c>
      <c r="Q356" t="s">
        <v>530</v>
      </c>
      <c r="R356">
        <v>0</v>
      </c>
      <c r="S356">
        <v>0.2065727699530517</v>
      </c>
      <c r="T356">
        <v>18</v>
      </c>
      <c r="U356">
        <v>1.533333333333333</v>
      </c>
      <c r="V356">
        <v>2.4</v>
      </c>
      <c r="W356">
        <v>2.13</v>
      </c>
      <c r="X356">
        <v>0.44</v>
      </c>
      <c r="Y356">
        <v>-0.011103586899272</v>
      </c>
      <c r="Z356">
        <v>0.3905053598774885</v>
      </c>
      <c r="AA356">
        <v>0.4931087289433384</v>
      </c>
      <c r="AB356">
        <v>0.2454128440366972</v>
      </c>
      <c r="AC356">
        <v>0.1926605504587156</v>
      </c>
      <c r="AD356">
        <v>0.07186544342507645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145.85</v>
      </c>
      <c r="D357">
        <v>35022.219728</v>
      </c>
      <c r="E357" t="s">
        <v>695</v>
      </c>
      <c r="F357" t="s">
        <v>663</v>
      </c>
      <c r="H357" t="s">
        <v>708</v>
      </c>
      <c r="I357" t="s">
        <v>1018</v>
      </c>
      <c r="J357" t="s">
        <v>1255</v>
      </c>
      <c r="K357">
        <v>44132</v>
      </c>
      <c r="L357">
        <v>0.014443841760797</v>
      </c>
      <c r="M357">
        <v>-0.151885070744225</v>
      </c>
      <c r="N357">
        <v>0.1</v>
      </c>
      <c r="O357">
        <v>-0.04400175232686077</v>
      </c>
      <c r="P357" t="s">
        <v>419</v>
      </c>
      <c r="Q357" t="s">
        <v>530</v>
      </c>
      <c r="R357">
        <v>0</v>
      </c>
      <c r="S357">
        <v>0.53</v>
      </c>
      <c r="T357">
        <v>64</v>
      </c>
      <c r="U357">
        <v>2.27890625</v>
      </c>
      <c r="V357">
        <v>3.73</v>
      </c>
      <c r="W357">
        <v>4</v>
      </c>
      <c r="X357">
        <v>2.12</v>
      </c>
      <c r="Y357">
        <v>0.095381149079984</v>
      </c>
      <c r="Z357">
        <v>0.2848392036753445</v>
      </c>
      <c r="AA357">
        <v>0.658499234303216</v>
      </c>
      <c r="AB357">
        <v>0.9342507645259939</v>
      </c>
      <c r="AC357">
        <v>0.03516819571865443</v>
      </c>
      <c r="AD357">
        <v>0.0581039755351682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33.645</v>
      </c>
      <c r="D358">
        <v>9021.225267</v>
      </c>
      <c r="E358" t="s">
        <v>700</v>
      </c>
      <c r="F358" t="s">
        <v>663</v>
      </c>
      <c r="G358" t="s">
        <v>702</v>
      </c>
      <c r="H358" t="s">
        <v>708</v>
      </c>
      <c r="I358" t="s">
        <v>1019</v>
      </c>
      <c r="J358" t="s">
        <v>1258</v>
      </c>
      <c r="K358">
        <v>44107</v>
      </c>
      <c r="L358">
        <v>0.010378228965573</v>
      </c>
      <c r="M358">
        <v>-0.1079963865833166</v>
      </c>
      <c r="N358">
        <v>0.05</v>
      </c>
      <c r="O358">
        <v>-0.05061757194584704</v>
      </c>
      <c r="P358" t="s">
        <v>419</v>
      </c>
      <c r="Q358" t="s">
        <v>530</v>
      </c>
      <c r="R358">
        <v>0</v>
      </c>
      <c r="S358">
        <v>0.1818181818181818</v>
      </c>
      <c r="T358">
        <v>19</v>
      </c>
      <c r="U358">
        <v>1.770789473684211</v>
      </c>
      <c r="V358">
        <v>-1.59</v>
      </c>
      <c r="W358">
        <v>1.87</v>
      </c>
      <c r="X358">
        <v>0.34</v>
      </c>
      <c r="Y358">
        <v>0.225015632887074</v>
      </c>
      <c r="Z358">
        <v>0.2036753445635528</v>
      </c>
      <c r="AA358">
        <v>0.8177641653905053</v>
      </c>
      <c r="AB358">
        <v>0.5558103975535168</v>
      </c>
      <c r="AC358">
        <v>0.08103975535168197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101.14</v>
      </c>
      <c r="D359">
        <v>130027.770909</v>
      </c>
      <c r="E359" t="s">
        <v>693</v>
      </c>
      <c r="F359" t="s">
        <v>663</v>
      </c>
      <c r="H359" t="s">
        <v>708</v>
      </c>
      <c r="I359" t="s">
        <v>1020</v>
      </c>
      <c r="J359" t="s">
        <v>1262</v>
      </c>
      <c r="K359">
        <v>44135</v>
      </c>
      <c r="L359">
        <v>0.00451962526427</v>
      </c>
      <c r="M359">
        <v>-0.07906204800565297</v>
      </c>
      <c r="N359">
        <v>0.017</v>
      </c>
      <c r="O359">
        <v>-0.05847525929668829</v>
      </c>
      <c r="P359" t="s">
        <v>419</v>
      </c>
      <c r="Q359" t="s">
        <v>530</v>
      </c>
      <c r="R359">
        <v>2</v>
      </c>
      <c r="S359">
        <v>0.07212475633528265</v>
      </c>
      <c r="T359">
        <v>67</v>
      </c>
      <c r="U359">
        <v>1.50955223880597</v>
      </c>
      <c r="V359">
        <v>6.99</v>
      </c>
      <c r="W359">
        <v>5.13</v>
      </c>
      <c r="X359">
        <v>0.37</v>
      </c>
      <c r="Y359">
        <v>0.524980033720827</v>
      </c>
      <c r="Z359">
        <v>0.09954058192955589</v>
      </c>
      <c r="AA359">
        <v>0.9448698315467076</v>
      </c>
      <c r="AB359">
        <v>0.1483180428134556</v>
      </c>
      <c r="AC359">
        <v>0.2064220183486238</v>
      </c>
      <c r="AD359">
        <v>0.04281345565749236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81.95999999999999</v>
      </c>
      <c r="D360">
        <v>40789.091853</v>
      </c>
      <c r="E360" t="s">
        <v>697</v>
      </c>
      <c r="F360" t="s">
        <v>663</v>
      </c>
      <c r="H360" t="s">
        <v>708</v>
      </c>
      <c r="I360" t="s">
        <v>1021</v>
      </c>
      <c r="J360" t="s">
        <v>1255</v>
      </c>
      <c r="K360">
        <v>44152</v>
      </c>
      <c r="L360">
        <v>0.020194663493994</v>
      </c>
      <c r="M360">
        <v>-0.1173825406853216</v>
      </c>
      <c r="N360">
        <v>0.035</v>
      </c>
      <c r="O360">
        <v>-0.06091366570367129</v>
      </c>
      <c r="P360" t="s">
        <v>419</v>
      </c>
      <c r="Q360" t="s">
        <v>530</v>
      </c>
      <c r="R360">
        <v>27</v>
      </c>
      <c r="S360">
        <v>0.8587570621468926</v>
      </c>
      <c r="T360">
        <v>43.9</v>
      </c>
      <c r="U360">
        <v>1.866970387243736</v>
      </c>
      <c r="V360">
        <v>3.73</v>
      </c>
      <c r="W360">
        <v>1.77</v>
      </c>
      <c r="X360">
        <v>1.52</v>
      </c>
      <c r="Y360">
        <v>0.153546660519665</v>
      </c>
      <c r="Z360">
        <v>0.4058192955589587</v>
      </c>
      <c r="AA360">
        <v>0.7320061255742726</v>
      </c>
      <c r="AB360">
        <v>0.3585626911314985</v>
      </c>
      <c r="AC360">
        <v>0.06574923547400612</v>
      </c>
      <c r="AD360">
        <v>0.03975535168195719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6.04</v>
      </c>
      <c r="D361">
        <v>5754.60178</v>
      </c>
      <c r="E361" t="s">
        <v>700</v>
      </c>
      <c r="F361" t="s">
        <v>663</v>
      </c>
      <c r="H361" t="s">
        <v>708</v>
      </c>
      <c r="J361" t="s">
        <v>1263</v>
      </c>
      <c r="K361">
        <v>44177</v>
      </c>
      <c r="L361">
        <v>0.016661938432129</v>
      </c>
      <c r="M361">
        <v>-0.1198620470057415</v>
      </c>
      <c r="N361">
        <v>0.02</v>
      </c>
      <c r="O361">
        <v>-0.0810704453705321</v>
      </c>
      <c r="P361" t="s">
        <v>419</v>
      </c>
      <c r="Q361" t="s">
        <v>530</v>
      </c>
      <c r="R361">
        <v>2</v>
      </c>
      <c r="S361">
        <v>0.01538461538461539</v>
      </c>
      <c r="T361">
        <v>3.19</v>
      </c>
      <c r="U361">
        <v>1.893416927899687</v>
      </c>
      <c r="V361">
        <v>0</v>
      </c>
      <c r="W361">
        <v>4.55</v>
      </c>
      <c r="X361">
        <v>0.07000000000000001</v>
      </c>
      <c r="Y361">
        <v>0.5878023133543641</v>
      </c>
      <c r="Z361">
        <v>0.3460949464012251</v>
      </c>
      <c r="AA361">
        <v>0.9540581929555896</v>
      </c>
      <c r="AB361">
        <v>0.1903669724770642</v>
      </c>
      <c r="AC361">
        <v>0.0581039755351682</v>
      </c>
      <c r="AD361">
        <v>0.02752293577981651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33.13</v>
      </c>
      <c r="D362">
        <v>2055.031835</v>
      </c>
      <c r="E362" t="s">
        <v>693</v>
      </c>
      <c r="F362" t="s">
        <v>663</v>
      </c>
      <c r="H362" t="s">
        <v>710</v>
      </c>
      <c r="I362" t="s">
        <v>1022</v>
      </c>
      <c r="J362" t="s">
        <v>1262</v>
      </c>
      <c r="K362">
        <v>44154</v>
      </c>
      <c r="L362">
        <v>0.014986944195392</v>
      </c>
      <c r="M362">
        <v>-0.1706375217050451</v>
      </c>
      <c r="N362">
        <v>0.02</v>
      </c>
      <c r="O362">
        <v>-0.1259454305668944</v>
      </c>
      <c r="P362" t="s">
        <v>419</v>
      </c>
      <c r="Q362" t="s">
        <v>530</v>
      </c>
      <c r="R362">
        <v>0</v>
      </c>
      <c r="S362">
        <v>0.3057324840764331</v>
      </c>
      <c r="T362">
        <v>13</v>
      </c>
      <c r="U362">
        <v>2.548461538461539</v>
      </c>
      <c r="V362">
        <v>0.8255</v>
      </c>
      <c r="W362">
        <v>1.57</v>
      </c>
      <c r="X362">
        <v>0.48</v>
      </c>
      <c r="Y362">
        <v>0.237024867448286</v>
      </c>
      <c r="Z362">
        <v>0.3016845329249617</v>
      </c>
      <c r="AA362">
        <v>0.8269525267993875</v>
      </c>
      <c r="AB362">
        <v>0.1903669724770642</v>
      </c>
      <c r="AC362">
        <v>0.02293577981651376</v>
      </c>
      <c r="AD362">
        <v>0.00764525993883792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6.45</v>
      </c>
      <c r="D363">
        <v>756.980017</v>
      </c>
      <c r="E363" t="s">
        <v>698</v>
      </c>
      <c r="F363" t="s">
        <v>663</v>
      </c>
      <c r="H363" t="s">
        <v>708</v>
      </c>
      <c r="J363" t="s">
        <v>1255</v>
      </c>
      <c r="K363">
        <v>44148</v>
      </c>
      <c r="L363">
        <v>0.150960577613754</v>
      </c>
      <c r="M363">
        <v>0.07593156010932822</v>
      </c>
      <c r="N363">
        <v>0.061</v>
      </c>
      <c r="O363">
        <v>0.2140603530730389</v>
      </c>
      <c r="P363" t="s">
        <v>530</v>
      </c>
      <c r="Q363" t="s">
        <v>668</v>
      </c>
      <c r="R363">
        <v>0</v>
      </c>
      <c r="S363">
        <v>0.7317073170731707</v>
      </c>
      <c r="T363">
        <v>9.300000000000001</v>
      </c>
      <c r="U363">
        <v>0.6935483870967741</v>
      </c>
      <c r="V363">
        <v>0.2844</v>
      </c>
      <c r="W363">
        <v>0.82</v>
      </c>
      <c r="X363">
        <v>0.6</v>
      </c>
      <c r="Y363">
        <v>-0.5150532370578871</v>
      </c>
      <c r="Z363">
        <v>0.9938744257274119</v>
      </c>
      <c r="AA363">
        <v>0.02143950995405819</v>
      </c>
      <c r="AB363">
        <v>0.7347094801223242</v>
      </c>
      <c r="AC363">
        <v>0.9847094801223242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7.43</v>
      </c>
      <c r="D364">
        <v>364.274052</v>
      </c>
      <c r="E364" t="s">
        <v>696</v>
      </c>
      <c r="F364" t="s">
        <v>664</v>
      </c>
      <c r="G364" t="s">
        <v>702</v>
      </c>
      <c r="H364" t="s">
        <v>708</v>
      </c>
      <c r="I364" t="s">
        <v>1023</v>
      </c>
      <c r="J364" t="s">
        <v>1264</v>
      </c>
      <c r="K364">
        <v>44176</v>
      </c>
      <c r="L364">
        <v>0.103633510903029</v>
      </c>
      <c r="M364">
        <v>0.07767296565203874</v>
      </c>
      <c r="N364">
        <v>0.05</v>
      </c>
      <c r="O364">
        <v>0.1917819432586578</v>
      </c>
      <c r="P364" t="s">
        <v>530</v>
      </c>
      <c r="Q364" t="s">
        <v>668</v>
      </c>
      <c r="R364">
        <v>0</v>
      </c>
      <c r="S364">
        <v>0.7777777777777777</v>
      </c>
      <c r="T364">
        <v>10.8</v>
      </c>
      <c r="U364">
        <v>0.6879629629629629</v>
      </c>
      <c r="V364">
        <v>-6.97</v>
      </c>
      <c r="W364">
        <v>0.9</v>
      </c>
      <c r="X364">
        <v>0.7</v>
      </c>
      <c r="Y364">
        <v>-0.376441445289143</v>
      </c>
      <c r="Z364">
        <v>0.9586523736600305</v>
      </c>
      <c r="AA364">
        <v>0.07656967840735068</v>
      </c>
      <c r="AB364">
        <v>0.5558103975535168</v>
      </c>
      <c r="AC364">
        <v>0.9862385321100917</v>
      </c>
      <c r="AD364">
        <v>0.9923547400611621</v>
      </c>
    </row>
    <row r="365" spans="1:30">
      <c r="A365" s="1" t="s">
        <v>372</v>
      </c>
      <c r="B365">
        <f>HYPERLINK("https://www.suredividend.com/sure-analysis-SLG/","SL Green Realty Corp.")</f>
        <v>0</v>
      </c>
      <c r="C365">
        <v>56.48</v>
      </c>
      <c r="D365">
        <v>4098.728805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1264</v>
      </c>
      <c r="K365">
        <v>44131</v>
      </c>
      <c r="L365">
        <v>0.040660273428478</v>
      </c>
      <c r="M365">
        <v>0.09766436234067721</v>
      </c>
      <c r="N365">
        <v>0.03</v>
      </c>
      <c r="O365">
        <v>0.1697207912797789</v>
      </c>
      <c r="P365" t="s">
        <v>530</v>
      </c>
      <c r="Q365" t="s">
        <v>419</v>
      </c>
      <c r="R365">
        <v>9</v>
      </c>
      <c r="S365">
        <v>0.5130434782608695</v>
      </c>
      <c r="T365">
        <v>90</v>
      </c>
      <c r="U365">
        <v>0.6275555555555555</v>
      </c>
      <c r="V365">
        <v>2.47</v>
      </c>
      <c r="W365">
        <v>6.9</v>
      </c>
      <c r="X365">
        <v>3.54</v>
      </c>
      <c r="Y365">
        <v>-0.3311377408608761</v>
      </c>
      <c r="Z365">
        <v>0.7044410413476264</v>
      </c>
      <c r="AA365">
        <v>0.1010719754977029</v>
      </c>
      <c r="AB365">
        <v>0.2943425076452599</v>
      </c>
      <c r="AC365">
        <v>0.9938837920489297</v>
      </c>
      <c r="AD365">
        <v>0.9892966360856269</v>
      </c>
    </row>
    <row r="366" spans="1:30">
      <c r="A366" s="1" t="s">
        <v>373</v>
      </c>
      <c r="B366">
        <f>HYPERLINK("https://www.suredividend.com/sure-analysis-HEP/","Holly Energy Partners L.P.")</f>
        <v>0</v>
      </c>
      <c r="C366">
        <v>14.26</v>
      </c>
      <c r="D366">
        <v>1503.577266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1259</v>
      </c>
      <c r="K366">
        <v>44140</v>
      </c>
      <c r="L366">
        <v>0.115075735133405</v>
      </c>
      <c r="M366">
        <v>0.08048801470952749</v>
      </c>
      <c r="N366">
        <v>0.02</v>
      </c>
      <c r="O366">
        <v>0.1684849789163405</v>
      </c>
      <c r="P366" t="s">
        <v>530</v>
      </c>
      <c r="Q366" t="s">
        <v>668</v>
      </c>
      <c r="R366">
        <v>0</v>
      </c>
      <c r="S366">
        <v>0.6086956521739131</v>
      </c>
      <c r="T366">
        <v>21</v>
      </c>
      <c r="U366">
        <v>0.679047619047619</v>
      </c>
      <c r="V366">
        <v>0</v>
      </c>
      <c r="W366">
        <v>2.3</v>
      </c>
      <c r="X366">
        <v>1.4</v>
      </c>
      <c r="Y366">
        <v>-0.302068344443465</v>
      </c>
      <c r="Z366">
        <v>0.9739663093415009</v>
      </c>
      <c r="AA366">
        <v>0.1194486983154671</v>
      </c>
      <c r="AB366">
        <v>0.1903669724770642</v>
      </c>
      <c r="AC366">
        <v>0.9892966360856269</v>
      </c>
      <c r="AD366">
        <v>0.9877675840978593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14.66</v>
      </c>
      <c r="D367">
        <v>914.482253</v>
      </c>
      <c r="E367" t="s">
        <v>699</v>
      </c>
      <c r="F367" t="s">
        <v>665</v>
      </c>
      <c r="G367" t="s">
        <v>702</v>
      </c>
      <c r="H367" t="s">
        <v>708</v>
      </c>
      <c r="I367" t="s">
        <v>1026</v>
      </c>
      <c r="J367" t="s">
        <v>1260</v>
      </c>
      <c r="K367">
        <v>44170</v>
      </c>
      <c r="L367">
        <v>0.117696674517179</v>
      </c>
      <c r="M367">
        <v>0.07452633755620153</v>
      </c>
      <c r="N367">
        <v>0.01</v>
      </c>
      <c r="O367">
        <v>0.1522352441952795</v>
      </c>
      <c r="P367" t="s">
        <v>530</v>
      </c>
      <c r="Q367" t="s">
        <v>668</v>
      </c>
      <c r="R367">
        <v>0</v>
      </c>
      <c r="S367">
        <v>0.3636363636363636</v>
      </c>
      <c r="T367">
        <v>21</v>
      </c>
      <c r="U367">
        <v>0.6980952380952381</v>
      </c>
      <c r="V367">
        <v>0</v>
      </c>
      <c r="W367">
        <v>3.3</v>
      </c>
      <c r="X367">
        <v>1.2</v>
      </c>
      <c r="Y367">
        <v>-0.249189144804368</v>
      </c>
      <c r="Z367">
        <v>0.9754977029096478</v>
      </c>
      <c r="AA367">
        <v>0.1546707503828484</v>
      </c>
      <c r="AB367">
        <v>0.1154434250764526</v>
      </c>
      <c r="AC367">
        <v>0.9831804281345566</v>
      </c>
      <c r="AD367">
        <v>0.981651376146789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37.08</v>
      </c>
      <c r="D368">
        <v>206716.769517</v>
      </c>
      <c r="E368" t="s">
        <v>692</v>
      </c>
      <c r="F368" t="s">
        <v>663</v>
      </c>
      <c r="G368" t="s">
        <v>702</v>
      </c>
      <c r="H368" t="s">
        <v>708</v>
      </c>
      <c r="I368" t="s">
        <v>1027</v>
      </c>
      <c r="J368" t="s">
        <v>1257</v>
      </c>
      <c r="K368">
        <v>44179</v>
      </c>
      <c r="L368">
        <v>0.04026453592549</v>
      </c>
      <c r="M368">
        <v>0.05733174350497583</v>
      </c>
      <c r="N368">
        <v>0.06</v>
      </c>
      <c r="O368">
        <v>0.1469939654489165</v>
      </c>
      <c r="P368" t="s">
        <v>530</v>
      </c>
      <c r="Q368" t="s">
        <v>419</v>
      </c>
      <c r="R368">
        <v>11</v>
      </c>
      <c r="S368">
        <v>0.5379310344827587</v>
      </c>
      <c r="T368">
        <v>49</v>
      </c>
      <c r="U368">
        <v>0.756734693877551</v>
      </c>
      <c r="V368">
        <v>1.54</v>
      </c>
      <c r="W368">
        <v>2.9</v>
      </c>
      <c r="X368">
        <v>1.56</v>
      </c>
      <c r="Y368">
        <v>-0.005670804580491001</v>
      </c>
      <c r="Z368">
        <v>0.6891271056661562</v>
      </c>
      <c r="AA368">
        <v>0.5038284839203676</v>
      </c>
      <c r="AB368">
        <v>0.6865443425076453</v>
      </c>
      <c r="AC368">
        <v>0.963302752293578</v>
      </c>
      <c r="AD368">
        <v>0.9755351681957187</v>
      </c>
    </row>
    <row r="369" spans="1:30">
      <c r="A369" s="1" t="s">
        <v>376</v>
      </c>
      <c r="B369">
        <f>HYPERLINK("https://www.suredividend.com/sure-analysis-OPI/","Office Properties Income Trust")</f>
        <v>0</v>
      </c>
      <c r="C369">
        <v>22.6</v>
      </c>
      <c r="D369">
        <v>1089.09597</v>
      </c>
      <c r="E369" t="s">
        <v>696</v>
      </c>
      <c r="F369" t="s">
        <v>664</v>
      </c>
      <c r="H369" t="s">
        <v>710</v>
      </c>
      <c r="J369" t="s">
        <v>1264</v>
      </c>
      <c r="K369">
        <v>44147</v>
      </c>
      <c r="L369">
        <v>0.09419193236264001</v>
      </c>
      <c r="M369">
        <v>0.07203337901454931</v>
      </c>
      <c r="N369">
        <v>0.01</v>
      </c>
      <c r="O369">
        <v>0.1457983901387072</v>
      </c>
      <c r="P369" t="s">
        <v>530</v>
      </c>
      <c r="Q369" t="s">
        <v>668</v>
      </c>
      <c r="R369">
        <v>0</v>
      </c>
      <c r="S369">
        <v>0.4150943396226416</v>
      </c>
      <c r="T369">
        <v>32</v>
      </c>
      <c r="U369">
        <v>0.70625</v>
      </c>
      <c r="V369">
        <v>1.53</v>
      </c>
      <c r="W369">
        <v>5.3</v>
      </c>
      <c r="X369">
        <v>2.2</v>
      </c>
      <c r="Y369">
        <v>-0.223871962977246</v>
      </c>
      <c r="Z369">
        <v>0.9402756508422665</v>
      </c>
      <c r="AA369">
        <v>0.1807044410413476</v>
      </c>
      <c r="AB369">
        <v>0.1154434250764526</v>
      </c>
      <c r="AC369">
        <v>0.981651376146789</v>
      </c>
      <c r="AD369">
        <v>0.9740061162079511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</v>
      </c>
      <c r="D370">
        <v>4292.19175</v>
      </c>
      <c r="E370" t="s">
        <v>701</v>
      </c>
      <c r="F370" t="s">
        <v>663</v>
      </c>
      <c r="G370" t="s">
        <v>703</v>
      </c>
      <c r="H370" t="s">
        <v>714</v>
      </c>
      <c r="I370" t="s">
        <v>1028</v>
      </c>
      <c r="J370" t="s">
        <v>1259</v>
      </c>
      <c r="K370">
        <v>44178</v>
      </c>
      <c r="L370">
        <v>0</v>
      </c>
      <c r="M370">
        <v>0.06961037572506878</v>
      </c>
      <c r="N370">
        <v>0.04</v>
      </c>
      <c r="O370">
        <v>0.1446543773228206</v>
      </c>
      <c r="P370" t="s">
        <v>530</v>
      </c>
      <c r="Q370" t="s">
        <v>625</v>
      </c>
      <c r="R370">
        <v>0</v>
      </c>
      <c r="S370">
        <v>0.388888888888889</v>
      </c>
      <c r="T370">
        <v>14</v>
      </c>
      <c r="U370">
        <v>0.7142857142857143</v>
      </c>
      <c r="V370">
        <v>0</v>
      </c>
      <c r="W370">
        <v>1.44</v>
      </c>
      <c r="X370">
        <v>0.5600000000000001</v>
      </c>
      <c r="Y370">
        <v>-0.4252873563218391</v>
      </c>
      <c r="Z370">
        <v>0.03675344563552833</v>
      </c>
      <c r="AA370">
        <v>0.04441041347626341</v>
      </c>
      <c r="AB370">
        <v>0.4235474006116208</v>
      </c>
      <c r="AC370">
        <v>0.9801223241590215</v>
      </c>
      <c r="AD370">
        <v>0.9724770642201835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14.145</v>
      </c>
      <c r="D371">
        <v>31466.73553</v>
      </c>
      <c r="E371" t="s">
        <v>698</v>
      </c>
      <c r="F371" t="s">
        <v>663</v>
      </c>
      <c r="G371" t="s">
        <v>702</v>
      </c>
      <c r="H371" t="s">
        <v>708</v>
      </c>
      <c r="I371" t="s">
        <v>1029</v>
      </c>
      <c r="J371" t="s">
        <v>1259</v>
      </c>
      <c r="K371">
        <v>44144</v>
      </c>
      <c r="L371">
        <v>0.072467890451266</v>
      </c>
      <c r="M371">
        <v>0.0684953952247791</v>
      </c>
      <c r="N371">
        <v>0.02</v>
      </c>
      <c r="O371">
        <v>0.1405165958283481</v>
      </c>
      <c r="P371" t="s">
        <v>530</v>
      </c>
      <c r="Q371" t="s">
        <v>668</v>
      </c>
      <c r="R371">
        <v>3</v>
      </c>
      <c r="S371">
        <v>0.4525862068965518</v>
      </c>
      <c r="T371">
        <v>19.7</v>
      </c>
      <c r="U371">
        <v>0.7180203045685279</v>
      </c>
      <c r="V371">
        <v>0.0473</v>
      </c>
      <c r="W371">
        <v>2.32</v>
      </c>
      <c r="X371">
        <v>1.05</v>
      </c>
      <c r="Y371">
        <v>-0.29705674117528</v>
      </c>
      <c r="Z371">
        <v>0.877488514548239</v>
      </c>
      <c r="AA371">
        <v>0.1225114854517611</v>
      </c>
      <c r="AB371">
        <v>0.1903669724770642</v>
      </c>
      <c r="AC371">
        <v>0.9785932721712538</v>
      </c>
      <c r="AD371">
        <v>0.9694189602446484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6.31</v>
      </c>
      <c r="D372">
        <v>770.7717</v>
      </c>
      <c r="E372" t="s">
        <v>696</v>
      </c>
      <c r="F372" t="s">
        <v>665</v>
      </c>
      <c r="G372" t="s">
        <v>702</v>
      </c>
      <c r="H372" t="s">
        <v>708</v>
      </c>
      <c r="I372" t="s">
        <v>1030</v>
      </c>
      <c r="J372" t="s">
        <v>1259</v>
      </c>
      <c r="K372">
        <v>44157</v>
      </c>
      <c r="L372">
        <v>0.150124166642206</v>
      </c>
      <c r="M372">
        <v>0.04330922796326764</v>
      </c>
      <c r="N372">
        <v>0.03</v>
      </c>
      <c r="O372">
        <v>0.1379843488965233</v>
      </c>
      <c r="P372" t="s">
        <v>530</v>
      </c>
      <c r="Q372" t="s">
        <v>668</v>
      </c>
      <c r="R372">
        <v>0</v>
      </c>
      <c r="S372">
        <v>0.4615384615384615</v>
      </c>
      <c r="T372">
        <v>7.8</v>
      </c>
      <c r="U372">
        <v>0.808974358974359</v>
      </c>
      <c r="V372">
        <v>-3.13</v>
      </c>
      <c r="W372">
        <v>1.3</v>
      </c>
      <c r="X372">
        <v>0.6</v>
      </c>
      <c r="Y372">
        <v>-0.677492129577407</v>
      </c>
      <c r="Z372">
        <v>0.9923430321592649</v>
      </c>
      <c r="AA372">
        <v>0.004594180704441042</v>
      </c>
      <c r="AB372">
        <v>0.2943425076452599</v>
      </c>
      <c r="AC372">
        <v>0.944954128440367</v>
      </c>
      <c r="AD372">
        <v>0.9678899082568807</v>
      </c>
    </row>
    <row r="373" spans="1:30">
      <c r="A373" s="1" t="s">
        <v>380</v>
      </c>
      <c r="B373">
        <f>HYPERLINK("https://www.suredividend.com/sure-analysis-LUMN/","Lumen Technologies Inc")</f>
        <v>0</v>
      </c>
      <c r="C373">
        <v>9.93</v>
      </c>
      <c r="D373">
        <v>10894.513114</v>
      </c>
      <c r="E373" t="s">
        <v>697</v>
      </c>
      <c r="F373" t="s">
        <v>663</v>
      </c>
      <c r="G373" t="s">
        <v>702</v>
      </c>
      <c r="H373" t="s">
        <v>708</v>
      </c>
      <c r="I373" t="s">
        <v>1031</v>
      </c>
      <c r="K373">
        <v>44147</v>
      </c>
      <c r="L373">
        <v>0.09898976253069101</v>
      </c>
      <c r="M373">
        <v>0.04877966785898069</v>
      </c>
      <c r="N373">
        <v>0.013</v>
      </c>
      <c r="O373">
        <v>0.1317878591174153</v>
      </c>
      <c r="P373" t="s">
        <v>530</v>
      </c>
      <c r="Q373" t="s">
        <v>668</v>
      </c>
      <c r="R373">
        <v>0</v>
      </c>
      <c r="S373">
        <v>0.7142857142857143</v>
      </c>
      <c r="T373">
        <v>12.6</v>
      </c>
      <c r="U373">
        <v>0.7880952380952381</v>
      </c>
      <c r="V373">
        <v>1.13</v>
      </c>
      <c r="W373">
        <v>1.4</v>
      </c>
      <c r="X373">
        <v>1</v>
      </c>
      <c r="Y373">
        <v>-0.156379824479427</v>
      </c>
      <c r="Z373">
        <v>0.9479326186830015</v>
      </c>
      <c r="AA373">
        <v>0.2695252679938744</v>
      </c>
      <c r="AB373">
        <v>0.1330275229357798</v>
      </c>
      <c r="AC373">
        <v>0.9525993883792049</v>
      </c>
      <c r="AD373">
        <v>0.9556574923547401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29.35</v>
      </c>
      <c r="D374">
        <v>3168.626</v>
      </c>
      <c r="E374" t="s">
        <v>697</v>
      </c>
      <c r="F374" t="s">
        <v>663</v>
      </c>
      <c r="H374" t="s">
        <v>708</v>
      </c>
      <c r="J374" t="s">
        <v>1254</v>
      </c>
      <c r="K374">
        <v>44162</v>
      </c>
      <c r="L374">
        <v>0.07051092160991</v>
      </c>
      <c r="M374">
        <v>0.05850106736899563</v>
      </c>
      <c r="N374">
        <v>0.018</v>
      </c>
      <c r="O374">
        <v>0.1288039193400747</v>
      </c>
      <c r="P374" t="s">
        <v>530</v>
      </c>
      <c r="Q374" t="s">
        <v>668</v>
      </c>
      <c r="R374">
        <v>0</v>
      </c>
      <c r="S374">
        <v>0.5675675675675675</v>
      </c>
      <c r="T374">
        <v>39</v>
      </c>
      <c r="U374">
        <v>0.7525641025641026</v>
      </c>
      <c r="V374">
        <v>3.74</v>
      </c>
      <c r="W374">
        <v>3.7</v>
      </c>
      <c r="X374">
        <v>2.1</v>
      </c>
      <c r="Y374">
        <v>-0.277941925373391</v>
      </c>
      <c r="Z374">
        <v>0.8744257274119448</v>
      </c>
      <c r="AA374">
        <v>0.1332312404287902</v>
      </c>
      <c r="AB374">
        <v>0.1513761467889908</v>
      </c>
      <c r="AC374">
        <v>0.9663608562691131</v>
      </c>
      <c r="AD374">
        <v>0.948012232415902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29.84</v>
      </c>
      <c r="D375">
        <v>16190.891628</v>
      </c>
      <c r="E375" t="s">
        <v>691</v>
      </c>
      <c r="F375" t="s">
        <v>663</v>
      </c>
      <c r="G375" t="s">
        <v>702</v>
      </c>
      <c r="H375" t="s">
        <v>708</v>
      </c>
      <c r="I375" t="s">
        <v>1032</v>
      </c>
      <c r="J375" t="s">
        <v>1260</v>
      </c>
      <c r="K375">
        <v>44140</v>
      </c>
      <c r="L375">
        <v>0.051286075195683</v>
      </c>
      <c r="M375">
        <v>0.04953507130727397</v>
      </c>
      <c r="N375">
        <v>0.04</v>
      </c>
      <c r="O375">
        <v>0.127078426968994</v>
      </c>
      <c r="P375" t="s">
        <v>530</v>
      </c>
      <c r="Q375" t="s">
        <v>419</v>
      </c>
      <c r="R375">
        <v>3</v>
      </c>
      <c r="S375">
        <v>0.624</v>
      </c>
      <c r="T375">
        <v>38</v>
      </c>
      <c r="U375">
        <v>0.7852631578947369</v>
      </c>
      <c r="V375">
        <v>1.22</v>
      </c>
      <c r="W375">
        <v>2.5</v>
      </c>
      <c r="X375">
        <v>1.56</v>
      </c>
      <c r="Y375">
        <v>-0.342964279187336</v>
      </c>
      <c r="Z375">
        <v>0.8070444104134762</v>
      </c>
      <c r="AA375">
        <v>0.09035222052067381</v>
      </c>
      <c r="AB375">
        <v>0.4235474006116208</v>
      </c>
      <c r="AC375">
        <v>0.9541284403669725</v>
      </c>
      <c r="AD375">
        <v>0.9464831804281346</v>
      </c>
    </row>
    <row r="376" spans="1:30">
      <c r="A376" s="1" t="s">
        <v>383</v>
      </c>
      <c r="B376">
        <f>HYPERLINK("https://www.suredividend.com/sure-analysis-TEF/","Telefonica S.A")</f>
        <v>0</v>
      </c>
      <c r="C376">
        <v>4.31</v>
      </c>
      <c r="D376">
        <v>21953.163209</v>
      </c>
      <c r="E376" t="s">
        <v>694</v>
      </c>
      <c r="F376" t="s">
        <v>663</v>
      </c>
      <c r="H376" t="s">
        <v>708</v>
      </c>
      <c r="I376" t="s">
        <v>1033</v>
      </c>
      <c r="J376" t="s">
        <v>1254</v>
      </c>
      <c r="K376">
        <v>44144</v>
      </c>
      <c r="L376">
        <v>0.107412705348439</v>
      </c>
      <c r="M376">
        <v>0.03423345292206292</v>
      </c>
      <c r="N376">
        <v>0.02</v>
      </c>
      <c r="O376">
        <v>0.1268494746854922</v>
      </c>
      <c r="P376" t="s">
        <v>530</v>
      </c>
      <c r="Q376" t="s">
        <v>668</v>
      </c>
      <c r="R376">
        <v>0</v>
      </c>
      <c r="S376">
        <v>0.7333333333333334</v>
      </c>
      <c r="T376">
        <v>5.1</v>
      </c>
      <c r="U376">
        <v>0.8450980392156863</v>
      </c>
      <c r="V376">
        <v>0.0726</v>
      </c>
      <c r="W376">
        <v>0.6</v>
      </c>
      <c r="X376">
        <v>0.44</v>
      </c>
      <c r="Y376">
        <v>-0.361804296977864</v>
      </c>
      <c r="Z376">
        <v>0.9647779479326186</v>
      </c>
      <c r="AA376">
        <v>0.08116385911179172</v>
      </c>
      <c r="AB376">
        <v>0.1903669724770642</v>
      </c>
      <c r="AC376">
        <v>0.9159021406727829</v>
      </c>
      <c r="AD376">
        <v>0.9434250764525994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50.32</v>
      </c>
      <c r="D377">
        <v>13409.480221</v>
      </c>
      <c r="E377" t="s">
        <v>694</v>
      </c>
      <c r="F377" t="s">
        <v>663</v>
      </c>
      <c r="G377" t="s">
        <v>702</v>
      </c>
      <c r="H377" t="s">
        <v>710</v>
      </c>
      <c r="I377" t="s">
        <v>1034</v>
      </c>
      <c r="J377" t="s">
        <v>1256</v>
      </c>
      <c r="K377">
        <v>44131</v>
      </c>
      <c r="L377">
        <v>0.04506479972832701</v>
      </c>
      <c r="M377">
        <v>0.03924475305368125</v>
      </c>
      <c r="N377">
        <v>0.05</v>
      </c>
      <c r="O377">
        <v>0.1264014730452889</v>
      </c>
      <c r="P377" t="s">
        <v>530</v>
      </c>
      <c r="Q377" t="s">
        <v>419</v>
      </c>
      <c r="R377">
        <v>12</v>
      </c>
      <c r="S377">
        <v>0.4666666666666667</v>
      </c>
      <c r="T377">
        <v>61</v>
      </c>
      <c r="U377">
        <v>0.8249180327868852</v>
      </c>
      <c r="V377">
        <v>4.41</v>
      </c>
      <c r="W377">
        <v>4.8</v>
      </c>
      <c r="X377">
        <v>2.24</v>
      </c>
      <c r="Y377">
        <v>-0.06562809279781301</v>
      </c>
      <c r="Z377">
        <v>0.7595712098009189</v>
      </c>
      <c r="AA377">
        <v>0.4088820826952527</v>
      </c>
      <c r="AB377">
        <v>0.5558103975535168</v>
      </c>
      <c r="AC377">
        <v>0.9311926605504587</v>
      </c>
      <c r="AD377">
        <v>0.9388379204892966</v>
      </c>
    </row>
    <row r="378" spans="1:30">
      <c r="A378" s="1" t="s">
        <v>385</v>
      </c>
      <c r="B378">
        <f>HYPERLINK("https://www.suredividend.com/sure-analysis-TRP/","TC Energy Corporation")</f>
        <v>0</v>
      </c>
      <c r="C378">
        <v>42.28</v>
      </c>
      <c r="D378">
        <v>39774.109617</v>
      </c>
      <c r="E378" t="s">
        <v>696</v>
      </c>
      <c r="F378" t="s">
        <v>663</v>
      </c>
      <c r="H378" t="s">
        <v>708</v>
      </c>
      <c r="I378" t="s">
        <v>1035</v>
      </c>
      <c r="J378" t="s">
        <v>1259</v>
      </c>
      <c r="K378">
        <v>44148</v>
      </c>
      <c r="L378">
        <v>0.068951837214344</v>
      </c>
      <c r="M378">
        <v>0.03821437910049919</v>
      </c>
      <c r="N378">
        <v>0.04</v>
      </c>
      <c r="O378">
        <v>0.123507480722179</v>
      </c>
      <c r="P378" t="s">
        <v>530</v>
      </c>
      <c r="Q378" t="s">
        <v>419</v>
      </c>
      <c r="R378">
        <v>5</v>
      </c>
      <c r="S378">
        <v>0.734375</v>
      </c>
      <c r="T378">
        <v>51</v>
      </c>
      <c r="U378">
        <v>0.8290196078431373</v>
      </c>
      <c r="V378">
        <v>3.39</v>
      </c>
      <c r="W378">
        <v>3.2</v>
      </c>
      <c r="X378">
        <v>2.35</v>
      </c>
      <c r="Y378">
        <v>-0.153093680129227</v>
      </c>
      <c r="Z378">
        <v>0.8667687595712098</v>
      </c>
      <c r="AA378">
        <v>0.2725880551301685</v>
      </c>
      <c r="AB378">
        <v>0.4235474006116208</v>
      </c>
      <c r="AC378">
        <v>0.926605504587156</v>
      </c>
      <c r="AD378">
        <v>0.9311926605504587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8.710000000000001</v>
      </c>
      <c r="D379">
        <v>1056.657334</v>
      </c>
      <c r="E379" t="s">
        <v>691</v>
      </c>
      <c r="F379" t="s">
        <v>664</v>
      </c>
      <c r="G379" t="s">
        <v>702</v>
      </c>
      <c r="H379" t="s">
        <v>708</v>
      </c>
      <c r="I379" t="s">
        <v>1036</v>
      </c>
      <c r="J379" t="s">
        <v>1264</v>
      </c>
      <c r="K379">
        <v>44144</v>
      </c>
      <c r="L379">
        <v>0.193453905253723</v>
      </c>
      <c r="M379">
        <v>0.02800770323681778</v>
      </c>
      <c r="N379">
        <v>-0.03</v>
      </c>
      <c r="O379">
        <v>0.12054442824627</v>
      </c>
      <c r="P379" t="s">
        <v>530</v>
      </c>
      <c r="Q379" t="s">
        <v>668</v>
      </c>
      <c r="R379">
        <v>0</v>
      </c>
      <c r="S379">
        <v>0.5573770491803279</v>
      </c>
      <c r="T379">
        <v>10</v>
      </c>
      <c r="U379">
        <v>0.8710000000000001</v>
      </c>
      <c r="V379">
        <v>1.16</v>
      </c>
      <c r="W379">
        <v>2.44</v>
      </c>
      <c r="X379">
        <v>1.36</v>
      </c>
      <c r="Y379">
        <v>-0.37959869794078</v>
      </c>
      <c r="Z379">
        <v>0.998468606431853</v>
      </c>
      <c r="AA379">
        <v>0.06738131699846861</v>
      </c>
      <c r="AB379">
        <v>0.01146788990825688</v>
      </c>
      <c r="AC379">
        <v>0.8929663608562691</v>
      </c>
      <c r="AD379">
        <v>0.9220183486238532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5.385</v>
      </c>
      <c r="D380">
        <v>788.701981</v>
      </c>
      <c r="E380" t="s">
        <v>696</v>
      </c>
      <c r="F380" t="s">
        <v>663</v>
      </c>
      <c r="H380" t="s">
        <v>708</v>
      </c>
      <c r="J380" t="s">
        <v>1259</v>
      </c>
      <c r="K380">
        <v>44174</v>
      </c>
      <c r="L380">
        <v>0.232302708820652</v>
      </c>
      <c r="M380">
        <v>0.05981328150339982</v>
      </c>
      <c r="N380">
        <v>0</v>
      </c>
      <c r="O380">
        <v>0.1130647366292603</v>
      </c>
      <c r="P380" t="s">
        <v>530</v>
      </c>
      <c r="Q380" t="s">
        <v>668</v>
      </c>
      <c r="R380">
        <v>2</v>
      </c>
      <c r="S380">
        <v>0.6666666666666667</v>
      </c>
      <c r="T380">
        <v>7.2</v>
      </c>
      <c r="U380">
        <v>0.7479166666666667</v>
      </c>
      <c r="V380">
        <v>1.77</v>
      </c>
      <c r="W380">
        <v>0.6</v>
      </c>
      <c r="X380">
        <v>0.4</v>
      </c>
      <c r="Y380">
        <v>-0.21631242034951</v>
      </c>
      <c r="Z380">
        <v>1</v>
      </c>
      <c r="AA380">
        <v>0.1883614088820827</v>
      </c>
      <c r="AB380">
        <v>0.06957186544342508</v>
      </c>
      <c r="AC380">
        <v>0.9678899082568807</v>
      </c>
      <c r="AD380">
        <v>0.8975535168195719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29.05</v>
      </c>
      <c r="D381">
        <v>8322.388444</v>
      </c>
      <c r="E381" t="s">
        <v>694</v>
      </c>
      <c r="F381" t="s">
        <v>664</v>
      </c>
      <c r="H381" t="s">
        <v>708</v>
      </c>
      <c r="J381" t="s">
        <v>1264</v>
      </c>
      <c r="K381">
        <v>44152</v>
      </c>
      <c r="L381">
        <v>0.08302624104634</v>
      </c>
      <c r="M381">
        <v>0.02582566548899612</v>
      </c>
      <c r="N381">
        <v>0.02</v>
      </c>
      <c r="O381">
        <v>0.1110007347107573</v>
      </c>
      <c r="P381" t="s">
        <v>530</v>
      </c>
      <c r="Q381" t="s">
        <v>668</v>
      </c>
      <c r="R381">
        <v>10</v>
      </c>
      <c r="S381">
        <v>0.7841269841269842</v>
      </c>
      <c r="T381">
        <v>33</v>
      </c>
      <c r="U381">
        <v>0.8803030303030304</v>
      </c>
      <c r="V381">
        <v>0.7022</v>
      </c>
      <c r="W381">
        <v>3.15</v>
      </c>
      <c r="X381">
        <v>2.47</v>
      </c>
      <c r="Y381">
        <v>0.02893707379987</v>
      </c>
      <c r="Z381">
        <v>0.9142419601837672</v>
      </c>
      <c r="AA381">
        <v>0.5742725880551302</v>
      </c>
      <c r="AB381">
        <v>0.1903669724770642</v>
      </c>
      <c r="AC381">
        <v>0.8776758409785933</v>
      </c>
      <c r="AD381">
        <v>0.8914373088685015</v>
      </c>
    </row>
    <row r="382" spans="1:30">
      <c r="A382" s="1" t="s">
        <v>389</v>
      </c>
      <c r="B382">
        <f>HYPERLINK("https://www.suredividend.com/sure-analysis-GSK/","Glaxosmithkline plc")</f>
        <v>0</v>
      </c>
      <c r="C382">
        <v>38.13</v>
      </c>
      <c r="D382">
        <v>94521.02531</v>
      </c>
      <c r="E382" t="s">
        <v>693</v>
      </c>
      <c r="F382" t="s">
        <v>663</v>
      </c>
      <c r="H382" t="s">
        <v>708</v>
      </c>
      <c r="I382" t="s">
        <v>1037</v>
      </c>
      <c r="J382" t="s">
        <v>1257</v>
      </c>
      <c r="K382">
        <v>44136</v>
      </c>
      <c r="L382">
        <v>0.053034955263275</v>
      </c>
      <c r="M382">
        <v>0.0382410721216504</v>
      </c>
      <c r="N382">
        <v>0.03</v>
      </c>
      <c r="O382">
        <v>0.1107477156951355</v>
      </c>
      <c r="P382" t="s">
        <v>530</v>
      </c>
      <c r="Q382" t="s">
        <v>419</v>
      </c>
      <c r="R382">
        <v>0</v>
      </c>
      <c r="S382">
        <v>0.6710526315789473</v>
      </c>
      <c r="T382">
        <v>46</v>
      </c>
      <c r="U382">
        <v>0.8289130434782609</v>
      </c>
      <c r="V382">
        <v>1.69</v>
      </c>
      <c r="W382">
        <v>3.04</v>
      </c>
      <c r="X382">
        <v>2.04</v>
      </c>
      <c r="Y382">
        <v>-0.169249899683838</v>
      </c>
      <c r="Z382">
        <v>0.8147013782542113</v>
      </c>
      <c r="AA382">
        <v>0.2434915773353752</v>
      </c>
      <c r="AB382">
        <v>0.2943425076452599</v>
      </c>
      <c r="AC382">
        <v>0.9281345565749235</v>
      </c>
      <c r="AD382">
        <v>0.889908256880734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20.79</v>
      </c>
      <c r="D383">
        <v>25133.360199</v>
      </c>
      <c r="E383" t="s">
        <v>696</v>
      </c>
      <c r="F383" t="s">
        <v>663</v>
      </c>
      <c r="G383" t="s">
        <v>702</v>
      </c>
      <c r="H383" t="s">
        <v>708</v>
      </c>
      <c r="I383" t="s">
        <v>1038</v>
      </c>
      <c r="J383" t="s">
        <v>1259</v>
      </c>
      <c r="K383">
        <v>44151</v>
      </c>
      <c r="L383">
        <v>0.075131058835661</v>
      </c>
      <c r="M383">
        <v>-0.007718027546956163</v>
      </c>
      <c r="N383">
        <v>0.05</v>
      </c>
      <c r="O383">
        <v>0.1059957662078059</v>
      </c>
      <c r="P383" t="s">
        <v>530</v>
      </c>
      <c r="Q383" t="s">
        <v>668</v>
      </c>
      <c r="R383">
        <v>3</v>
      </c>
      <c r="S383">
        <v>0.599250936329588</v>
      </c>
      <c r="T383">
        <v>20</v>
      </c>
      <c r="U383">
        <v>1.0395</v>
      </c>
      <c r="V383">
        <v>0.1779</v>
      </c>
      <c r="W383">
        <v>2.67</v>
      </c>
      <c r="X383">
        <v>1.6</v>
      </c>
      <c r="Y383">
        <v>-0.046509700647323</v>
      </c>
      <c r="Z383">
        <v>0.886676875957121</v>
      </c>
      <c r="AA383">
        <v>0.4364471669218989</v>
      </c>
      <c r="AB383">
        <v>0.5558103975535168</v>
      </c>
      <c r="AC383">
        <v>0.7064220183486239</v>
      </c>
      <c r="AD383">
        <v>0.879204892966361</v>
      </c>
    </row>
    <row r="384" spans="1:30">
      <c r="A384" s="1" t="s">
        <v>391</v>
      </c>
      <c r="B384">
        <f>HYPERLINK("https://www.suredividend.com/sure-analysis-TCP/","TC Pipelines, LP")</f>
        <v>0</v>
      </c>
      <c r="C384">
        <v>30.01</v>
      </c>
      <c r="D384">
        <v>2139.19188</v>
      </c>
      <c r="E384" t="s">
        <v>696</v>
      </c>
      <c r="F384" t="s">
        <v>665</v>
      </c>
      <c r="G384" t="s">
        <v>702</v>
      </c>
      <c r="H384" t="s">
        <v>708</v>
      </c>
      <c r="J384" t="s">
        <v>1259</v>
      </c>
      <c r="K384">
        <v>44159</v>
      </c>
      <c r="L384">
        <v>0.083895903700498</v>
      </c>
      <c r="M384">
        <v>-0.03587176264488134</v>
      </c>
      <c r="N384">
        <v>0.075</v>
      </c>
      <c r="O384">
        <v>0.1052007569734574</v>
      </c>
      <c r="P384" t="s">
        <v>530</v>
      </c>
      <c r="Q384" t="s">
        <v>419</v>
      </c>
      <c r="R384">
        <v>0</v>
      </c>
      <c r="S384">
        <v>0.7428571428571429</v>
      </c>
      <c r="T384">
        <v>25</v>
      </c>
      <c r="U384">
        <v>1.2004</v>
      </c>
      <c r="V384">
        <v>0</v>
      </c>
      <c r="W384">
        <v>3.5</v>
      </c>
      <c r="X384">
        <v>2.6</v>
      </c>
      <c r="Y384">
        <v>-0.206877954379619</v>
      </c>
      <c r="Z384">
        <v>0.9203675344563552</v>
      </c>
      <c r="AA384">
        <v>0.1975497702909648</v>
      </c>
      <c r="AB384">
        <v>0.8126911314984711</v>
      </c>
      <c r="AC384">
        <v>0.4602446483180428</v>
      </c>
      <c r="AD384">
        <v>0.8761467889908257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90.09</v>
      </c>
      <c r="D385">
        <v>14023.367869</v>
      </c>
      <c r="E385" t="s">
        <v>698</v>
      </c>
      <c r="F385" t="s">
        <v>664</v>
      </c>
      <c r="G385" t="s">
        <v>702</v>
      </c>
      <c r="H385" t="s">
        <v>708</v>
      </c>
      <c r="I385" t="s">
        <v>1039</v>
      </c>
      <c r="J385" t="s">
        <v>1264</v>
      </c>
      <c r="K385">
        <v>44146</v>
      </c>
      <c r="L385">
        <v>0.042794743884114</v>
      </c>
      <c r="M385">
        <v>0.03110416808280347</v>
      </c>
      <c r="N385">
        <v>0.04</v>
      </c>
      <c r="O385">
        <v>0.104293436638409</v>
      </c>
      <c r="P385" t="s">
        <v>530</v>
      </c>
      <c r="Q385" t="s">
        <v>419</v>
      </c>
      <c r="R385">
        <v>9</v>
      </c>
      <c r="S385">
        <v>0.5966514459665144</v>
      </c>
      <c r="T385">
        <v>105</v>
      </c>
      <c r="U385">
        <v>0.858</v>
      </c>
      <c r="V385">
        <v>6.4</v>
      </c>
      <c r="W385">
        <v>6.57</v>
      </c>
      <c r="X385">
        <v>3.92</v>
      </c>
      <c r="Y385">
        <v>-0.310829139328178</v>
      </c>
      <c r="Z385">
        <v>0.7289433384379785</v>
      </c>
      <c r="AA385">
        <v>0.113323124042879</v>
      </c>
      <c r="AB385">
        <v>0.4235474006116208</v>
      </c>
      <c r="AC385">
        <v>0.9067278287461774</v>
      </c>
      <c r="AD385">
        <v>0.8746177370030581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24.52</v>
      </c>
      <c r="D386">
        <v>4899.145923</v>
      </c>
      <c r="E386" t="s">
        <v>691</v>
      </c>
      <c r="F386" t="s">
        <v>663</v>
      </c>
      <c r="G386" t="s">
        <v>703</v>
      </c>
      <c r="H386" t="s">
        <v>714</v>
      </c>
      <c r="I386" t="s">
        <v>1040</v>
      </c>
      <c r="J386" t="s">
        <v>1260</v>
      </c>
      <c r="K386">
        <v>44136</v>
      </c>
      <c r="L386">
        <v>0</v>
      </c>
      <c r="M386">
        <v>0.003884869378092848</v>
      </c>
      <c r="N386">
        <v>0.05</v>
      </c>
      <c r="O386">
        <v>0.09880325504341947</v>
      </c>
      <c r="P386" t="s">
        <v>530</v>
      </c>
      <c r="Q386" t="s">
        <v>625</v>
      </c>
      <c r="R386">
        <v>47</v>
      </c>
      <c r="S386">
        <v>1.378947368421053</v>
      </c>
      <c r="T386">
        <v>25</v>
      </c>
      <c r="U386">
        <v>0.9808</v>
      </c>
      <c r="V386">
        <v>0</v>
      </c>
      <c r="W386">
        <v>0.95</v>
      </c>
      <c r="X386">
        <v>1.31</v>
      </c>
      <c r="Y386">
        <v>-0.182857333288899</v>
      </c>
      <c r="Z386">
        <v>0.03675344563552833</v>
      </c>
      <c r="AA386">
        <v>0.229709035222052</v>
      </c>
      <c r="AB386">
        <v>0.5558103975535168</v>
      </c>
      <c r="AC386">
        <v>0.7737003058103976</v>
      </c>
      <c r="AD386">
        <v>0.8486238532110092</v>
      </c>
    </row>
    <row r="387" spans="1:30">
      <c r="A387" s="1" t="s">
        <v>394</v>
      </c>
      <c r="B387">
        <f>HYPERLINK("https://www.suredividend.com/sure-analysis-TFC/","Truist Financial Corporation")</f>
        <v>0</v>
      </c>
      <c r="C387">
        <v>50.13</v>
      </c>
      <c r="D387">
        <v>64035.62001</v>
      </c>
      <c r="E387" t="s">
        <v>697</v>
      </c>
      <c r="F387" t="s">
        <v>663</v>
      </c>
      <c r="G387" t="s">
        <v>702</v>
      </c>
      <c r="H387" t="s">
        <v>708</v>
      </c>
      <c r="J387" t="s">
        <v>1256</v>
      </c>
      <c r="K387">
        <v>44140</v>
      </c>
      <c r="L387">
        <v>0.037293698506526</v>
      </c>
      <c r="M387">
        <v>-0.004549486224854293</v>
      </c>
      <c r="N387">
        <v>0.07000000000000001</v>
      </c>
      <c r="O387">
        <v>0.09571911429467672</v>
      </c>
      <c r="P387" t="s">
        <v>530</v>
      </c>
      <c r="Q387" t="s">
        <v>419</v>
      </c>
      <c r="R387">
        <v>10</v>
      </c>
      <c r="S387">
        <v>0.5142857142857143</v>
      </c>
      <c r="T387">
        <v>49</v>
      </c>
      <c r="U387">
        <v>1.023061224489796</v>
      </c>
      <c r="V387">
        <v>2.92</v>
      </c>
      <c r="W387">
        <v>3.5</v>
      </c>
      <c r="X387">
        <v>1.8</v>
      </c>
      <c r="Y387">
        <v>-0.117687486765312</v>
      </c>
      <c r="Z387">
        <v>0.667687595712098</v>
      </c>
      <c r="AA387">
        <v>0.3277182235834609</v>
      </c>
      <c r="AB387">
        <v>0.7744648318042813</v>
      </c>
      <c r="AC387">
        <v>0.7370030581039755</v>
      </c>
      <c r="AD387">
        <v>0.8379204892966361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35.97</v>
      </c>
      <c r="D388">
        <v>8135.823324</v>
      </c>
      <c r="E388" t="s">
        <v>699</v>
      </c>
      <c r="F388" t="s">
        <v>664</v>
      </c>
      <c r="G388" t="s">
        <v>702</v>
      </c>
      <c r="H388" t="s">
        <v>708</v>
      </c>
      <c r="I388" t="s">
        <v>1041</v>
      </c>
      <c r="J388" t="s">
        <v>1264</v>
      </c>
      <c r="K388">
        <v>44171</v>
      </c>
      <c r="L388">
        <v>0.07234517907926101</v>
      </c>
      <c r="M388">
        <v>0.0110406838280166</v>
      </c>
      <c r="N388">
        <v>0.02</v>
      </c>
      <c r="O388">
        <v>0.09168036071947383</v>
      </c>
      <c r="P388" t="s">
        <v>530</v>
      </c>
      <c r="Q388" t="s">
        <v>419</v>
      </c>
      <c r="R388">
        <v>17</v>
      </c>
      <c r="S388">
        <v>0.8375</v>
      </c>
      <c r="T388">
        <v>38</v>
      </c>
      <c r="U388">
        <v>0.9465789473684211</v>
      </c>
      <c r="V388">
        <v>0.6587000000000001</v>
      </c>
      <c r="W388">
        <v>3.2</v>
      </c>
      <c r="X388">
        <v>2.68</v>
      </c>
      <c r="Y388">
        <v>-0.07474338586092201</v>
      </c>
      <c r="Z388">
        <v>0.8759571209800918</v>
      </c>
      <c r="AA388">
        <v>0.3950995405819295</v>
      </c>
      <c r="AB388">
        <v>0.1903669724770642</v>
      </c>
      <c r="AC388">
        <v>0.8165137614678899</v>
      </c>
      <c r="AD388">
        <v>0.8195718654434251</v>
      </c>
    </row>
    <row r="389" spans="1:30">
      <c r="A389" s="1" t="s">
        <v>396</v>
      </c>
      <c r="B389">
        <f>HYPERLINK("https://www.suredividend.com/sure-analysis-PLD/","Prologis Inc")</f>
        <v>0</v>
      </c>
      <c r="C389">
        <v>96.19</v>
      </c>
      <c r="D389">
        <v>71105.86036999999</v>
      </c>
      <c r="E389" t="s">
        <v>691</v>
      </c>
      <c r="F389" t="s">
        <v>664</v>
      </c>
      <c r="G389" t="s">
        <v>702</v>
      </c>
      <c r="H389" t="s">
        <v>708</v>
      </c>
      <c r="I389" t="s">
        <v>1042</v>
      </c>
      <c r="J389" t="s">
        <v>1264</v>
      </c>
      <c r="K389">
        <v>44125</v>
      </c>
      <c r="L389">
        <v>0.023909566725559</v>
      </c>
      <c r="M389">
        <v>-0.02906616963077702</v>
      </c>
      <c r="N389">
        <v>0.1</v>
      </c>
      <c r="O389">
        <v>0.09150103668071252</v>
      </c>
      <c r="P389" t="s">
        <v>530</v>
      </c>
      <c r="Q389" t="s">
        <v>530</v>
      </c>
      <c r="R389">
        <v>9</v>
      </c>
      <c r="S389">
        <v>0.6153846153846153</v>
      </c>
      <c r="T389">
        <v>83</v>
      </c>
      <c r="U389">
        <v>1.158915662650602</v>
      </c>
      <c r="V389">
        <v>2.17</v>
      </c>
      <c r="W389">
        <v>3.77</v>
      </c>
      <c r="X389">
        <v>2.32</v>
      </c>
      <c r="Y389">
        <v>0.104355193879261</v>
      </c>
      <c r="Z389">
        <v>0.4701378254211332</v>
      </c>
      <c r="AA389">
        <v>0.6753445635528331</v>
      </c>
      <c r="AB389">
        <v>0.9342507645259939</v>
      </c>
      <c r="AC389">
        <v>0.5045871559633027</v>
      </c>
      <c r="AD389">
        <v>0.8180428134556575</v>
      </c>
    </row>
    <row r="390" spans="1:30">
      <c r="A390" s="1" t="s">
        <v>397</v>
      </c>
      <c r="B390">
        <f>HYPERLINK("https://www.suredividend.com/sure-analysis-HTA/","Healthcare Trust of America Inc")</f>
        <v>0</v>
      </c>
      <c r="C390">
        <v>26.43</v>
      </c>
      <c r="D390">
        <v>5776.905296</v>
      </c>
      <c r="E390" t="s">
        <v>700</v>
      </c>
      <c r="F390" t="s">
        <v>664</v>
      </c>
      <c r="G390" t="s">
        <v>702</v>
      </c>
      <c r="H390" t="s">
        <v>708</v>
      </c>
      <c r="I390" t="s">
        <v>1043</v>
      </c>
      <c r="J390" t="s">
        <v>1264</v>
      </c>
      <c r="K390">
        <v>44160</v>
      </c>
      <c r="L390">
        <v>0.047205629383301</v>
      </c>
      <c r="M390">
        <v>0.01873251300185097</v>
      </c>
      <c r="N390">
        <v>0.03</v>
      </c>
      <c r="O390">
        <v>0.08784766911119957</v>
      </c>
      <c r="P390" t="s">
        <v>530</v>
      </c>
      <c r="Q390" t="s">
        <v>419</v>
      </c>
      <c r="R390">
        <v>8</v>
      </c>
      <c r="S390">
        <v>0.755952380952381</v>
      </c>
      <c r="T390">
        <v>29</v>
      </c>
      <c r="U390">
        <v>0.9113793103448276</v>
      </c>
      <c r="V390">
        <v>0.1528</v>
      </c>
      <c r="W390">
        <v>1.68</v>
      </c>
      <c r="X390">
        <v>1.27</v>
      </c>
      <c r="Y390">
        <v>-0.07344759527573901</v>
      </c>
      <c r="Z390">
        <v>0.776416539050536</v>
      </c>
      <c r="AA390">
        <v>0.3996937212863706</v>
      </c>
      <c r="AB390">
        <v>0.2943425076452599</v>
      </c>
      <c r="AC390">
        <v>0.8501529051987768</v>
      </c>
      <c r="AD390">
        <v>0.7935779816513761</v>
      </c>
    </row>
    <row r="391" spans="1:30">
      <c r="A391" s="1" t="s">
        <v>398</v>
      </c>
      <c r="B391">
        <f>HYPERLINK("https://www.suredividend.com/sure-analysis-PRU/","Prudential Financial Inc.")</f>
        <v>0</v>
      </c>
      <c r="C391">
        <v>80.23</v>
      </c>
      <c r="D391">
        <v>30547.44</v>
      </c>
      <c r="E391" t="s">
        <v>695</v>
      </c>
      <c r="F391" t="s">
        <v>663</v>
      </c>
      <c r="G391" t="s">
        <v>702</v>
      </c>
      <c r="H391" t="s">
        <v>708</v>
      </c>
      <c r="I391" t="s">
        <v>1044</v>
      </c>
      <c r="J391" t="s">
        <v>1256</v>
      </c>
      <c r="K391">
        <v>44139</v>
      </c>
      <c r="L391">
        <v>0.05569483404652301</v>
      </c>
      <c r="M391">
        <v>-0.0005740102114049073</v>
      </c>
      <c r="N391">
        <v>0.04</v>
      </c>
      <c r="O391">
        <v>0.08763070869829104</v>
      </c>
      <c r="P391" t="s">
        <v>530</v>
      </c>
      <c r="Q391" t="s">
        <v>668</v>
      </c>
      <c r="R391">
        <v>12</v>
      </c>
      <c r="S391">
        <v>0.4400000000000001</v>
      </c>
      <c r="T391">
        <v>80</v>
      </c>
      <c r="U391">
        <v>1.002875</v>
      </c>
      <c r="V391">
        <v>-0.4165</v>
      </c>
      <c r="W391">
        <v>10</v>
      </c>
      <c r="X391">
        <v>4.4</v>
      </c>
      <c r="Y391">
        <v>-0.120001095150309</v>
      </c>
      <c r="Z391">
        <v>0.8254211332312404</v>
      </c>
      <c r="AA391">
        <v>0.3169984686064318</v>
      </c>
      <c r="AB391">
        <v>0.4235474006116208</v>
      </c>
      <c r="AC391">
        <v>0.7507645259938838</v>
      </c>
      <c r="AD391">
        <v>0.790519877675841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93.88</v>
      </c>
      <c r="D392">
        <v>12768.513078</v>
      </c>
      <c r="E392" t="s">
        <v>699</v>
      </c>
      <c r="F392" t="s">
        <v>663</v>
      </c>
      <c r="G392" t="s">
        <v>702</v>
      </c>
      <c r="H392" t="s">
        <v>710</v>
      </c>
      <c r="I392" t="s">
        <v>1045</v>
      </c>
      <c r="J392" t="s">
        <v>1258</v>
      </c>
      <c r="K392">
        <v>44157</v>
      </c>
      <c r="L392">
        <v>0.028812126445357</v>
      </c>
      <c r="M392">
        <v>-0.01738118862905913</v>
      </c>
      <c r="N392">
        <v>0.08</v>
      </c>
      <c r="O392">
        <v>0.08575849811978742</v>
      </c>
      <c r="P392" t="s">
        <v>530</v>
      </c>
      <c r="Q392" t="s">
        <v>530</v>
      </c>
      <c r="R392">
        <v>16</v>
      </c>
      <c r="S392">
        <v>0.7555555555555555</v>
      </c>
      <c r="T392">
        <v>86</v>
      </c>
      <c r="U392">
        <v>1.091627906976744</v>
      </c>
      <c r="V392">
        <v>2.83</v>
      </c>
      <c r="W392">
        <v>3.6</v>
      </c>
      <c r="X392">
        <v>2.72</v>
      </c>
      <c r="Y392">
        <v>-0.08289206905375801</v>
      </c>
      <c r="Z392">
        <v>0.563552833078101</v>
      </c>
      <c r="AA392">
        <v>0.3813169984686064</v>
      </c>
      <c r="AB392">
        <v>0.8509174311926606</v>
      </c>
      <c r="AC392">
        <v>0.617737003058104</v>
      </c>
      <c r="AD392">
        <v>0.7767584097859327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9.574999999999999</v>
      </c>
      <c r="D393">
        <v>3928.785695</v>
      </c>
      <c r="E393" t="s">
        <v>694</v>
      </c>
      <c r="F393" t="s">
        <v>664</v>
      </c>
      <c r="G393" t="s">
        <v>702</v>
      </c>
      <c r="H393" t="s">
        <v>708</v>
      </c>
      <c r="I393" t="s">
        <v>1046</v>
      </c>
      <c r="J393" t="s">
        <v>1264</v>
      </c>
      <c r="K393">
        <v>44132</v>
      </c>
      <c r="L393">
        <v>0.051916118250956</v>
      </c>
      <c r="M393">
        <v>0.003628918627237132</v>
      </c>
      <c r="N393">
        <v>0.02</v>
      </c>
      <c r="O393">
        <v>0.08415908510022407</v>
      </c>
      <c r="P393" t="s">
        <v>530</v>
      </c>
      <c r="Q393" t="s">
        <v>419</v>
      </c>
      <c r="R393">
        <v>0</v>
      </c>
      <c r="S393">
        <v>0.4615384615384615</v>
      </c>
      <c r="T393">
        <v>9.75</v>
      </c>
      <c r="U393">
        <v>0.982051282051282</v>
      </c>
      <c r="V393">
        <v>-2.83</v>
      </c>
      <c r="W393">
        <v>1.3</v>
      </c>
      <c r="X393">
        <v>0.6</v>
      </c>
      <c r="Y393">
        <v>-0.377105153878097</v>
      </c>
      <c r="Z393">
        <v>0.8101071975497703</v>
      </c>
      <c r="AA393">
        <v>0.07350689127105667</v>
      </c>
      <c r="AB393">
        <v>0.1903669724770642</v>
      </c>
      <c r="AC393">
        <v>0.7706422018348624</v>
      </c>
      <c r="AD393">
        <v>0.7629969418960245</v>
      </c>
    </row>
    <row r="394" spans="1:30">
      <c r="A394" s="1" t="s">
        <v>401</v>
      </c>
      <c r="B394">
        <f>HYPERLINK("https://www.suredividend.com/sure-analysis-KHC/","Kraft Heinz Co")</f>
        <v>0</v>
      </c>
      <c r="C394">
        <v>33.57</v>
      </c>
      <c r="D394">
        <v>41043.536994</v>
      </c>
      <c r="E394" t="s">
        <v>694</v>
      </c>
      <c r="F394" t="s">
        <v>663</v>
      </c>
      <c r="H394" t="s">
        <v>710</v>
      </c>
      <c r="J394" t="s">
        <v>1261</v>
      </c>
      <c r="K394">
        <v>44141</v>
      </c>
      <c r="L394">
        <v>0.04682210929438</v>
      </c>
      <c r="M394">
        <v>0.01407536360886485</v>
      </c>
      <c r="N394">
        <v>0.03</v>
      </c>
      <c r="O394">
        <v>0.0817830612650039</v>
      </c>
      <c r="P394" t="s">
        <v>530</v>
      </c>
      <c r="Q394" t="s">
        <v>419</v>
      </c>
      <c r="R394">
        <v>0</v>
      </c>
      <c r="S394">
        <v>0.5714285714285715</v>
      </c>
      <c r="T394">
        <v>36</v>
      </c>
      <c r="U394">
        <v>0.9325</v>
      </c>
      <c r="V394">
        <v>-0.403</v>
      </c>
      <c r="W394">
        <v>2.8</v>
      </c>
      <c r="X394">
        <v>1.6</v>
      </c>
      <c r="Y394">
        <v>0.133428545382722</v>
      </c>
      <c r="Z394">
        <v>0.7733537519142419</v>
      </c>
      <c r="AA394">
        <v>0.7044410413476264</v>
      </c>
      <c r="AB394">
        <v>0.2943425076452599</v>
      </c>
      <c r="AC394">
        <v>0.8264525993883792</v>
      </c>
      <c r="AD394">
        <v>0.7553516819571865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</v>
      </c>
      <c r="D395">
        <v>4532.12251</v>
      </c>
      <c r="E395" t="s">
        <v>696</v>
      </c>
      <c r="F395" t="s">
        <v>664</v>
      </c>
      <c r="G395" t="s">
        <v>702</v>
      </c>
      <c r="H395" t="s">
        <v>708</v>
      </c>
      <c r="I395" t="s">
        <v>1047</v>
      </c>
      <c r="J395" t="s">
        <v>1264</v>
      </c>
      <c r="K395">
        <v>44145</v>
      </c>
      <c r="L395">
        <v>0.046546166293317</v>
      </c>
      <c r="M395">
        <v>-0.006757375894498652</v>
      </c>
      <c r="N395">
        <v>0.05</v>
      </c>
      <c r="O395">
        <v>0.08166579188482603</v>
      </c>
      <c r="P395" t="s">
        <v>530</v>
      </c>
      <c r="Q395" t="s">
        <v>419</v>
      </c>
      <c r="R395">
        <v>10</v>
      </c>
      <c r="S395">
        <v>0.7578947368421053</v>
      </c>
      <c r="T395">
        <v>29</v>
      </c>
      <c r="U395">
        <v>1.03448275862069</v>
      </c>
      <c r="V395">
        <v>0.8126</v>
      </c>
      <c r="W395">
        <v>1.9</v>
      </c>
      <c r="X395">
        <v>1.44</v>
      </c>
      <c r="Y395">
        <v>0.004634484401205</v>
      </c>
      <c r="Z395">
        <v>0.7702909647779479</v>
      </c>
      <c r="AA395">
        <v>0.5267993874425727</v>
      </c>
      <c r="AB395">
        <v>0.5558103975535168</v>
      </c>
      <c r="AC395">
        <v>0.7140672782874617</v>
      </c>
      <c r="AD395">
        <v>0.7522935779816514</v>
      </c>
    </row>
    <row r="396" spans="1:30">
      <c r="A396" s="1" t="s">
        <v>403</v>
      </c>
      <c r="B396">
        <f>HYPERLINK("https://www.suredividend.com/sure-analysis-BRX/","Brixmor Property Group Inc")</f>
        <v>0</v>
      </c>
      <c r="C396">
        <v>15.64</v>
      </c>
      <c r="D396">
        <v>4636.98178</v>
      </c>
      <c r="E396" t="s">
        <v>701</v>
      </c>
      <c r="F396" t="s">
        <v>664</v>
      </c>
      <c r="G396" t="s">
        <v>702</v>
      </c>
      <c r="H396" t="s">
        <v>708</v>
      </c>
      <c r="I396" t="s">
        <v>1048</v>
      </c>
      <c r="J396" t="s">
        <v>1264</v>
      </c>
      <c r="K396">
        <v>44177</v>
      </c>
      <c r="L396">
        <v>0.03172155747312101</v>
      </c>
      <c r="M396">
        <v>-0.03630119441504398</v>
      </c>
      <c r="N396">
        <v>0.075</v>
      </c>
      <c r="O396">
        <v>0.08033304052356938</v>
      </c>
      <c r="P396" t="s">
        <v>530</v>
      </c>
      <c r="Q396" t="s">
        <v>530</v>
      </c>
      <c r="R396">
        <v>0</v>
      </c>
      <c r="S396">
        <v>0.4285714285714285</v>
      </c>
      <c r="T396">
        <v>13</v>
      </c>
      <c r="U396">
        <v>1.203076923076923</v>
      </c>
      <c r="V396">
        <v>0.5295</v>
      </c>
      <c r="W396">
        <v>1.33</v>
      </c>
      <c r="X396">
        <v>0.57</v>
      </c>
      <c r="Y396">
        <v>-0.203442919351142</v>
      </c>
      <c r="Z396">
        <v>0.6018376722817764</v>
      </c>
      <c r="AA396">
        <v>0.2036753445635528</v>
      </c>
      <c r="AB396">
        <v>0.8126911314984711</v>
      </c>
      <c r="AC396">
        <v>0.4556574923547401</v>
      </c>
      <c r="AD396">
        <v>0.7400611620795107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84.215</v>
      </c>
      <c r="D397">
        <v>27290.394366</v>
      </c>
      <c r="E397" t="s">
        <v>698</v>
      </c>
      <c r="F397" t="s">
        <v>664</v>
      </c>
      <c r="G397" t="s">
        <v>702</v>
      </c>
      <c r="H397" t="s">
        <v>708</v>
      </c>
      <c r="I397" t="s">
        <v>1049</v>
      </c>
      <c r="J397" t="s">
        <v>1264</v>
      </c>
      <c r="K397">
        <v>44148</v>
      </c>
      <c r="L397">
        <v>0.070044545595491</v>
      </c>
      <c r="M397">
        <v>-0.01195494969776978</v>
      </c>
      <c r="N397">
        <v>0.033</v>
      </c>
      <c r="O397">
        <v>0.07629459509567882</v>
      </c>
      <c r="P397" t="s">
        <v>530</v>
      </c>
      <c r="Q397" t="s">
        <v>668</v>
      </c>
      <c r="R397">
        <v>10</v>
      </c>
      <c r="S397">
        <v>0.557341907824223</v>
      </c>
      <c r="T397">
        <v>79.3</v>
      </c>
      <c r="U397">
        <v>1.061979823455233</v>
      </c>
      <c r="V397">
        <v>3.82</v>
      </c>
      <c r="W397">
        <v>9.33</v>
      </c>
      <c r="X397">
        <v>5.2</v>
      </c>
      <c r="Y397">
        <v>-0.386729706851343</v>
      </c>
      <c r="Z397">
        <v>0.8728943338437979</v>
      </c>
      <c r="AA397">
        <v>0.06278713629402756</v>
      </c>
      <c r="AB397">
        <v>0.349388379204893</v>
      </c>
      <c r="AC397">
        <v>0.6743119266055047</v>
      </c>
      <c r="AD397">
        <v>0.7232415902140673</v>
      </c>
    </row>
    <row r="398" spans="1:30">
      <c r="A398" s="1" t="s">
        <v>405</v>
      </c>
      <c r="B398">
        <f>HYPERLINK("https://www.suredividend.com/sure-analysis-AMCR/","Amcor Plc")</f>
        <v>0</v>
      </c>
      <c r="C398">
        <v>11.46</v>
      </c>
      <c r="D398">
        <v>17974.798208</v>
      </c>
      <c r="E398" t="s">
        <v>700</v>
      </c>
      <c r="F398" t="s">
        <v>663</v>
      </c>
      <c r="H398" t="s">
        <v>708</v>
      </c>
      <c r="I398" t="s">
        <v>1050</v>
      </c>
      <c r="J398" t="s">
        <v>1258</v>
      </c>
      <c r="K398">
        <v>44177</v>
      </c>
      <c r="L398">
        <v>0.039744811754493</v>
      </c>
      <c r="M398">
        <v>-0.00816001256573673</v>
      </c>
      <c r="N398">
        <v>0.05</v>
      </c>
      <c r="O398">
        <v>0.07610542037749979</v>
      </c>
      <c r="P398" t="s">
        <v>530</v>
      </c>
      <c r="Q398" t="s">
        <v>530</v>
      </c>
      <c r="R398">
        <v>1</v>
      </c>
      <c r="S398">
        <v>0.6619718309859155</v>
      </c>
      <c r="T398">
        <v>11</v>
      </c>
      <c r="U398">
        <v>1.041818181818182</v>
      </c>
      <c r="V398">
        <v>0.4691</v>
      </c>
      <c r="W398">
        <v>0.71</v>
      </c>
      <c r="X398">
        <v>0.47</v>
      </c>
      <c r="Y398">
        <v>0.141116023419763</v>
      </c>
      <c r="Z398">
        <v>0.6860643185298622</v>
      </c>
      <c r="AA398">
        <v>0.7151607963246555</v>
      </c>
      <c r="AB398">
        <v>0.5558103975535168</v>
      </c>
      <c r="AC398">
        <v>0.6972477064220183</v>
      </c>
      <c r="AD398">
        <v>0.7201834862385321</v>
      </c>
    </row>
    <row r="399" spans="1:30">
      <c r="A399" s="1" t="s">
        <v>406</v>
      </c>
      <c r="B399">
        <f>HYPERLINK("https://www.suredividend.com/sure-analysis-IPG/","Interpublic Group Of Cos., Inc.")</f>
        <v>0</v>
      </c>
      <c r="C399">
        <v>23.26</v>
      </c>
      <c r="D399">
        <v>9072.206958999999</v>
      </c>
      <c r="E399" t="s">
        <v>691</v>
      </c>
      <c r="F399" t="s">
        <v>663</v>
      </c>
      <c r="G399" t="s">
        <v>702</v>
      </c>
      <c r="H399" t="s">
        <v>708</v>
      </c>
      <c r="I399" t="s">
        <v>1051</v>
      </c>
      <c r="J399" t="s">
        <v>1254</v>
      </c>
      <c r="K399">
        <v>44134</v>
      </c>
      <c r="L399">
        <v>0.043029724778703</v>
      </c>
      <c r="M399">
        <v>-0.01726709466807475</v>
      </c>
      <c r="N399">
        <v>0.05</v>
      </c>
      <c r="O399">
        <v>0.0755935117251616</v>
      </c>
      <c r="P399" t="s">
        <v>530</v>
      </c>
      <c r="Q399" t="s">
        <v>419</v>
      </c>
      <c r="R399">
        <v>9</v>
      </c>
      <c r="S399">
        <v>0.6219512195121951</v>
      </c>
      <c r="T399">
        <v>21.32</v>
      </c>
      <c r="U399">
        <v>1.090994371482176</v>
      </c>
      <c r="V399">
        <v>1.44</v>
      </c>
      <c r="W399">
        <v>1.64</v>
      </c>
      <c r="X399">
        <v>1.02</v>
      </c>
      <c r="Y399">
        <v>0.077500347431324</v>
      </c>
      <c r="Z399">
        <v>0.7381316998468607</v>
      </c>
      <c r="AA399">
        <v>0.6355283307810108</v>
      </c>
      <c r="AB399">
        <v>0.5558103975535168</v>
      </c>
      <c r="AC399">
        <v>0.6238532110091743</v>
      </c>
      <c r="AD399">
        <v>0.7140672782874617</v>
      </c>
    </row>
    <row r="400" spans="1:30">
      <c r="A400" s="1" t="s">
        <v>407</v>
      </c>
      <c r="B400">
        <f>HYPERLINK("https://www.suredividend.com/sure-analysis-AVGO/","Broadcom Inc")</f>
        <v>0</v>
      </c>
      <c r="C400">
        <v>428.1</v>
      </c>
      <c r="D400">
        <v>174113.885816</v>
      </c>
      <c r="E400" t="s">
        <v>694</v>
      </c>
      <c r="F400" t="s">
        <v>663</v>
      </c>
      <c r="G400" t="s">
        <v>702</v>
      </c>
      <c r="H400" t="s">
        <v>710</v>
      </c>
      <c r="I400" t="s">
        <v>1052</v>
      </c>
      <c r="J400" t="s">
        <v>1262</v>
      </c>
      <c r="K400">
        <v>44179</v>
      </c>
      <c r="L400">
        <v>0.030779797537006</v>
      </c>
      <c r="M400">
        <v>-0.03192003737804439</v>
      </c>
      <c r="N400">
        <v>0.075</v>
      </c>
      <c r="O400">
        <v>0.07427636692116613</v>
      </c>
      <c r="P400" t="s">
        <v>530</v>
      </c>
      <c r="Q400" t="s">
        <v>530</v>
      </c>
      <c r="R400">
        <v>10</v>
      </c>
      <c r="S400">
        <v>0.5461538461538461</v>
      </c>
      <c r="T400">
        <v>364</v>
      </c>
      <c r="U400">
        <v>1.176098901098901</v>
      </c>
      <c r="V400">
        <v>6.33</v>
      </c>
      <c r="W400">
        <v>26</v>
      </c>
      <c r="X400">
        <v>14.2</v>
      </c>
      <c r="Y400">
        <v>0.424789202088093</v>
      </c>
      <c r="Z400">
        <v>0.5895865237366003</v>
      </c>
      <c r="AA400">
        <v>0.9173047473200613</v>
      </c>
      <c r="AB400">
        <v>0.8126911314984711</v>
      </c>
      <c r="AC400">
        <v>0.4908256880733945</v>
      </c>
      <c r="AD400">
        <v>0.7033639143730887</v>
      </c>
    </row>
    <row r="401" spans="1:30">
      <c r="A401" s="1" t="s">
        <v>408</v>
      </c>
      <c r="B401">
        <f>HYPERLINK("https://www.suredividend.com/sure-analysis-CNP/","Centerpoint Energy Inc.")</f>
        <v>0</v>
      </c>
      <c r="C401">
        <v>21.57</v>
      </c>
      <c r="D401">
        <v>11751.791558</v>
      </c>
      <c r="E401" t="s">
        <v>698</v>
      </c>
      <c r="F401" t="s">
        <v>663</v>
      </c>
      <c r="G401" t="s">
        <v>702</v>
      </c>
      <c r="H401" t="s">
        <v>708</v>
      </c>
      <c r="I401" t="s">
        <v>1053</v>
      </c>
      <c r="J401" t="s">
        <v>1260</v>
      </c>
      <c r="K401">
        <v>44151</v>
      </c>
      <c r="L401">
        <v>0.033876823896479</v>
      </c>
      <c r="M401">
        <v>-0.005341885648384781</v>
      </c>
      <c r="N401">
        <v>0.043</v>
      </c>
      <c r="O401">
        <v>0.07388363134011544</v>
      </c>
      <c r="P401" t="s">
        <v>530</v>
      </c>
      <c r="Q401" t="s">
        <v>530</v>
      </c>
      <c r="R401">
        <v>0</v>
      </c>
      <c r="S401">
        <v>0.4511278195488722</v>
      </c>
      <c r="T401">
        <v>21</v>
      </c>
      <c r="U401">
        <v>1.027142857142857</v>
      </c>
      <c r="V401">
        <v>-1.57</v>
      </c>
      <c r="W401">
        <v>1.33</v>
      </c>
      <c r="X401">
        <v>0.6</v>
      </c>
      <c r="Y401">
        <v>-0.167814442296785</v>
      </c>
      <c r="Z401">
        <v>0.6294027565084227</v>
      </c>
      <c r="AA401">
        <v>0.2480857580398162</v>
      </c>
      <c r="AB401">
        <v>0.47782874617737</v>
      </c>
      <c r="AC401">
        <v>0.7270642201834862</v>
      </c>
      <c r="AD401">
        <v>0.6972477064220183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32.63</v>
      </c>
      <c r="D402">
        <v>8539.544392</v>
      </c>
      <c r="E402" t="s">
        <v>698</v>
      </c>
      <c r="F402" t="s">
        <v>664</v>
      </c>
      <c r="G402" t="s">
        <v>702</v>
      </c>
      <c r="H402" t="s">
        <v>708</v>
      </c>
      <c r="I402" t="s">
        <v>1054</v>
      </c>
      <c r="J402" t="s">
        <v>1264</v>
      </c>
      <c r="K402">
        <v>44148</v>
      </c>
      <c r="L402">
        <v>0.042889960514656</v>
      </c>
      <c r="M402">
        <v>-0.03504043655108868</v>
      </c>
      <c r="N402">
        <v>0.073</v>
      </c>
      <c r="O402">
        <v>0.07342631411884892</v>
      </c>
      <c r="P402" t="s">
        <v>530</v>
      </c>
      <c r="Q402" t="s">
        <v>530</v>
      </c>
      <c r="R402">
        <v>6</v>
      </c>
      <c r="S402">
        <v>0.7912087912087912</v>
      </c>
      <c r="T402">
        <v>27.3</v>
      </c>
      <c r="U402">
        <v>1.195238095238095</v>
      </c>
      <c r="V402">
        <v>0.8817</v>
      </c>
      <c r="W402">
        <v>1.82</v>
      </c>
      <c r="X402">
        <v>1.44</v>
      </c>
      <c r="Y402">
        <v>-0.06402182797803301</v>
      </c>
      <c r="Z402">
        <v>0.7320061255742726</v>
      </c>
      <c r="AA402">
        <v>0.4119448698315467</v>
      </c>
      <c r="AB402">
        <v>0.8073394495412844</v>
      </c>
      <c r="AC402">
        <v>0.4678899082568808</v>
      </c>
      <c r="AD402">
        <v>0.6941896024464832</v>
      </c>
    </row>
    <row r="403" spans="1:30">
      <c r="A403" s="1" t="s">
        <v>410</v>
      </c>
      <c r="B403">
        <f>HYPERLINK("https://www.suredividend.com/sure-analysis-DTEGY/","Deutsche Telekom AG")</f>
        <v>0</v>
      </c>
      <c r="C403">
        <v>18.49</v>
      </c>
      <c r="D403">
        <v>88039.36943999999</v>
      </c>
      <c r="E403" t="s">
        <v>696</v>
      </c>
      <c r="F403" t="s">
        <v>663</v>
      </c>
      <c r="H403" t="s">
        <v>709</v>
      </c>
      <c r="I403" t="s">
        <v>1055</v>
      </c>
      <c r="J403" t="s">
        <v>1254</v>
      </c>
      <c r="K403">
        <v>44157</v>
      </c>
      <c r="L403">
        <v>0</v>
      </c>
      <c r="M403">
        <v>-0.01666295157929465</v>
      </c>
      <c r="N403">
        <v>0.06</v>
      </c>
      <c r="O403">
        <v>0.07251437620900725</v>
      </c>
      <c r="P403" t="s">
        <v>530</v>
      </c>
      <c r="Q403" t="s">
        <v>625</v>
      </c>
      <c r="R403">
        <v>0</v>
      </c>
      <c r="S403">
        <v>0.6181818181818182</v>
      </c>
      <c r="T403">
        <v>17</v>
      </c>
      <c r="U403">
        <v>1.087647058823529</v>
      </c>
      <c r="V403">
        <v>0</v>
      </c>
      <c r="W403">
        <v>1.1</v>
      </c>
      <c r="X403">
        <v>0.68</v>
      </c>
      <c r="Y403">
        <v>0.183807005525286</v>
      </c>
      <c r="Z403">
        <v>0.03675344563552833</v>
      </c>
      <c r="AA403">
        <v>0.7687595712098009</v>
      </c>
      <c r="AB403">
        <v>0.6865443425076453</v>
      </c>
      <c r="AC403">
        <v>0.6284403669724771</v>
      </c>
      <c r="AD403">
        <v>0.6896024464831804</v>
      </c>
    </row>
    <row r="404" spans="1:30">
      <c r="A404" s="1" t="s">
        <v>411</v>
      </c>
      <c r="B404">
        <f>HYPERLINK("https://www.suredividend.com/sure-analysis-KEY/","Keycorp")</f>
        <v>0</v>
      </c>
      <c r="C404">
        <v>17.52</v>
      </c>
      <c r="D404">
        <v>16160.620802</v>
      </c>
      <c r="E404" t="s">
        <v>695</v>
      </c>
      <c r="F404" t="s">
        <v>663</v>
      </c>
      <c r="G404" t="s">
        <v>702</v>
      </c>
      <c r="H404" t="s">
        <v>708</v>
      </c>
      <c r="I404" t="s">
        <v>1056</v>
      </c>
      <c r="J404" t="s">
        <v>1256</v>
      </c>
      <c r="K404">
        <v>44125</v>
      </c>
      <c r="L404">
        <v>0.04384281500465</v>
      </c>
      <c r="M404">
        <v>-0.00600782867822458</v>
      </c>
      <c r="N404">
        <v>0.04</v>
      </c>
      <c r="O404">
        <v>0.07240908753913566</v>
      </c>
      <c r="P404" t="s">
        <v>530</v>
      </c>
      <c r="Q404" t="s">
        <v>419</v>
      </c>
      <c r="R404">
        <v>9</v>
      </c>
      <c r="S404">
        <v>0.6727272727272726</v>
      </c>
      <c r="T404">
        <v>17</v>
      </c>
      <c r="U404">
        <v>1.030588235294118</v>
      </c>
      <c r="V404">
        <v>1.15</v>
      </c>
      <c r="W404">
        <v>1.1</v>
      </c>
      <c r="X404">
        <v>0.74</v>
      </c>
      <c r="Y404">
        <v>-0.123424945578195</v>
      </c>
      <c r="Z404">
        <v>0.7473200612557427</v>
      </c>
      <c r="AA404">
        <v>0.3124042879019908</v>
      </c>
      <c r="AB404">
        <v>0.4235474006116208</v>
      </c>
      <c r="AC404">
        <v>0.7186544342507645</v>
      </c>
      <c r="AD404">
        <v>0.6880733944954129</v>
      </c>
    </row>
    <row r="405" spans="1:30">
      <c r="A405" s="1" t="s">
        <v>412</v>
      </c>
      <c r="B405">
        <f>HYPERLINK("https://www.suredividend.com/sure-analysis-IDEXY/","Industria De Diseno Textil SA")</f>
        <v>0</v>
      </c>
      <c r="C405">
        <v>15.931</v>
      </c>
      <c r="D405">
        <v>99250.13</v>
      </c>
      <c r="E405" t="s">
        <v>691</v>
      </c>
      <c r="F405" t="s">
        <v>663</v>
      </c>
      <c r="H405" t="s">
        <v>707</v>
      </c>
      <c r="I405" t="s">
        <v>1057</v>
      </c>
      <c r="J405" t="s">
        <v>1258</v>
      </c>
      <c r="K405">
        <v>44183</v>
      </c>
      <c r="L405">
        <v>0</v>
      </c>
      <c r="M405">
        <v>0.0008647388009985768</v>
      </c>
      <c r="N405">
        <v>0.05</v>
      </c>
      <c r="O405">
        <v>0.07174139206498498</v>
      </c>
      <c r="P405" t="s">
        <v>530</v>
      </c>
      <c r="Q405" t="s">
        <v>625</v>
      </c>
      <c r="R405">
        <v>0</v>
      </c>
      <c r="S405">
        <v>0.5249999999999999</v>
      </c>
      <c r="T405">
        <v>16</v>
      </c>
      <c r="U405">
        <v>0.9956875000000001</v>
      </c>
      <c r="V405">
        <v>0</v>
      </c>
      <c r="W405">
        <v>0.4</v>
      </c>
      <c r="X405">
        <v>0.21</v>
      </c>
      <c r="Y405">
        <v>-0.103489026449071</v>
      </c>
      <c r="Z405">
        <v>0.03675344563552833</v>
      </c>
      <c r="AA405">
        <v>0.3460949464012251</v>
      </c>
      <c r="AB405">
        <v>0.5558103975535168</v>
      </c>
      <c r="AC405">
        <v>0.7599388379204893</v>
      </c>
      <c r="AD405">
        <v>0.6804281345565749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17.21</v>
      </c>
      <c r="D406">
        <v>3536.405074</v>
      </c>
      <c r="E406" t="s">
        <v>698</v>
      </c>
      <c r="F406" t="s">
        <v>664</v>
      </c>
      <c r="G406" t="s">
        <v>702</v>
      </c>
      <c r="H406" t="s">
        <v>710</v>
      </c>
      <c r="I406" t="s">
        <v>1058</v>
      </c>
      <c r="J406" t="s">
        <v>1264</v>
      </c>
      <c r="K406">
        <v>44152</v>
      </c>
      <c r="L406">
        <v>0.076350898368663</v>
      </c>
      <c r="M406">
        <v>-0.01447459861450806</v>
      </c>
      <c r="N406">
        <v>0.023</v>
      </c>
      <c r="O406">
        <v>0.07075688166991001</v>
      </c>
      <c r="P406" t="s">
        <v>530</v>
      </c>
      <c r="Q406" t="s">
        <v>419</v>
      </c>
      <c r="R406">
        <v>0</v>
      </c>
      <c r="S406">
        <v>0.689655172413793</v>
      </c>
      <c r="T406">
        <v>16</v>
      </c>
      <c r="U406">
        <v>1.075625</v>
      </c>
      <c r="V406">
        <v>0.6890000000000001</v>
      </c>
      <c r="W406">
        <v>1.74</v>
      </c>
      <c r="X406">
        <v>1.2</v>
      </c>
      <c r="Y406">
        <v>-0.117880849394543</v>
      </c>
      <c r="Z406">
        <v>0.889739663093415</v>
      </c>
      <c r="AA406">
        <v>0.3246554364471669</v>
      </c>
      <c r="AB406">
        <v>0.231651376146789</v>
      </c>
      <c r="AC406">
        <v>0.6483180428134557</v>
      </c>
      <c r="AD406">
        <v>0.6743119266055047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9.5579</v>
      </c>
      <c r="D407">
        <v>1682.58884</v>
      </c>
      <c r="E407" t="s">
        <v>691</v>
      </c>
      <c r="F407" t="s">
        <v>663</v>
      </c>
      <c r="G407" t="s">
        <v>703</v>
      </c>
      <c r="H407" t="s">
        <v>714</v>
      </c>
      <c r="I407" t="s">
        <v>1059</v>
      </c>
      <c r="J407" t="s">
        <v>1260</v>
      </c>
      <c r="K407">
        <v>44150</v>
      </c>
      <c r="L407">
        <v>0</v>
      </c>
      <c r="M407">
        <v>0.02283188764370792</v>
      </c>
      <c r="N407">
        <v>0</v>
      </c>
      <c r="O407">
        <v>0.07071025039038048</v>
      </c>
      <c r="P407" t="s">
        <v>530</v>
      </c>
      <c r="Q407" t="s">
        <v>625</v>
      </c>
      <c r="R407">
        <v>0</v>
      </c>
      <c r="S407">
        <v>0.3333333333333334</v>
      </c>
      <c r="T407">
        <v>10.7</v>
      </c>
      <c r="U407">
        <v>0.8932616822429907</v>
      </c>
      <c r="V407">
        <v>0</v>
      </c>
      <c r="W407">
        <v>1.65</v>
      </c>
      <c r="X407">
        <v>0.55</v>
      </c>
      <c r="Y407">
        <v>-0.009677452778382001</v>
      </c>
      <c r="Z407">
        <v>0.03675344563552833</v>
      </c>
      <c r="AA407">
        <v>0.4961715160796324</v>
      </c>
      <c r="AB407">
        <v>0.06957186544342508</v>
      </c>
      <c r="AC407">
        <v>0.8685015290519879</v>
      </c>
      <c r="AD407">
        <v>0.672782874617737</v>
      </c>
    </row>
    <row r="408" spans="1:30">
      <c r="A408" s="1" t="s">
        <v>415</v>
      </c>
      <c r="B408">
        <f>HYPERLINK("https://www.suredividend.com/sure-analysis-MPW/","Medical Properties Trust Inc")</f>
        <v>0</v>
      </c>
      <c r="C408">
        <v>20.97</v>
      </c>
      <c r="D408">
        <v>11191.611889</v>
      </c>
      <c r="E408" t="s">
        <v>698</v>
      </c>
      <c r="F408" t="s">
        <v>664</v>
      </c>
      <c r="G408" t="s">
        <v>702</v>
      </c>
      <c r="H408" t="s">
        <v>708</v>
      </c>
      <c r="I408" t="s">
        <v>1060</v>
      </c>
      <c r="J408" t="s">
        <v>1264</v>
      </c>
      <c r="K408">
        <v>44144</v>
      </c>
      <c r="L408">
        <v>0.05067556991159201</v>
      </c>
      <c r="M408">
        <v>-0.02687073830593778</v>
      </c>
      <c r="N408">
        <v>0.047</v>
      </c>
      <c r="O408">
        <v>0.06832323677672991</v>
      </c>
      <c r="P408" t="s">
        <v>530</v>
      </c>
      <c r="Q408" t="s">
        <v>419</v>
      </c>
      <c r="R408">
        <v>7</v>
      </c>
      <c r="S408">
        <v>0.7397260273972603</v>
      </c>
      <c r="T408">
        <v>18.3</v>
      </c>
      <c r="U408">
        <v>1.145901639344262</v>
      </c>
      <c r="V408">
        <v>0.8648</v>
      </c>
      <c r="W408">
        <v>1.46</v>
      </c>
      <c r="X408">
        <v>1.08</v>
      </c>
      <c r="Y408">
        <v>0.05283327114490501</v>
      </c>
      <c r="Z408">
        <v>0.8009188361408881</v>
      </c>
      <c r="AA408">
        <v>0.6049004594180705</v>
      </c>
      <c r="AB408">
        <v>0.4915902140672783</v>
      </c>
      <c r="AC408">
        <v>0.5259938837920489</v>
      </c>
      <c r="AD408">
        <v>0.6590214067278288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95.54000000000001</v>
      </c>
      <c r="D409">
        <v>9305.171707</v>
      </c>
      <c r="E409" t="s">
        <v>695</v>
      </c>
      <c r="F409" t="s">
        <v>664</v>
      </c>
      <c r="G409" t="s">
        <v>702</v>
      </c>
      <c r="H409" t="s">
        <v>708</v>
      </c>
      <c r="I409" t="s">
        <v>1061</v>
      </c>
      <c r="J409" t="s">
        <v>1264</v>
      </c>
      <c r="K409">
        <v>44134</v>
      </c>
      <c r="L409">
        <v>0.034288655868342</v>
      </c>
      <c r="M409">
        <v>-0.0146583571383242</v>
      </c>
      <c r="N409">
        <v>0.05</v>
      </c>
      <c r="O409">
        <v>0.06763800995637426</v>
      </c>
      <c r="P409" t="s">
        <v>530</v>
      </c>
      <c r="Q409" t="s">
        <v>530</v>
      </c>
      <c r="R409">
        <v>10</v>
      </c>
      <c r="S409">
        <v>0.6734279918864098</v>
      </c>
      <c r="T409">
        <v>88.73999999999999</v>
      </c>
      <c r="U409">
        <v>1.076628352490422</v>
      </c>
      <c r="V409">
        <v>1.89</v>
      </c>
      <c r="W409">
        <v>4.93</v>
      </c>
      <c r="X409">
        <v>3.32</v>
      </c>
      <c r="Y409">
        <v>-0.06387848645004701</v>
      </c>
      <c r="Z409">
        <v>0.6355283307810108</v>
      </c>
      <c r="AA409">
        <v>0.4134762633996937</v>
      </c>
      <c r="AB409">
        <v>0.5558103975535168</v>
      </c>
      <c r="AC409">
        <v>0.6467889908256881</v>
      </c>
      <c r="AD409">
        <v>0.654434250764526</v>
      </c>
    </row>
    <row r="410" spans="1:30">
      <c r="A410" s="1" t="s">
        <v>417</v>
      </c>
      <c r="B410">
        <f>HYPERLINK("https://www.suredividend.com/sure-analysis-BAC/","Bank Of America Corp.")</f>
        <v>0</v>
      </c>
      <c r="C410">
        <v>30.26</v>
      </c>
      <c r="D410">
        <v>261772.89614</v>
      </c>
      <c r="E410" t="s">
        <v>699</v>
      </c>
      <c r="F410" t="s">
        <v>663</v>
      </c>
      <c r="G410" t="s">
        <v>702</v>
      </c>
      <c r="H410" t="s">
        <v>708</v>
      </c>
      <c r="I410" t="s">
        <v>1062</v>
      </c>
      <c r="J410" t="s">
        <v>1256</v>
      </c>
      <c r="K410">
        <v>44120</v>
      </c>
      <c r="L410">
        <v>0.023560817879528</v>
      </c>
      <c r="M410">
        <v>-0.008470100522102619</v>
      </c>
      <c r="N410">
        <v>0.05</v>
      </c>
      <c r="O410">
        <v>0.0669948182419231</v>
      </c>
      <c r="P410" t="s">
        <v>530</v>
      </c>
      <c r="Q410" t="s">
        <v>530</v>
      </c>
      <c r="R410">
        <v>7</v>
      </c>
      <c r="S410">
        <v>0.4114285714285714</v>
      </c>
      <c r="T410">
        <v>29</v>
      </c>
      <c r="U410">
        <v>1.043448275862069</v>
      </c>
      <c r="V410">
        <v>2.03</v>
      </c>
      <c r="W410">
        <v>1.75</v>
      </c>
      <c r="X410">
        <v>0.72</v>
      </c>
      <c r="Y410">
        <v>-0.109698868735013</v>
      </c>
      <c r="Z410">
        <v>0.4609494640122512</v>
      </c>
      <c r="AA410">
        <v>0.333843797856049</v>
      </c>
      <c r="AB410">
        <v>0.5558103975535168</v>
      </c>
      <c r="AC410">
        <v>0.6941896024464832</v>
      </c>
      <c r="AD410">
        <v>0.6452599388379205</v>
      </c>
    </row>
    <row r="411" spans="1:30">
      <c r="A411" s="1" t="s">
        <v>418</v>
      </c>
      <c r="B411">
        <f>HYPERLINK("https://www.suredividend.com/sure-analysis-ESS/","Essex Property Trust, Inc.")</f>
        <v>0</v>
      </c>
      <c r="C411">
        <v>227.22</v>
      </c>
      <c r="D411">
        <v>14815.794665</v>
      </c>
      <c r="E411" t="s">
        <v>698</v>
      </c>
      <c r="F411" t="s">
        <v>664</v>
      </c>
      <c r="G411" t="s">
        <v>702</v>
      </c>
      <c r="H411" t="s">
        <v>708</v>
      </c>
      <c r="I411" t="s">
        <v>1063</v>
      </c>
      <c r="J411" t="s">
        <v>1264</v>
      </c>
      <c r="K411">
        <v>44161</v>
      </c>
      <c r="L411">
        <v>0.03606901366822601</v>
      </c>
      <c r="M411">
        <v>0.004172412480836218</v>
      </c>
      <c r="N411">
        <v>0.031</v>
      </c>
      <c r="O411">
        <v>0.06673672395118535</v>
      </c>
      <c r="P411" t="s">
        <v>530</v>
      </c>
      <c r="Q411" t="s">
        <v>419</v>
      </c>
      <c r="R411">
        <v>26</v>
      </c>
      <c r="S411">
        <v>0.6441860465116279</v>
      </c>
      <c r="T411">
        <v>232</v>
      </c>
      <c r="U411">
        <v>0.979396551724138</v>
      </c>
      <c r="V411">
        <v>9.15</v>
      </c>
      <c r="W411">
        <v>12.9</v>
      </c>
      <c r="X411">
        <v>8.31</v>
      </c>
      <c r="Y411">
        <v>-0.217002237136465</v>
      </c>
      <c r="Z411">
        <v>0.6539050535987749</v>
      </c>
      <c r="AA411">
        <v>0.1868300153139357</v>
      </c>
      <c r="AB411">
        <v>0.3432721712538226</v>
      </c>
      <c r="AC411">
        <v>0.775229357798165</v>
      </c>
      <c r="AD411">
        <v>0.6437308868501529</v>
      </c>
    </row>
    <row r="412" spans="1:30">
      <c r="A412" s="1" t="s">
        <v>419</v>
      </c>
      <c r="B412">
        <f>HYPERLINK("https://www.suredividend.com/sure-analysis-C/","Citigroup Inc")</f>
        <v>0</v>
      </c>
      <c r="C412">
        <v>61.7</v>
      </c>
      <c r="D412">
        <v>128456.912133</v>
      </c>
      <c r="E412" t="s">
        <v>699</v>
      </c>
      <c r="F412" t="s">
        <v>663</v>
      </c>
      <c r="G412" t="s">
        <v>702</v>
      </c>
      <c r="H412" t="s">
        <v>708</v>
      </c>
      <c r="I412" t="s">
        <v>1064</v>
      </c>
      <c r="J412" t="s">
        <v>1256</v>
      </c>
      <c r="K412">
        <v>44119</v>
      </c>
      <c r="L412">
        <v>0.032511047403446</v>
      </c>
      <c r="M412">
        <v>-0.02630773686481569</v>
      </c>
      <c r="N412">
        <v>0.06</v>
      </c>
      <c r="O412">
        <v>0.06666313219869013</v>
      </c>
      <c r="P412" t="s">
        <v>530</v>
      </c>
      <c r="Q412" t="s">
        <v>530</v>
      </c>
      <c r="R412">
        <v>6</v>
      </c>
      <c r="S412">
        <v>0.4915662650602409</v>
      </c>
      <c r="T412">
        <v>54</v>
      </c>
      <c r="U412">
        <v>1.142592592592593</v>
      </c>
      <c r="V412">
        <v>5.13</v>
      </c>
      <c r="W412">
        <v>4.15</v>
      </c>
      <c r="X412">
        <v>2.04</v>
      </c>
      <c r="Y412">
        <v>-0.194607393947937</v>
      </c>
      <c r="Z412">
        <v>0.6094946401225115</v>
      </c>
      <c r="AA412">
        <v>0.2159264931087289</v>
      </c>
      <c r="AB412">
        <v>0.6865443425076453</v>
      </c>
      <c r="AC412">
        <v>0.5321100917431193</v>
      </c>
      <c r="AD412">
        <v>0.6422018348623852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15.31</v>
      </c>
      <c r="D413">
        <v>8347.189120999999</v>
      </c>
      <c r="E413" t="s">
        <v>698</v>
      </c>
      <c r="F413" t="s">
        <v>664</v>
      </c>
      <c r="G413" t="s">
        <v>702</v>
      </c>
      <c r="H413" t="s">
        <v>710</v>
      </c>
      <c r="I413" t="s">
        <v>1065</v>
      </c>
      <c r="J413" t="s">
        <v>1264</v>
      </c>
      <c r="K413">
        <v>44144</v>
      </c>
      <c r="L413">
        <v>0.09758260806810601</v>
      </c>
      <c r="M413">
        <v>0.05489919518677255</v>
      </c>
      <c r="N413">
        <v>-0.073</v>
      </c>
      <c r="O413">
        <v>0.06595067127083021</v>
      </c>
      <c r="P413" t="s">
        <v>530</v>
      </c>
      <c r="Q413" t="s">
        <v>668</v>
      </c>
      <c r="R413">
        <v>0</v>
      </c>
      <c r="S413">
        <v>0.5647058823529412</v>
      </c>
      <c r="T413">
        <v>20</v>
      </c>
      <c r="U413">
        <v>0.7655000000000001</v>
      </c>
      <c r="V413">
        <v>-0.4802</v>
      </c>
      <c r="W413">
        <v>2.55</v>
      </c>
      <c r="X413">
        <v>1.44</v>
      </c>
      <c r="Y413">
        <v>-0.046165347953398</v>
      </c>
      <c r="Z413">
        <v>0.9464012251148546</v>
      </c>
      <c r="AA413">
        <v>0.44104134762634</v>
      </c>
      <c r="AB413">
        <v>0.00764525993883792</v>
      </c>
      <c r="AC413">
        <v>0.9602446483180428</v>
      </c>
      <c r="AD413">
        <v>0.6376146788990825</v>
      </c>
    </row>
    <row r="414" spans="1:30">
      <c r="A414" s="1" t="s">
        <v>421</v>
      </c>
      <c r="B414">
        <f>HYPERLINK("https://www.suredividend.com/sure-analysis-BMWYY/","Bayerische Motoren Werke AG")</f>
        <v>0</v>
      </c>
      <c r="C414">
        <v>29.108</v>
      </c>
      <c r="D414">
        <v>52685.48</v>
      </c>
      <c r="E414" t="s">
        <v>696</v>
      </c>
      <c r="F414" t="s">
        <v>663</v>
      </c>
      <c r="H414" t="s">
        <v>707</v>
      </c>
      <c r="J414" t="s">
        <v>1258</v>
      </c>
      <c r="K414">
        <v>44161</v>
      </c>
      <c r="L414">
        <v>0</v>
      </c>
      <c r="M414">
        <v>-0.1361802409695507</v>
      </c>
      <c r="N414">
        <v>0.2</v>
      </c>
      <c r="O414">
        <v>0.06532877429583639</v>
      </c>
      <c r="P414" t="s">
        <v>530</v>
      </c>
      <c r="Q414" t="s">
        <v>625</v>
      </c>
      <c r="R414">
        <v>0</v>
      </c>
      <c r="S414">
        <v>0.56875</v>
      </c>
      <c r="T414">
        <v>14</v>
      </c>
      <c r="U414">
        <v>2.079142857142857</v>
      </c>
      <c r="V414">
        <v>0</v>
      </c>
      <c r="W414">
        <v>1.6</v>
      </c>
      <c r="X414">
        <v>0.91</v>
      </c>
      <c r="Y414">
        <v>0.07014705882352901</v>
      </c>
      <c r="Z414">
        <v>0.03675344563552833</v>
      </c>
      <c r="AA414">
        <v>0.6263399693721287</v>
      </c>
      <c r="AB414">
        <v>0.9923547400611621</v>
      </c>
      <c r="AC414">
        <v>0.04281345565749236</v>
      </c>
      <c r="AD414">
        <v>0.636085626911315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38.25</v>
      </c>
      <c r="D415">
        <v>10380.616934</v>
      </c>
      <c r="E415" t="s">
        <v>695</v>
      </c>
      <c r="F415" t="s">
        <v>663</v>
      </c>
      <c r="G415" t="s">
        <v>702</v>
      </c>
      <c r="H415" t="s">
        <v>708</v>
      </c>
      <c r="I415" t="s">
        <v>1066</v>
      </c>
      <c r="J415" t="s">
        <v>1256</v>
      </c>
      <c r="K415">
        <v>44137</v>
      </c>
      <c r="L415">
        <v>0.03803834583993</v>
      </c>
      <c r="M415">
        <v>-0.01205171365803037</v>
      </c>
      <c r="N415">
        <v>0.04</v>
      </c>
      <c r="O415">
        <v>0.06389482814962166</v>
      </c>
      <c r="P415" t="s">
        <v>530</v>
      </c>
      <c r="Q415" t="s">
        <v>530</v>
      </c>
      <c r="R415">
        <v>4</v>
      </c>
      <c r="S415">
        <v>0.6166666666666667</v>
      </c>
      <c r="T415">
        <v>36</v>
      </c>
      <c r="U415">
        <v>1.0625</v>
      </c>
      <c r="V415">
        <v>2.12</v>
      </c>
      <c r="W415">
        <v>2.4</v>
      </c>
      <c r="X415">
        <v>1.48</v>
      </c>
      <c r="Y415">
        <v>-0.11782613909979</v>
      </c>
      <c r="Z415">
        <v>0.672281776416539</v>
      </c>
      <c r="AA415">
        <v>0.326186830015314</v>
      </c>
      <c r="AB415">
        <v>0.4235474006116208</v>
      </c>
      <c r="AC415">
        <v>0.6712538226299694</v>
      </c>
      <c r="AD415">
        <v>0.6284403669724771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14.37</v>
      </c>
      <c r="D416">
        <v>344.182358</v>
      </c>
      <c r="E416" t="s">
        <v>699</v>
      </c>
      <c r="F416" t="s">
        <v>664</v>
      </c>
      <c r="G416" t="s">
        <v>702</v>
      </c>
      <c r="H416" t="s">
        <v>716</v>
      </c>
      <c r="I416" t="s">
        <v>1067</v>
      </c>
      <c r="J416" t="s">
        <v>1264</v>
      </c>
      <c r="K416">
        <v>44168</v>
      </c>
      <c r="L416">
        <v>0.045443710234844</v>
      </c>
      <c r="M416">
        <v>-0.01983922879819633</v>
      </c>
      <c r="N416">
        <v>0.05</v>
      </c>
      <c r="O416">
        <v>0.06133133573616312</v>
      </c>
      <c r="P416" t="s">
        <v>530</v>
      </c>
      <c r="Q416" t="s">
        <v>419</v>
      </c>
      <c r="R416">
        <v>6</v>
      </c>
      <c r="S416">
        <v>0.8059701492537313</v>
      </c>
      <c r="T416">
        <v>13</v>
      </c>
      <c r="U416">
        <v>1.105384615384615</v>
      </c>
      <c r="V416">
        <v>0</v>
      </c>
      <c r="W416">
        <v>0.67</v>
      </c>
      <c r="X416">
        <v>0.54</v>
      </c>
      <c r="Y416">
        <v>0.151167290081258</v>
      </c>
      <c r="Z416">
        <v>0.7611026033690659</v>
      </c>
      <c r="AA416">
        <v>0.7304747320061256</v>
      </c>
      <c r="AB416">
        <v>0.5558103975535168</v>
      </c>
      <c r="AC416">
        <v>0.5963302752293578</v>
      </c>
      <c r="AD416">
        <v>0.6009174311926606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7.91</v>
      </c>
      <c r="D417">
        <v>326.551383</v>
      </c>
      <c r="E417" t="s">
        <v>701</v>
      </c>
      <c r="F417" t="s">
        <v>664</v>
      </c>
      <c r="H417" t="s">
        <v>708</v>
      </c>
      <c r="J417" t="s">
        <v>1264</v>
      </c>
      <c r="K417">
        <v>44163</v>
      </c>
      <c r="L417">
        <v>0.06763926482181801</v>
      </c>
      <c r="M417">
        <v>0.002265313935308377</v>
      </c>
      <c r="N417">
        <v>0</v>
      </c>
      <c r="O417">
        <v>0.06058039715463259</v>
      </c>
      <c r="P417" t="s">
        <v>530</v>
      </c>
      <c r="Q417" t="s">
        <v>668</v>
      </c>
      <c r="R417">
        <v>0</v>
      </c>
      <c r="S417">
        <v>0.5454545454545454</v>
      </c>
      <c r="T417">
        <v>8</v>
      </c>
      <c r="U417">
        <v>0.98875</v>
      </c>
      <c r="V417">
        <v>0</v>
      </c>
      <c r="W417">
        <v>0.77</v>
      </c>
      <c r="X417">
        <v>0.42</v>
      </c>
      <c r="Y417">
        <v>-0.379217056635372</v>
      </c>
      <c r="Z417">
        <v>0.8621745788667688</v>
      </c>
      <c r="AA417">
        <v>0.06891271056661562</v>
      </c>
      <c r="AB417">
        <v>0.06957186544342508</v>
      </c>
      <c r="AC417">
        <v>0.7645259938837919</v>
      </c>
      <c r="AD417">
        <v>0.5932721712538226</v>
      </c>
    </row>
    <row r="418" spans="1:30">
      <c r="A418" s="1" t="s">
        <v>425</v>
      </c>
      <c r="B418">
        <f>HYPERLINK("https://www.suredividend.com/sure-analysis-NTAP/","Netapp Inc")</f>
        <v>0</v>
      </c>
      <c r="C418">
        <v>64.97499999999999</v>
      </c>
      <c r="D418">
        <v>14557.989827</v>
      </c>
      <c r="E418" t="s">
        <v>695</v>
      </c>
      <c r="F418" t="s">
        <v>663</v>
      </c>
      <c r="G418" t="s">
        <v>702</v>
      </c>
      <c r="H418" t="s">
        <v>710</v>
      </c>
      <c r="I418" t="s">
        <v>1068</v>
      </c>
      <c r="J418" t="s">
        <v>1262</v>
      </c>
      <c r="K418">
        <v>44169</v>
      </c>
      <c r="L418">
        <v>0.021857565234205</v>
      </c>
      <c r="M418">
        <v>-0.02585027222458181</v>
      </c>
      <c r="N418">
        <v>0.06</v>
      </c>
      <c r="O418">
        <v>0.06037627761491882</v>
      </c>
      <c r="P418" t="s">
        <v>530</v>
      </c>
      <c r="Q418" t="s">
        <v>530</v>
      </c>
      <c r="R418">
        <v>6</v>
      </c>
      <c r="S418">
        <v>0.5052631578947369</v>
      </c>
      <c r="T418">
        <v>57</v>
      </c>
      <c r="U418">
        <v>1.139912280701754</v>
      </c>
      <c r="V418">
        <v>3.48</v>
      </c>
      <c r="W418">
        <v>3.8</v>
      </c>
      <c r="X418">
        <v>1.92</v>
      </c>
      <c r="Y418">
        <v>0.09268452988744501</v>
      </c>
      <c r="Z418">
        <v>0.44104134762634</v>
      </c>
      <c r="AA418">
        <v>0.6477794793261868</v>
      </c>
      <c r="AB418">
        <v>0.6865443425076453</v>
      </c>
      <c r="AC418">
        <v>0.536697247706422</v>
      </c>
      <c r="AD418">
        <v>0.5917431192660551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35.56</v>
      </c>
      <c r="D419">
        <v>17371.702676</v>
      </c>
      <c r="E419" t="s">
        <v>695</v>
      </c>
      <c r="F419" t="s">
        <v>663</v>
      </c>
      <c r="G419" t="s">
        <v>702</v>
      </c>
      <c r="H419" t="s">
        <v>708</v>
      </c>
      <c r="I419" t="s">
        <v>1069</v>
      </c>
      <c r="J419" t="s">
        <v>1261</v>
      </c>
      <c r="K419">
        <v>44105</v>
      </c>
      <c r="L419">
        <v>0.025418486063876</v>
      </c>
      <c r="M419">
        <v>-0.008932047331131732</v>
      </c>
      <c r="N419">
        <v>0.04</v>
      </c>
      <c r="O419">
        <v>0.05991072258350516</v>
      </c>
      <c r="P419" t="s">
        <v>530</v>
      </c>
      <c r="Q419" t="s">
        <v>530</v>
      </c>
      <c r="R419">
        <v>1</v>
      </c>
      <c r="S419">
        <v>0.4489795918367347</v>
      </c>
      <c r="T419">
        <v>34</v>
      </c>
      <c r="U419">
        <v>1.045882352941176</v>
      </c>
      <c r="V419">
        <v>2.03</v>
      </c>
      <c r="W419">
        <v>2.45</v>
      </c>
      <c r="X419">
        <v>1.1</v>
      </c>
      <c r="Y419">
        <v>0.09473321265408101</v>
      </c>
      <c r="Z419">
        <v>0.4977029096477795</v>
      </c>
      <c r="AA419">
        <v>0.6554364471669218</v>
      </c>
      <c r="AB419">
        <v>0.4235474006116208</v>
      </c>
      <c r="AC419">
        <v>0.6926605504587156</v>
      </c>
      <c r="AD419">
        <v>0.5902140672782875</v>
      </c>
    </row>
    <row r="420" spans="1:30">
      <c r="A420" s="1" t="s">
        <v>427</v>
      </c>
      <c r="B420">
        <f>HYPERLINK("https://www.suredividend.com/sure-analysis-COR/","CoreSite Realty Corporation")</f>
        <v>0</v>
      </c>
      <c r="C420">
        <v>119.15</v>
      </c>
      <c r="D420">
        <v>5095.637411</v>
      </c>
      <c r="E420" t="s">
        <v>698</v>
      </c>
      <c r="F420" t="s">
        <v>664</v>
      </c>
      <c r="G420" t="s">
        <v>702</v>
      </c>
      <c r="H420" t="s">
        <v>708</v>
      </c>
      <c r="I420" t="s">
        <v>1070</v>
      </c>
      <c r="J420" t="s">
        <v>1264</v>
      </c>
      <c r="K420">
        <v>44146</v>
      </c>
      <c r="L420">
        <v>0.04042783054399601</v>
      </c>
      <c r="M420">
        <v>-0.03443572104742421</v>
      </c>
      <c r="N420">
        <v>0.058</v>
      </c>
      <c r="O420">
        <v>0.059128500484531</v>
      </c>
      <c r="P420" t="s">
        <v>530</v>
      </c>
      <c r="Q420" t="s">
        <v>419</v>
      </c>
      <c r="R420">
        <v>9</v>
      </c>
      <c r="S420">
        <v>0.9242424242424242</v>
      </c>
      <c r="T420">
        <v>100</v>
      </c>
      <c r="U420">
        <v>1.1915</v>
      </c>
      <c r="V420">
        <v>2</v>
      </c>
      <c r="W420">
        <v>5.28</v>
      </c>
      <c r="X420">
        <v>4.88</v>
      </c>
      <c r="Y420">
        <v>0.11291485617572</v>
      </c>
      <c r="Z420">
        <v>0.6967840735068913</v>
      </c>
      <c r="AA420">
        <v>0.6814701378254212</v>
      </c>
      <c r="AB420">
        <v>0.6368501529051988</v>
      </c>
      <c r="AC420">
        <v>0.4770642201834863</v>
      </c>
      <c r="AD420">
        <v>0.5856269113149847</v>
      </c>
    </row>
    <row r="421" spans="1:30">
      <c r="A421" s="1" t="s">
        <v>428</v>
      </c>
      <c r="B421">
        <f>HYPERLINK("https://www.suredividend.com/sure-analysis-EQR/","Equity Residential Properties Trust")</f>
        <v>0</v>
      </c>
      <c r="C421">
        <v>57.05</v>
      </c>
      <c r="D421">
        <v>21237.047855</v>
      </c>
      <c r="E421" t="s">
        <v>698</v>
      </c>
      <c r="F421" t="s">
        <v>664</v>
      </c>
      <c r="G421" t="s">
        <v>702</v>
      </c>
      <c r="H421" t="s">
        <v>708</v>
      </c>
      <c r="I421" t="s">
        <v>1071</v>
      </c>
      <c r="J421" t="s">
        <v>1264</v>
      </c>
      <c r="K421">
        <v>44146</v>
      </c>
      <c r="L421">
        <v>0.041573625666564</v>
      </c>
      <c r="M421">
        <v>-0.003708384011805954</v>
      </c>
      <c r="N421">
        <v>0.026</v>
      </c>
      <c r="O421">
        <v>0.05900246629366168</v>
      </c>
      <c r="P421" t="s">
        <v>530</v>
      </c>
      <c r="Q421" t="s">
        <v>530</v>
      </c>
      <c r="R421">
        <v>10</v>
      </c>
      <c r="S421">
        <v>0.7303030303030303</v>
      </c>
      <c r="T421">
        <v>56</v>
      </c>
      <c r="U421">
        <v>1.01875</v>
      </c>
      <c r="V421">
        <v>2.45</v>
      </c>
      <c r="W421">
        <v>3.3</v>
      </c>
      <c r="X421">
        <v>2.41</v>
      </c>
      <c r="Y421">
        <v>-0.263751267948079</v>
      </c>
      <c r="Z421">
        <v>0.7151607963246555</v>
      </c>
      <c r="AA421">
        <v>0.1424196018376723</v>
      </c>
      <c r="AB421">
        <v>0.2377675840978593</v>
      </c>
      <c r="AC421">
        <v>0.7415902140672783</v>
      </c>
      <c r="AD421">
        <v>0.5840978593272171</v>
      </c>
    </row>
    <row r="422" spans="1:30">
      <c r="A422" s="1" t="s">
        <v>429</v>
      </c>
      <c r="B422">
        <f>HYPERLINK("https://www.suredividend.com/sure-analysis-HBAN/","Huntington Bancshares, Inc.")</f>
        <v>0</v>
      </c>
      <c r="C422">
        <v>13.49</v>
      </c>
      <c r="D422">
        <v>13062.268091</v>
      </c>
      <c r="E422" t="s">
        <v>695</v>
      </c>
      <c r="F422" t="s">
        <v>663</v>
      </c>
      <c r="G422" t="s">
        <v>702</v>
      </c>
      <c r="H422" t="s">
        <v>710</v>
      </c>
      <c r="I422" t="s">
        <v>1072</v>
      </c>
      <c r="J422" t="s">
        <v>1256</v>
      </c>
      <c r="K422">
        <v>44126</v>
      </c>
      <c r="L422">
        <v>0.045794254201512</v>
      </c>
      <c r="M422">
        <v>-0.02313655272890025</v>
      </c>
      <c r="N422">
        <v>0.04</v>
      </c>
      <c r="O422">
        <v>0.05880447300095093</v>
      </c>
      <c r="P422" t="s">
        <v>530</v>
      </c>
      <c r="Q422" t="s">
        <v>419</v>
      </c>
      <c r="R422">
        <v>10</v>
      </c>
      <c r="S422">
        <v>0.8571428571428572</v>
      </c>
      <c r="T422">
        <v>12</v>
      </c>
      <c r="U422">
        <v>1.124166666666667</v>
      </c>
      <c r="V422">
        <v>0.7089000000000001</v>
      </c>
      <c r="W422">
        <v>0.7</v>
      </c>
      <c r="X422">
        <v>0.6</v>
      </c>
      <c r="Y422">
        <v>-0.079358705939713</v>
      </c>
      <c r="Z422">
        <v>0.7656967840735069</v>
      </c>
      <c r="AA422">
        <v>0.3889739663093416</v>
      </c>
      <c r="AB422">
        <v>0.4235474006116208</v>
      </c>
      <c r="AC422">
        <v>0.5611620795107034</v>
      </c>
      <c r="AD422">
        <v>0.5825688073394495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41.11</v>
      </c>
      <c r="D423">
        <v>40105.783954</v>
      </c>
      <c r="E423" t="s">
        <v>693</v>
      </c>
      <c r="F423" t="s">
        <v>663</v>
      </c>
      <c r="G423" t="s">
        <v>702</v>
      </c>
      <c r="H423" t="s">
        <v>710</v>
      </c>
      <c r="I423" t="s">
        <v>1073</v>
      </c>
      <c r="J423" t="s">
        <v>1260</v>
      </c>
      <c r="K423">
        <v>44138</v>
      </c>
      <c r="L423">
        <v>0.036687064526368</v>
      </c>
      <c r="M423">
        <v>0.004292831389992147</v>
      </c>
      <c r="N423">
        <v>0.02</v>
      </c>
      <c r="O423">
        <v>0.05799077947584075</v>
      </c>
      <c r="P423" t="s">
        <v>530</v>
      </c>
      <c r="Q423" t="s">
        <v>419</v>
      </c>
      <c r="R423">
        <v>5</v>
      </c>
      <c r="S423">
        <v>0.4935483870967742</v>
      </c>
      <c r="T423">
        <v>42</v>
      </c>
      <c r="U423">
        <v>0.9788095238095238</v>
      </c>
      <c r="V423">
        <v>2.43</v>
      </c>
      <c r="W423">
        <v>3.1</v>
      </c>
      <c r="X423">
        <v>1.53</v>
      </c>
      <c r="Y423">
        <v>-0.063559930114372</v>
      </c>
      <c r="Z423">
        <v>0.658499234303216</v>
      </c>
      <c r="AA423">
        <v>0.4150076569678407</v>
      </c>
      <c r="AB423">
        <v>0.1903669724770642</v>
      </c>
      <c r="AC423">
        <v>0.7767584097859327</v>
      </c>
      <c r="AD423">
        <v>0.5779816513761468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22.23</v>
      </c>
      <c r="D424">
        <v>1805.773244</v>
      </c>
      <c r="E424" t="s">
        <v>698</v>
      </c>
      <c r="F424" t="s">
        <v>664</v>
      </c>
      <c r="G424" t="s">
        <v>702</v>
      </c>
      <c r="H424" t="s">
        <v>708</v>
      </c>
      <c r="I424" t="s">
        <v>1074</v>
      </c>
      <c r="J424" t="s">
        <v>1264</v>
      </c>
      <c r="K424">
        <v>44138</v>
      </c>
      <c r="L424">
        <v>0.04599627613922901</v>
      </c>
      <c r="M424">
        <v>-0.02092016363460081</v>
      </c>
      <c r="N424">
        <v>0.032</v>
      </c>
      <c r="O424">
        <v>0.0572745707936666</v>
      </c>
      <c r="P424" t="s">
        <v>530</v>
      </c>
      <c r="Q424" t="s">
        <v>668</v>
      </c>
      <c r="R424">
        <v>0</v>
      </c>
      <c r="S424">
        <v>0.8387096774193549</v>
      </c>
      <c r="T424">
        <v>20</v>
      </c>
      <c r="U424">
        <v>1.1115</v>
      </c>
      <c r="V424">
        <v>0.1403</v>
      </c>
      <c r="W424">
        <v>1.24</v>
      </c>
      <c r="X424">
        <v>1.04</v>
      </c>
      <c r="Y424">
        <v>-0.011622220048551</v>
      </c>
      <c r="Z424">
        <v>0.7672281776416539</v>
      </c>
      <c r="AA424">
        <v>0.4915773353751914</v>
      </c>
      <c r="AB424">
        <v>0.3463302752293578</v>
      </c>
      <c r="AC424">
        <v>0.5856269113149847</v>
      </c>
      <c r="AD424">
        <v>0.5749235474006116</v>
      </c>
    </row>
    <row r="425" spans="1:30">
      <c r="A425" s="1" t="s">
        <v>432</v>
      </c>
      <c r="B425">
        <f>HYPERLINK("https://www.suredividend.com/sure-analysis-ALLY/","Ally Financial Inc")</f>
        <v>0</v>
      </c>
      <c r="C425">
        <v>35.81</v>
      </c>
      <c r="D425">
        <v>13387.828624</v>
      </c>
      <c r="E425" t="s">
        <v>694</v>
      </c>
      <c r="F425" t="s">
        <v>663</v>
      </c>
      <c r="G425" t="s">
        <v>702</v>
      </c>
      <c r="H425" t="s">
        <v>708</v>
      </c>
      <c r="I425" t="s">
        <v>1075</v>
      </c>
      <c r="J425" t="s">
        <v>1256</v>
      </c>
      <c r="K425">
        <v>44120</v>
      </c>
      <c r="L425">
        <v>0.02095999139439</v>
      </c>
      <c r="M425">
        <v>-0.01621108725321485</v>
      </c>
      <c r="N425">
        <v>0.05</v>
      </c>
      <c r="O425">
        <v>0.05683438463506696</v>
      </c>
      <c r="P425" t="s">
        <v>530</v>
      </c>
      <c r="Q425" t="s">
        <v>530</v>
      </c>
      <c r="R425">
        <v>4</v>
      </c>
      <c r="S425">
        <v>0.38</v>
      </c>
      <c r="T425">
        <v>33</v>
      </c>
      <c r="U425">
        <v>1.085151515151515</v>
      </c>
      <c r="V425">
        <v>2.05</v>
      </c>
      <c r="W425">
        <v>2</v>
      </c>
      <c r="X425">
        <v>0.76</v>
      </c>
      <c r="Y425">
        <v>0.21748886546765</v>
      </c>
      <c r="Z425">
        <v>0.4257274119448698</v>
      </c>
      <c r="AA425">
        <v>0.8085758039816233</v>
      </c>
      <c r="AB425">
        <v>0.5558103975535168</v>
      </c>
      <c r="AC425">
        <v>0.636085626911315</v>
      </c>
      <c r="AD425">
        <v>0.5703363914373089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16.88</v>
      </c>
      <c r="D426">
        <v>3514.918214</v>
      </c>
      <c r="E426" t="s">
        <v>693</v>
      </c>
      <c r="F426" t="s">
        <v>664</v>
      </c>
      <c r="G426" t="s">
        <v>702</v>
      </c>
      <c r="H426" t="s">
        <v>708</v>
      </c>
      <c r="I426" t="s">
        <v>1076</v>
      </c>
      <c r="J426" t="s">
        <v>1264</v>
      </c>
      <c r="K426">
        <v>44145</v>
      </c>
      <c r="L426">
        <v>0.05345445590859201</v>
      </c>
      <c r="M426">
        <v>-0.01065102520541028</v>
      </c>
      <c r="N426">
        <v>0.017</v>
      </c>
      <c r="O426">
        <v>0.05447869519020854</v>
      </c>
      <c r="P426" t="s">
        <v>530</v>
      </c>
      <c r="Q426" t="s">
        <v>668</v>
      </c>
      <c r="R426">
        <v>0</v>
      </c>
      <c r="S426">
        <v>0.8679245283018868</v>
      </c>
      <c r="T426">
        <v>16</v>
      </c>
      <c r="U426">
        <v>1.055</v>
      </c>
      <c r="V426">
        <v>0.4287</v>
      </c>
      <c r="W426">
        <v>1.06</v>
      </c>
      <c r="X426">
        <v>0.92</v>
      </c>
      <c r="Y426">
        <v>-0.041442832968006</v>
      </c>
      <c r="Z426">
        <v>0.8162327718223584</v>
      </c>
      <c r="AA426">
        <v>0.4502297090352221</v>
      </c>
      <c r="AB426">
        <v>0.1483180428134556</v>
      </c>
      <c r="AC426">
        <v>0.6819571865443425</v>
      </c>
      <c r="AD426">
        <v>0.5535168195718654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15.6307</v>
      </c>
      <c r="D427">
        <v>804.81624</v>
      </c>
      <c r="E427" t="s">
        <v>698</v>
      </c>
      <c r="F427" t="s">
        <v>663</v>
      </c>
      <c r="G427" t="s">
        <v>703</v>
      </c>
      <c r="H427" t="s">
        <v>714</v>
      </c>
      <c r="I427" t="s">
        <v>1077</v>
      </c>
      <c r="J427" t="s">
        <v>1256</v>
      </c>
      <c r="K427">
        <v>44146</v>
      </c>
      <c r="L427">
        <v>0</v>
      </c>
      <c r="M427">
        <v>-0.06785633693875204</v>
      </c>
      <c r="N427">
        <v>0.08400000000000001</v>
      </c>
      <c r="O427">
        <v>0.0543189959414867</v>
      </c>
      <c r="P427" t="s">
        <v>530</v>
      </c>
      <c r="Q427" t="s">
        <v>625</v>
      </c>
      <c r="R427">
        <v>0</v>
      </c>
      <c r="S427">
        <v>0.6410256410256411</v>
      </c>
      <c r="T427">
        <v>11</v>
      </c>
      <c r="U427">
        <v>1.420972727272727</v>
      </c>
      <c r="V427">
        <v>0</v>
      </c>
      <c r="W427">
        <v>1.17</v>
      </c>
      <c r="X427">
        <v>0.75</v>
      </c>
      <c r="Y427">
        <v>-0.339054505475918</v>
      </c>
      <c r="Z427">
        <v>0.03675344563552833</v>
      </c>
      <c r="AA427">
        <v>0.09188361408882083</v>
      </c>
      <c r="AB427">
        <v>0.8807339449541284</v>
      </c>
      <c r="AC427">
        <v>0.2645259938837921</v>
      </c>
      <c r="AD427">
        <v>0.5519877675840978</v>
      </c>
    </row>
    <row r="428" spans="1:30">
      <c r="A428" s="1" t="s">
        <v>435</v>
      </c>
      <c r="B428">
        <f>HYPERLINK("https://www.suredividend.com/sure-analysis-OGZPY/","Gazprom")</f>
        <v>0</v>
      </c>
      <c r="C428">
        <v>5.77</v>
      </c>
      <c r="D428">
        <v>68298.084716</v>
      </c>
      <c r="E428" t="s">
        <v>696</v>
      </c>
      <c r="F428" t="s">
        <v>663</v>
      </c>
      <c r="H428" t="s">
        <v>707</v>
      </c>
      <c r="J428" t="s">
        <v>1259</v>
      </c>
      <c r="K428">
        <v>44167</v>
      </c>
      <c r="L428">
        <v>0</v>
      </c>
      <c r="M428">
        <v>-0.09514613404635808</v>
      </c>
      <c r="N428">
        <v>0.08</v>
      </c>
      <c r="O428">
        <v>0.0525925601597097</v>
      </c>
      <c r="P428" t="s">
        <v>530</v>
      </c>
      <c r="Q428" t="s">
        <v>625</v>
      </c>
      <c r="R428">
        <v>0</v>
      </c>
      <c r="S428">
        <v>0.5857142857142857</v>
      </c>
      <c r="T428">
        <v>3.5</v>
      </c>
      <c r="U428">
        <v>1.648571428571428</v>
      </c>
      <c r="V428">
        <v>0</v>
      </c>
      <c r="W428">
        <v>0.7</v>
      </c>
      <c r="X428">
        <v>0.41</v>
      </c>
      <c r="Y428">
        <v>-0.301452784503632</v>
      </c>
      <c r="Z428">
        <v>0.03675344563552833</v>
      </c>
      <c r="AA428">
        <v>0.1209800918836141</v>
      </c>
      <c r="AB428">
        <v>0.8509174311926606</v>
      </c>
      <c r="AC428">
        <v>0.1299694189602446</v>
      </c>
      <c r="AD428">
        <v>0.5428134556574924</v>
      </c>
    </row>
    <row r="429" spans="1:30">
      <c r="A429" s="1" t="s">
        <v>436</v>
      </c>
      <c r="B429">
        <f>HYPERLINK("https://www.suredividend.com/sure-analysis-DFS/","Discover Financial Services")</f>
        <v>0</v>
      </c>
      <c r="C429">
        <v>90.73</v>
      </c>
      <c r="D429">
        <v>27808.412202</v>
      </c>
      <c r="E429" t="s">
        <v>694</v>
      </c>
      <c r="F429" t="s">
        <v>663</v>
      </c>
      <c r="G429" t="s">
        <v>702</v>
      </c>
      <c r="H429" t="s">
        <v>708</v>
      </c>
      <c r="I429" t="s">
        <v>1078</v>
      </c>
      <c r="J429" t="s">
        <v>1256</v>
      </c>
      <c r="K429">
        <v>44128</v>
      </c>
      <c r="L429">
        <v>0.014329421820115</v>
      </c>
      <c r="M429">
        <v>-0.03481061651209072</v>
      </c>
      <c r="N429">
        <v>0.07000000000000001</v>
      </c>
      <c r="O429">
        <v>0.05239487563951606</v>
      </c>
      <c r="P429" t="s">
        <v>530</v>
      </c>
      <c r="Q429" t="s">
        <v>625</v>
      </c>
      <c r="R429">
        <v>9</v>
      </c>
      <c r="S429">
        <v>0.5866666666666667</v>
      </c>
      <c r="T429">
        <v>76</v>
      </c>
      <c r="U429">
        <v>1.193815789473684</v>
      </c>
      <c r="V429">
        <v>3.28</v>
      </c>
      <c r="W429">
        <v>3</v>
      </c>
      <c r="X429">
        <v>1.76</v>
      </c>
      <c r="Y429">
        <v>0.116152159846078</v>
      </c>
      <c r="Z429">
        <v>0.2817764165390505</v>
      </c>
      <c r="AA429">
        <v>0.6830015313935681</v>
      </c>
      <c r="AB429">
        <v>0.7744648318042813</v>
      </c>
      <c r="AC429">
        <v>0.4724770642201835</v>
      </c>
      <c r="AD429">
        <v>0.5412844036697247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20.31</v>
      </c>
      <c r="D430">
        <v>26215.28452</v>
      </c>
      <c r="E430" t="s">
        <v>696</v>
      </c>
      <c r="F430" t="s">
        <v>663</v>
      </c>
      <c r="H430" t="s">
        <v>708</v>
      </c>
      <c r="I430" t="s">
        <v>1079</v>
      </c>
      <c r="J430" t="s">
        <v>1254</v>
      </c>
      <c r="K430">
        <v>44153</v>
      </c>
      <c r="L430">
        <v>0.05040499824150001</v>
      </c>
      <c r="M430">
        <v>-0.05881224753857728</v>
      </c>
      <c r="N430">
        <v>0.07000000000000001</v>
      </c>
      <c r="O430">
        <v>0.04982834917062817</v>
      </c>
      <c r="P430" t="s">
        <v>530</v>
      </c>
      <c r="Q430" t="s">
        <v>668</v>
      </c>
      <c r="R430">
        <v>12</v>
      </c>
      <c r="S430">
        <v>0.9888888888888889</v>
      </c>
      <c r="T430">
        <v>15</v>
      </c>
      <c r="U430">
        <v>1.354</v>
      </c>
      <c r="V430">
        <v>0.7955</v>
      </c>
      <c r="W430">
        <v>0.9</v>
      </c>
      <c r="X430">
        <v>0.89</v>
      </c>
      <c r="Y430">
        <v>0.09428289718266601</v>
      </c>
      <c r="Z430">
        <v>0.7978560490045942</v>
      </c>
      <c r="AA430">
        <v>0.6539050535987749</v>
      </c>
      <c r="AB430">
        <v>0.7744648318042813</v>
      </c>
      <c r="AC430">
        <v>0.3103975535168196</v>
      </c>
      <c r="AD430">
        <v>0.5198776758409785</v>
      </c>
    </row>
    <row r="431" spans="1:30">
      <c r="A431" s="1" t="s">
        <v>438</v>
      </c>
      <c r="B431">
        <f>HYPERLINK("https://www.suredividend.com/sure-analysis-NEM/","Newmont Corp")</f>
        <v>0</v>
      </c>
      <c r="C431">
        <v>63.12</v>
      </c>
      <c r="D431">
        <v>50957.001302</v>
      </c>
      <c r="E431" t="s">
        <v>694</v>
      </c>
      <c r="F431" t="s">
        <v>663</v>
      </c>
      <c r="G431" t="s">
        <v>702</v>
      </c>
      <c r="H431" t="s">
        <v>708</v>
      </c>
      <c r="I431" t="s">
        <v>1080</v>
      </c>
      <c r="J431" t="s">
        <v>1263</v>
      </c>
      <c r="K431">
        <v>44133</v>
      </c>
      <c r="L431">
        <v>0.016296185148934</v>
      </c>
      <c r="M431">
        <v>-0.02716510551562523</v>
      </c>
      <c r="N431">
        <v>0.05</v>
      </c>
      <c r="O431">
        <v>0.04648056560731817</v>
      </c>
      <c r="P431" t="s">
        <v>530</v>
      </c>
      <c r="Q431" t="s">
        <v>530</v>
      </c>
      <c r="R431">
        <v>5</v>
      </c>
      <c r="S431">
        <v>0.6153846153846154</v>
      </c>
      <c r="T431">
        <v>55</v>
      </c>
      <c r="U431">
        <v>1.147636363636364</v>
      </c>
      <c r="V431">
        <v>4.8</v>
      </c>
      <c r="W431">
        <v>2.6</v>
      </c>
      <c r="X431">
        <v>1.6</v>
      </c>
      <c r="Y431">
        <v>0.50727379011753</v>
      </c>
      <c r="Z431">
        <v>0.3369065849923431</v>
      </c>
      <c r="AA431">
        <v>0.9418070444104134</v>
      </c>
      <c r="AB431">
        <v>0.5558103975535168</v>
      </c>
      <c r="AC431">
        <v>0.5229357798165137</v>
      </c>
      <c r="AD431">
        <v>0.4984709480122324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48.59</v>
      </c>
      <c r="D432">
        <v>34400.098799</v>
      </c>
      <c r="E432" t="s">
        <v>695</v>
      </c>
      <c r="F432" t="s">
        <v>663</v>
      </c>
      <c r="H432" t="s">
        <v>708</v>
      </c>
      <c r="I432" t="s">
        <v>1081</v>
      </c>
      <c r="J432" t="s">
        <v>1255</v>
      </c>
      <c r="K432">
        <v>44138</v>
      </c>
      <c r="L432">
        <v>0.021684037434832</v>
      </c>
      <c r="M432">
        <v>-0.04301850143368291</v>
      </c>
      <c r="N432">
        <v>0.07000000000000001</v>
      </c>
      <c r="O432">
        <v>0.04632479895879404</v>
      </c>
      <c r="P432" t="s">
        <v>530</v>
      </c>
      <c r="Q432" t="s">
        <v>530</v>
      </c>
      <c r="R432">
        <v>0</v>
      </c>
      <c r="S432">
        <v>0.4244897959183673</v>
      </c>
      <c r="T432">
        <v>39</v>
      </c>
      <c r="U432">
        <v>1.245897435897436</v>
      </c>
      <c r="V432">
        <v>0.8373</v>
      </c>
      <c r="W432">
        <v>2.45</v>
      </c>
      <c r="X432">
        <v>1.04</v>
      </c>
      <c r="Y432">
        <v>0.201975975656951</v>
      </c>
      <c r="Z432">
        <v>0.439509954058193</v>
      </c>
      <c r="AA432">
        <v>0.7932618683001532</v>
      </c>
      <c r="AB432">
        <v>0.7744648318042813</v>
      </c>
      <c r="AC432">
        <v>0.4051987767584098</v>
      </c>
      <c r="AD432">
        <v>0.4969418960244649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53.37</v>
      </c>
      <c r="D433">
        <v>1259.631463</v>
      </c>
      <c r="E433" t="s">
        <v>691</v>
      </c>
      <c r="F433" t="s">
        <v>663</v>
      </c>
      <c r="H433" t="s">
        <v>708</v>
      </c>
      <c r="J433" t="s">
        <v>1256</v>
      </c>
      <c r="K433">
        <v>44147</v>
      </c>
      <c r="L433">
        <v>0.038109626319579</v>
      </c>
      <c r="M433">
        <v>-0.0209862150307607</v>
      </c>
      <c r="N433">
        <v>0.03</v>
      </c>
      <c r="O433">
        <v>0.04623192057081638</v>
      </c>
      <c r="P433" t="s">
        <v>530</v>
      </c>
      <c r="Q433" t="s">
        <v>419</v>
      </c>
      <c r="R433">
        <v>10</v>
      </c>
      <c r="S433">
        <v>0.5025125628140703</v>
      </c>
      <c r="T433">
        <v>48</v>
      </c>
      <c r="U433">
        <v>1.111875</v>
      </c>
      <c r="V433">
        <v>3.21</v>
      </c>
      <c r="W433">
        <v>3.98</v>
      </c>
      <c r="X433">
        <v>2</v>
      </c>
      <c r="Y433">
        <v>-0.08361035523846301</v>
      </c>
      <c r="Z433">
        <v>0.6738131699846861</v>
      </c>
      <c r="AA433">
        <v>0.3782542113323124</v>
      </c>
      <c r="AB433">
        <v>0.2943425076452599</v>
      </c>
      <c r="AC433">
        <v>0.5825688073394495</v>
      </c>
      <c r="AD433">
        <v>0.4938837920489296</v>
      </c>
    </row>
    <row r="434" spans="1:30">
      <c r="A434" s="1" t="s">
        <v>441</v>
      </c>
      <c r="B434">
        <f>HYPERLINK("https://www.suredividend.com/sure-analysis-LWSCF/","Sienna Senior Living, Inc.")</f>
        <v>0</v>
      </c>
      <c r="C434">
        <v>10.78</v>
      </c>
      <c r="D434">
        <v>722.681746</v>
      </c>
      <c r="E434" t="s">
        <v>691</v>
      </c>
      <c r="F434" t="s">
        <v>663</v>
      </c>
      <c r="G434" t="s">
        <v>703</v>
      </c>
      <c r="H434" t="s">
        <v>714</v>
      </c>
      <c r="I434" t="s">
        <v>1082</v>
      </c>
      <c r="J434" t="s">
        <v>1257</v>
      </c>
      <c r="K434">
        <v>44168</v>
      </c>
      <c r="L434">
        <v>0</v>
      </c>
      <c r="M434">
        <v>-0.01688734453005269</v>
      </c>
      <c r="N434">
        <v>0</v>
      </c>
      <c r="O434">
        <v>0.04447297524982852</v>
      </c>
      <c r="P434" t="s">
        <v>530</v>
      </c>
      <c r="Q434" t="s">
        <v>625</v>
      </c>
      <c r="R434">
        <v>0</v>
      </c>
      <c r="S434">
        <v>0.7777777777777777</v>
      </c>
      <c r="T434">
        <v>9.9</v>
      </c>
      <c r="U434">
        <v>1.088888888888889</v>
      </c>
      <c r="V434">
        <v>0</v>
      </c>
      <c r="W434">
        <v>0.9</v>
      </c>
      <c r="X434">
        <v>0.7</v>
      </c>
      <c r="Y434">
        <v>-0.227389680850301</v>
      </c>
      <c r="Z434">
        <v>0.03675344563552833</v>
      </c>
      <c r="AA434">
        <v>0.1761102603369066</v>
      </c>
      <c r="AB434">
        <v>0.06957186544342508</v>
      </c>
      <c r="AC434">
        <v>0.6269113149847094</v>
      </c>
      <c r="AD434">
        <v>0.4755351681957187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292.65</v>
      </c>
      <c r="D435">
        <v>40999.952157</v>
      </c>
      <c r="E435" t="s">
        <v>691</v>
      </c>
      <c r="F435" t="s">
        <v>663</v>
      </c>
      <c r="G435" t="s">
        <v>705</v>
      </c>
      <c r="H435" t="s">
        <v>714</v>
      </c>
      <c r="I435" t="s">
        <v>1083</v>
      </c>
      <c r="J435" t="s">
        <v>1256</v>
      </c>
      <c r="K435">
        <v>44148</v>
      </c>
      <c r="L435">
        <v>0</v>
      </c>
      <c r="M435">
        <v>-0.03729468946056791</v>
      </c>
      <c r="N435">
        <v>0.04</v>
      </c>
      <c r="O435">
        <v>0.04292075976930132</v>
      </c>
      <c r="P435" t="s">
        <v>530</v>
      </c>
      <c r="Q435" t="s">
        <v>625</v>
      </c>
      <c r="R435">
        <v>5</v>
      </c>
      <c r="S435">
        <v>1.044545454545455</v>
      </c>
      <c r="T435">
        <v>242</v>
      </c>
      <c r="U435">
        <v>1.209297520661157</v>
      </c>
      <c r="V435">
        <v>0</v>
      </c>
      <c r="W435">
        <v>11</v>
      </c>
      <c r="X435">
        <v>11.49</v>
      </c>
      <c r="Y435">
        <v>-0.001364954785872</v>
      </c>
      <c r="Z435">
        <v>0.03675344563552833</v>
      </c>
      <c r="AA435">
        <v>0.5145482388973966</v>
      </c>
      <c r="AB435">
        <v>0.4235474006116208</v>
      </c>
      <c r="AC435">
        <v>0.4480122324159022</v>
      </c>
      <c r="AD435">
        <v>0.4694189602446483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59.93</v>
      </c>
      <c r="D436">
        <v>15457.04422</v>
      </c>
      <c r="E436" t="s">
        <v>694</v>
      </c>
      <c r="F436" t="s">
        <v>663</v>
      </c>
      <c r="H436" t="s">
        <v>710</v>
      </c>
      <c r="I436" t="s">
        <v>1084</v>
      </c>
      <c r="J436" t="s">
        <v>1262</v>
      </c>
      <c r="K436">
        <v>44132</v>
      </c>
      <c r="L436">
        <v>0.042793756265263</v>
      </c>
      <c r="M436">
        <v>-0.04342419495533745</v>
      </c>
      <c r="N436">
        <v>0.04</v>
      </c>
      <c r="O436">
        <v>0.03976640630124928</v>
      </c>
      <c r="P436" t="s">
        <v>530</v>
      </c>
      <c r="Q436" t="s">
        <v>419</v>
      </c>
      <c r="R436">
        <v>2</v>
      </c>
      <c r="S436">
        <v>0.5583333333333333</v>
      </c>
      <c r="T436">
        <v>48</v>
      </c>
      <c r="U436">
        <v>1.248541666666667</v>
      </c>
      <c r="V436">
        <v>3.79</v>
      </c>
      <c r="W436">
        <v>4.8</v>
      </c>
      <c r="X436">
        <v>2.68</v>
      </c>
      <c r="Y436">
        <v>0.07663123232757001</v>
      </c>
      <c r="Z436">
        <v>0.7274119448698316</v>
      </c>
      <c r="AA436">
        <v>0.6339969372128637</v>
      </c>
      <c r="AB436">
        <v>0.4235474006116208</v>
      </c>
      <c r="AC436">
        <v>0.4036697247706422</v>
      </c>
      <c r="AD436">
        <v>0.4388379204892967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55.37</v>
      </c>
      <c r="D437">
        <v>50445.004665</v>
      </c>
      <c r="E437" t="s">
        <v>696</v>
      </c>
      <c r="F437" t="s">
        <v>663</v>
      </c>
      <c r="H437" t="s">
        <v>708</v>
      </c>
      <c r="I437" t="s">
        <v>1085</v>
      </c>
      <c r="J437" t="s">
        <v>1257</v>
      </c>
      <c r="K437">
        <v>44123</v>
      </c>
      <c r="L437">
        <v>0.01656134266292</v>
      </c>
      <c r="M437">
        <v>-0.08250100871944377</v>
      </c>
      <c r="N437">
        <v>0.11</v>
      </c>
      <c r="O437">
        <v>0.03598429190630914</v>
      </c>
      <c r="P437" t="s">
        <v>530</v>
      </c>
      <c r="Q437" t="s">
        <v>530</v>
      </c>
      <c r="R437">
        <v>0</v>
      </c>
      <c r="S437">
        <v>0.48</v>
      </c>
      <c r="T437">
        <v>36</v>
      </c>
      <c r="U437">
        <v>1.538055555555556</v>
      </c>
      <c r="V437">
        <v>1.44</v>
      </c>
      <c r="W437">
        <v>2</v>
      </c>
      <c r="X437">
        <v>0.96</v>
      </c>
      <c r="Y437">
        <v>0.155752042447848</v>
      </c>
      <c r="Z437">
        <v>0.3415007656967841</v>
      </c>
      <c r="AA437">
        <v>0.7366003062787136</v>
      </c>
      <c r="AB437">
        <v>0.959480122324159</v>
      </c>
      <c r="AC437">
        <v>0.1880733944954129</v>
      </c>
      <c r="AD437">
        <v>0.4204892966360856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170.59</v>
      </c>
      <c r="D438">
        <v>23020.035036</v>
      </c>
      <c r="E438" t="s">
        <v>695</v>
      </c>
      <c r="F438" t="s">
        <v>664</v>
      </c>
      <c r="G438" t="s">
        <v>702</v>
      </c>
      <c r="H438" t="s">
        <v>708</v>
      </c>
      <c r="J438" t="s">
        <v>1264</v>
      </c>
      <c r="K438">
        <v>44132</v>
      </c>
      <c r="L438">
        <v>0.024620978508137</v>
      </c>
      <c r="M438">
        <v>-0.05086419004975862</v>
      </c>
      <c r="N438">
        <v>0.06</v>
      </c>
      <c r="O438">
        <v>0.03360973589666294</v>
      </c>
      <c r="P438" t="s">
        <v>530</v>
      </c>
      <c r="Q438" t="s">
        <v>530</v>
      </c>
      <c r="R438">
        <v>10</v>
      </c>
      <c r="S438">
        <v>0.5808219178082192</v>
      </c>
      <c r="T438">
        <v>131.4</v>
      </c>
      <c r="U438">
        <v>1.298249619482496</v>
      </c>
      <c r="V438">
        <v>4.34</v>
      </c>
      <c r="W438">
        <v>7.3</v>
      </c>
      <c r="X438">
        <v>4.24</v>
      </c>
      <c r="Y438">
        <v>0.09057758610218401</v>
      </c>
      <c r="Z438">
        <v>0.4839203675344564</v>
      </c>
      <c r="AA438">
        <v>0.6447166921898928</v>
      </c>
      <c r="AB438">
        <v>0.6865443425076453</v>
      </c>
      <c r="AC438">
        <v>0.3516819571865443</v>
      </c>
      <c r="AD438">
        <v>0.4082568807339449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17.97</v>
      </c>
      <c r="D439">
        <v>8019.991073</v>
      </c>
      <c r="E439" t="s">
        <v>694</v>
      </c>
      <c r="F439" t="s">
        <v>663</v>
      </c>
      <c r="G439" t="s">
        <v>702</v>
      </c>
      <c r="H439" t="s">
        <v>708</v>
      </c>
      <c r="I439" t="s">
        <v>1086</v>
      </c>
      <c r="J439" t="s">
        <v>1256</v>
      </c>
      <c r="K439">
        <v>44132</v>
      </c>
      <c r="L439">
        <v>0.04330736418255</v>
      </c>
      <c r="M439">
        <v>-0.02295541727285744</v>
      </c>
      <c r="N439">
        <v>0.02</v>
      </c>
      <c r="O439">
        <v>0.03166827694059271</v>
      </c>
      <c r="P439" t="s">
        <v>530</v>
      </c>
      <c r="Q439" t="s">
        <v>419</v>
      </c>
      <c r="R439">
        <v>0</v>
      </c>
      <c r="S439">
        <v>0.4133333333333333</v>
      </c>
      <c r="T439">
        <v>16</v>
      </c>
      <c r="U439">
        <v>1.123125</v>
      </c>
      <c r="V439">
        <v>1.08</v>
      </c>
      <c r="W439">
        <v>1.5</v>
      </c>
      <c r="X439">
        <v>0.62</v>
      </c>
      <c r="Y439">
        <v>0.050440390816768</v>
      </c>
      <c r="Z439">
        <v>0.7411944869831547</v>
      </c>
      <c r="AA439">
        <v>0.5972434915773354</v>
      </c>
      <c r="AB439">
        <v>0.1903669724770642</v>
      </c>
      <c r="AC439">
        <v>0.5642201834862385</v>
      </c>
      <c r="AD439">
        <v>0.3975535168195719</v>
      </c>
    </row>
    <row r="440" spans="1:30">
      <c r="A440" s="1" t="s">
        <v>447</v>
      </c>
      <c r="B440">
        <f>HYPERLINK("https://www.suredividend.com/sure-analysis-DD/","DuPont de Nemours Inc")</f>
        <v>0</v>
      </c>
      <c r="C440">
        <v>73.78</v>
      </c>
      <c r="D440">
        <v>54143.423857</v>
      </c>
      <c r="E440" t="s">
        <v>699</v>
      </c>
      <c r="F440" t="s">
        <v>663</v>
      </c>
      <c r="G440" t="s">
        <v>702</v>
      </c>
      <c r="H440" t="s">
        <v>708</v>
      </c>
      <c r="I440" t="s">
        <v>1087</v>
      </c>
      <c r="J440" t="s">
        <v>1263</v>
      </c>
      <c r="K440">
        <v>44166</v>
      </c>
      <c r="L440">
        <v>0.016140022644913</v>
      </c>
      <c r="M440">
        <v>-0.02804028588247642</v>
      </c>
      <c r="N440">
        <v>0.04</v>
      </c>
      <c r="O440">
        <v>0.02883265356283071</v>
      </c>
      <c r="P440" t="s">
        <v>530</v>
      </c>
      <c r="Q440" t="s">
        <v>530</v>
      </c>
      <c r="R440">
        <v>0</v>
      </c>
      <c r="S440">
        <v>0.3749999999999999</v>
      </c>
      <c r="T440">
        <v>64</v>
      </c>
      <c r="U440">
        <v>1.1528125</v>
      </c>
      <c r="V440">
        <v>-3.76</v>
      </c>
      <c r="W440">
        <v>3.2</v>
      </c>
      <c r="X440">
        <v>1.2</v>
      </c>
      <c r="Y440">
        <v>0.213950059891274</v>
      </c>
      <c r="Z440">
        <v>0.329249617151608</v>
      </c>
      <c r="AA440">
        <v>0.8055130168453293</v>
      </c>
      <c r="AB440">
        <v>0.4235474006116208</v>
      </c>
      <c r="AC440">
        <v>0.5168195718654435</v>
      </c>
      <c r="AD440">
        <v>0.3853211009174312</v>
      </c>
    </row>
    <row r="441" spans="1:30">
      <c r="A441" s="1" t="s">
        <v>448</v>
      </c>
      <c r="B441">
        <f>HYPERLINK("https://www.suredividend.com/sure-analysis-JPM/","JPMorgan Chase &amp; Co.")</f>
        <v>0</v>
      </c>
      <c r="C441">
        <v>128.04</v>
      </c>
      <c r="D441">
        <v>383006.714866</v>
      </c>
      <c r="E441" t="s">
        <v>699</v>
      </c>
      <c r="F441" t="s">
        <v>663</v>
      </c>
      <c r="G441" t="s">
        <v>702</v>
      </c>
      <c r="H441" t="s">
        <v>708</v>
      </c>
      <c r="I441" t="s">
        <v>1088</v>
      </c>
      <c r="J441" t="s">
        <v>1256</v>
      </c>
      <c r="K441">
        <v>44121</v>
      </c>
      <c r="L441">
        <v>0.028298598758829</v>
      </c>
      <c r="M441">
        <v>-0.05993812984131308</v>
      </c>
      <c r="N441">
        <v>0.06</v>
      </c>
      <c r="O441">
        <v>0.0284374910014431</v>
      </c>
      <c r="P441" t="s">
        <v>530</v>
      </c>
      <c r="Q441" t="s">
        <v>530</v>
      </c>
      <c r="R441">
        <v>10</v>
      </c>
      <c r="S441">
        <v>0.48</v>
      </c>
      <c r="T441">
        <v>94</v>
      </c>
      <c r="U441">
        <v>1.362127659574468</v>
      </c>
      <c r="V441">
        <v>7.67</v>
      </c>
      <c r="W441">
        <v>7.5</v>
      </c>
      <c r="X441">
        <v>3.6</v>
      </c>
      <c r="Y441">
        <v>-0.05801545259489901</v>
      </c>
      <c r="Z441">
        <v>0.5513016845329249</v>
      </c>
      <c r="AA441">
        <v>0.4226646248085759</v>
      </c>
      <c r="AB441">
        <v>0.6865443425076453</v>
      </c>
      <c r="AC441">
        <v>0.3073394495412844</v>
      </c>
      <c r="AD441">
        <v>0.3807339449541284</v>
      </c>
    </row>
    <row r="442" spans="1:30">
      <c r="A442" s="1" t="s">
        <v>449</v>
      </c>
      <c r="B442">
        <f>HYPERLINK("https://www.suredividend.com/sure-analysis-GLPI/","Gaming and Leisure Properties Inc")</f>
        <v>0</v>
      </c>
      <c r="C442">
        <v>41.6</v>
      </c>
      <c r="D442">
        <v>9439.929479</v>
      </c>
      <c r="E442" t="s">
        <v>698</v>
      </c>
      <c r="F442" t="s">
        <v>664</v>
      </c>
      <c r="H442" t="s">
        <v>710</v>
      </c>
      <c r="J442" t="s">
        <v>1264</v>
      </c>
      <c r="K442">
        <v>44151</v>
      </c>
      <c r="L442">
        <v>0.033783764704331</v>
      </c>
      <c r="M442">
        <v>-0.03954478875799916</v>
      </c>
      <c r="N442">
        <v>0.008</v>
      </c>
      <c r="O442">
        <v>0.02765924427345845</v>
      </c>
      <c r="P442" t="s">
        <v>530</v>
      </c>
      <c r="Q442" t="s">
        <v>530</v>
      </c>
      <c r="R442">
        <v>0</v>
      </c>
      <c r="S442">
        <v>0.7692307692307692</v>
      </c>
      <c r="T442">
        <v>34</v>
      </c>
      <c r="U442">
        <v>1.223529411764706</v>
      </c>
      <c r="V442">
        <v>2.08</v>
      </c>
      <c r="W442">
        <v>3.12</v>
      </c>
      <c r="X442">
        <v>2.4</v>
      </c>
      <c r="Y442">
        <v>-0.001774730751464</v>
      </c>
      <c r="Z442">
        <v>0.6263399693721287</v>
      </c>
      <c r="AA442">
        <v>0.5114854517611026</v>
      </c>
      <c r="AB442">
        <v>0.09785932721712537</v>
      </c>
      <c r="AC442">
        <v>0.4281345565749236</v>
      </c>
      <c r="AD442">
        <v>0.3761467889908257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33.015</v>
      </c>
      <c r="D443">
        <v>24721.52976</v>
      </c>
      <c r="E443" t="s">
        <v>698</v>
      </c>
      <c r="F443" t="s">
        <v>663</v>
      </c>
      <c r="G443" t="s">
        <v>702</v>
      </c>
      <c r="H443" t="s">
        <v>708</v>
      </c>
      <c r="I443" t="s">
        <v>1089</v>
      </c>
      <c r="J443" t="s">
        <v>1264</v>
      </c>
      <c r="K443">
        <v>44152</v>
      </c>
      <c r="L443">
        <v>0.015338159932832</v>
      </c>
      <c r="M443">
        <v>-0.01897067254710971</v>
      </c>
      <c r="N443">
        <v>0.016</v>
      </c>
      <c r="O443">
        <v>0.02706405307454141</v>
      </c>
      <c r="P443" t="s">
        <v>530</v>
      </c>
      <c r="Q443" t="s">
        <v>530</v>
      </c>
      <c r="R443">
        <v>0</v>
      </c>
      <c r="S443">
        <v>0.3349753694581281</v>
      </c>
      <c r="T443">
        <v>30</v>
      </c>
      <c r="U443">
        <v>1.1005</v>
      </c>
      <c r="V443">
        <v>0.6576000000000001</v>
      </c>
      <c r="W443">
        <v>2.03</v>
      </c>
      <c r="X443">
        <v>0.68</v>
      </c>
      <c r="Y443">
        <v>0.145394559375842</v>
      </c>
      <c r="Z443">
        <v>0.3093415007656968</v>
      </c>
      <c r="AA443">
        <v>0.7212863705972435</v>
      </c>
      <c r="AB443">
        <v>0.1452599388379205</v>
      </c>
      <c r="AC443">
        <v>0.6085626911314985</v>
      </c>
      <c r="AD443">
        <v>0.3730886850152906</v>
      </c>
    </row>
    <row r="444" spans="1:30">
      <c r="A444" s="1" t="s">
        <v>451</v>
      </c>
      <c r="B444">
        <f>HYPERLINK("https://www.suredividend.com/sure-analysis-USB/","U.S. Bancorp.")</f>
        <v>0</v>
      </c>
      <c r="C444">
        <v>48.045</v>
      </c>
      <c r="D444">
        <v>69702.90078900001</v>
      </c>
      <c r="E444" t="s">
        <v>699</v>
      </c>
      <c r="F444" t="s">
        <v>663</v>
      </c>
      <c r="G444" t="s">
        <v>702</v>
      </c>
      <c r="H444" t="s">
        <v>708</v>
      </c>
      <c r="I444" t="s">
        <v>1090</v>
      </c>
      <c r="J444" t="s">
        <v>1256</v>
      </c>
      <c r="K444">
        <v>44122</v>
      </c>
      <c r="L444">
        <v>0.035747851328581</v>
      </c>
      <c r="M444">
        <v>-0.06139260983448502</v>
      </c>
      <c r="N444">
        <v>0.05</v>
      </c>
      <c r="O444">
        <v>0.02633470664537607</v>
      </c>
      <c r="P444" t="s">
        <v>530</v>
      </c>
      <c r="Q444" t="s">
        <v>419</v>
      </c>
      <c r="R444">
        <v>10</v>
      </c>
      <c r="S444">
        <v>0.5599999999999999</v>
      </c>
      <c r="T444">
        <v>35</v>
      </c>
      <c r="U444">
        <v>1.372714285714286</v>
      </c>
      <c r="V444">
        <v>3.02</v>
      </c>
      <c r="W444">
        <v>3</v>
      </c>
      <c r="X444">
        <v>1.68</v>
      </c>
      <c r="Y444">
        <v>-0.173311559880865</v>
      </c>
      <c r="Z444">
        <v>0.6477794793261868</v>
      </c>
      <c r="AA444">
        <v>0.2404287901990812</v>
      </c>
      <c r="AB444">
        <v>0.5558103975535168</v>
      </c>
      <c r="AC444">
        <v>0.2981651376146789</v>
      </c>
      <c r="AD444">
        <v>0.3715596330275229</v>
      </c>
    </row>
    <row r="445" spans="1:30">
      <c r="A445" s="1" t="s">
        <v>452</v>
      </c>
      <c r="B445">
        <f>HYPERLINK("https://www.suredividend.com/sure-analysis-UBS/","UBS Group AG")</f>
        <v>0</v>
      </c>
      <c r="C445">
        <v>14.92</v>
      </c>
      <c r="D445">
        <v>56380.799321</v>
      </c>
      <c r="E445" t="s">
        <v>696</v>
      </c>
      <c r="F445" t="s">
        <v>663</v>
      </c>
      <c r="G445" t="s">
        <v>704</v>
      </c>
      <c r="H445" t="s">
        <v>717</v>
      </c>
      <c r="I445" t="s">
        <v>1091</v>
      </c>
      <c r="J445" t="s">
        <v>1256</v>
      </c>
      <c r="K445">
        <v>44124</v>
      </c>
      <c r="L445">
        <v>0.024389672850695</v>
      </c>
      <c r="M445">
        <v>-0.04262411370503394</v>
      </c>
      <c r="N445">
        <v>0.01</v>
      </c>
      <c r="O445">
        <v>0.01922991794793627</v>
      </c>
      <c r="P445" t="s">
        <v>530</v>
      </c>
      <c r="Q445" t="s">
        <v>530</v>
      </c>
      <c r="R445">
        <v>0</v>
      </c>
      <c r="S445">
        <v>0.4294117647058823</v>
      </c>
      <c r="T445">
        <v>12</v>
      </c>
      <c r="U445">
        <v>1.243333333333333</v>
      </c>
      <c r="V445">
        <v>0</v>
      </c>
      <c r="W445">
        <v>1.7</v>
      </c>
      <c r="X445">
        <v>0.73</v>
      </c>
      <c r="Y445">
        <v>0.185357067519106</v>
      </c>
      <c r="Z445">
        <v>0.4777947932618683</v>
      </c>
      <c r="AA445">
        <v>0.771822358346095</v>
      </c>
      <c r="AB445">
        <v>0.1154434250764526</v>
      </c>
      <c r="AC445">
        <v>0.4067278287461774</v>
      </c>
      <c r="AD445">
        <v>0.3333333333333334</v>
      </c>
    </row>
    <row r="446" spans="1:30">
      <c r="A446" s="1" t="s">
        <v>453</v>
      </c>
      <c r="B446">
        <f>HYPERLINK("https://www.suredividend.com/sure-analysis-GRMN/","Garmin Ltd")</f>
        <v>0</v>
      </c>
      <c r="C446">
        <v>118.5</v>
      </c>
      <c r="D446">
        <v>22673.111479</v>
      </c>
      <c r="E446" t="s">
        <v>699</v>
      </c>
      <c r="F446" t="s">
        <v>663</v>
      </c>
      <c r="H446" t="s">
        <v>710</v>
      </c>
      <c r="I446" t="s">
        <v>1092</v>
      </c>
      <c r="J446" t="s">
        <v>1262</v>
      </c>
      <c r="K446">
        <v>44162</v>
      </c>
      <c r="L446">
        <v>0.020073396421694</v>
      </c>
      <c r="M446">
        <v>-0.06210111365907078</v>
      </c>
      <c r="N446">
        <v>0.06</v>
      </c>
      <c r="O446">
        <v>0.01749114994765111</v>
      </c>
      <c r="P446" t="s">
        <v>530</v>
      </c>
      <c r="Q446" t="s">
        <v>530</v>
      </c>
      <c r="R446">
        <v>3</v>
      </c>
      <c r="S446">
        <v>0.5136842105263157</v>
      </c>
      <c r="T446">
        <v>86</v>
      </c>
      <c r="U446">
        <v>1.377906976744186</v>
      </c>
      <c r="V446">
        <v>5.32</v>
      </c>
      <c r="W446">
        <v>4.75</v>
      </c>
      <c r="X446">
        <v>2.44</v>
      </c>
      <c r="Y446">
        <v>0.245104803672303</v>
      </c>
      <c r="Z446">
        <v>0.4012251148545176</v>
      </c>
      <c r="AA446">
        <v>0.8392036753445636</v>
      </c>
      <c r="AB446">
        <v>0.6865443425076453</v>
      </c>
      <c r="AC446">
        <v>0.2889908256880734</v>
      </c>
      <c r="AD446">
        <v>0.3226299694189603</v>
      </c>
    </row>
    <row r="447" spans="1:30">
      <c r="A447" s="1" t="s">
        <v>454</v>
      </c>
      <c r="B447">
        <f>HYPERLINK("https://www.suredividend.com/sure-analysis-TJX/","TJX Companies, Inc.")</f>
        <v>0</v>
      </c>
      <c r="C447">
        <v>67.94</v>
      </c>
      <c r="D447">
        <v>80106.11272999999</v>
      </c>
      <c r="E447" t="s">
        <v>701</v>
      </c>
      <c r="F447" t="s">
        <v>663</v>
      </c>
      <c r="G447" t="s">
        <v>702</v>
      </c>
      <c r="H447" t="s">
        <v>708</v>
      </c>
      <c r="I447" t="s">
        <v>1093</v>
      </c>
      <c r="J447" t="s">
        <v>1258</v>
      </c>
      <c r="K447">
        <v>44170</v>
      </c>
      <c r="L447">
        <v>0.003447242268769</v>
      </c>
      <c r="M447">
        <v>-0.06712567804532343</v>
      </c>
      <c r="N447">
        <v>0.078</v>
      </c>
      <c r="O447">
        <v>0.0174862593408649</v>
      </c>
      <c r="P447" t="s">
        <v>530</v>
      </c>
      <c r="Q447" t="s">
        <v>625</v>
      </c>
      <c r="R447">
        <v>0</v>
      </c>
      <c r="S447">
        <v>0.4814814814814815</v>
      </c>
      <c r="T447">
        <v>48</v>
      </c>
      <c r="U447">
        <v>1.415416666666667</v>
      </c>
      <c r="V447">
        <v>0.6209</v>
      </c>
      <c r="W447">
        <v>0.54</v>
      </c>
      <c r="X447">
        <v>0.26</v>
      </c>
      <c r="Y447">
        <v>0.09351055896549101</v>
      </c>
      <c r="Z447">
        <v>0.08882082695252681</v>
      </c>
      <c r="AA447">
        <v>0.6523736600306279</v>
      </c>
      <c r="AB447">
        <v>0.8211009174311927</v>
      </c>
      <c r="AC447">
        <v>0.2706422018348624</v>
      </c>
      <c r="AD447">
        <v>0.3211009174311926</v>
      </c>
    </row>
    <row r="448" spans="1:30">
      <c r="A448" s="1" t="s">
        <v>455</v>
      </c>
      <c r="B448">
        <f>HYPERLINK("https://www.suredividend.com/sure-analysis-PACW/","Pacwest Bancorp")</f>
        <v>0</v>
      </c>
      <c r="C448">
        <v>28.26</v>
      </c>
      <c r="D448">
        <v>3084.245289</v>
      </c>
      <c r="E448" t="s">
        <v>699</v>
      </c>
      <c r="F448" t="s">
        <v>663</v>
      </c>
      <c r="G448" t="s">
        <v>702</v>
      </c>
      <c r="H448" t="s">
        <v>710</v>
      </c>
      <c r="I448" t="s">
        <v>1094</v>
      </c>
      <c r="J448" t="s">
        <v>1256</v>
      </c>
      <c r="K448">
        <v>44124</v>
      </c>
      <c r="L448">
        <v>0.049984766031901</v>
      </c>
      <c r="M448">
        <v>-0.0242162751126811</v>
      </c>
      <c r="N448">
        <v>0</v>
      </c>
      <c r="O448">
        <v>0.01744424566076108</v>
      </c>
      <c r="P448" t="s">
        <v>530</v>
      </c>
      <c r="Q448" t="s">
        <v>419</v>
      </c>
      <c r="R448">
        <v>0</v>
      </c>
      <c r="S448">
        <v>0.625</v>
      </c>
      <c r="T448">
        <v>25</v>
      </c>
      <c r="U448">
        <v>1.1304</v>
      </c>
      <c r="V448">
        <v>-10.58</v>
      </c>
      <c r="W448">
        <v>1.6</v>
      </c>
      <c r="X448">
        <v>1</v>
      </c>
      <c r="Y448">
        <v>-0.26379786637973</v>
      </c>
      <c r="Z448">
        <v>0.7947932618683002</v>
      </c>
      <c r="AA448">
        <v>0.1408882082695253</v>
      </c>
      <c r="AB448">
        <v>0.06957186544342508</v>
      </c>
      <c r="AC448">
        <v>0.5535168195718654</v>
      </c>
      <c r="AD448">
        <v>0.3195718654434251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83.515</v>
      </c>
      <c r="D449">
        <v>7133.764396</v>
      </c>
      <c r="E449" t="s">
        <v>698</v>
      </c>
      <c r="F449" t="s">
        <v>664</v>
      </c>
      <c r="G449" t="s">
        <v>702</v>
      </c>
      <c r="H449" t="s">
        <v>710</v>
      </c>
      <c r="I449" t="s">
        <v>1095</v>
      </c>
      <c r="J449" t="s">
        <v>1264</v>
      </c>
      <c r="K449">
        <v>44151</v>
      </c>
      <c r="L449">
        <v>0.029935833557859</v>
      </c>
      <c r="M449">
        <v>-0.07032168375268855</v>
      </c>
      <c r="N449">
        <v>0.054</v>
      </c>
      <c r="O449">
        <v>0.01708030503492974</v>
      </c>
      <c r="P449" t="s">
        <v>530</v>
      </c>
      <c r="Q449" t="s">
        <v>530</v>
      </c>
      <c r="R449">
        <v>0</v>
      </c>
      <c r="S449">
        <v>0.4166666666666667</v>
      </c>
      <c r="T449">
        <v>58</v>
      </c>
      <c r="U449">
        <v>1.439913793103448</v>
      </c>
      <c r="V449">
        <v>2.72</v>
      </c>
      <c r="W449">
        <v>4.8</v>
      </c>
      <c r="X449">
        <v>2</v>
      </c>
      <c r="Y449">
        <v>-0.037075060080729</v>
      </c>
      <c r="Z449">
        <v>0.5834609494640123</v>
      </c>
      <c r="AA449">
        <v>0.4578866768759571</v>
      </c>
      <c r="AB449">
        <v>0.6200305810397553</v>
      </c>
      <c r="AC449">
        <v>0.253822629969419</v>
      </c>
      <c r="AD449">
        <v>0.3165137614678899</v>
      </c>
    </row>
    <row r="450" spans="1:30">
      <c r="A450" s="1" t="s">
        <v>457</v>
      </c>
      <c r="B450">
        <f>HYPERLINK("https://www.suredividend.com/sure-analysis-UBA/","Urstadt Biddle Properties, Inc.")</f>
        <v>0</v>
      </c>
      <c r="C450">
        <v>14.26</v>
      </c>
      <c r="D450">
        <v>539.701877</v>
      </c>
      <c r="E450" t="s">
        <v>698</v>
      </c>
      <c r="F450" t="s">
        <v>664</v>
      </c>
      <c r="G450" t="s">
        <v>702</v>
      </c>
      <c r="H450" t="s">
        <v>708</v>
      </c>
      <c r="I450" t="s">
        <v>1096</v>
      </c>
      <c r="J450" t="s">
        <v>1264</v>
      </c>
      <c r="K450">
        <v>44089</v>
      </c>
      <c r="L450">
        <v>0.044161683198429</v>
      </c>
      <c r="M450">
        <v>-0.05058818518714692</v>
      </c>
      <c r="N450">
        <v>0</v>
      </c>
      <c r="O450">
        <v>0.01691939147508736</v>
      </c>
      <c r="P450" t="s">
        <v>530</v>
      </c>
      <c r="Q450" t="s">
        <v>419</v>
      </c>
      <c r="R450">
        <v>0</v>
      </c>
      <c r="S450">
        <v>0.5675675675675675</v>
      </c>
      <c r="T450">
        <v>11</v>
      </c>
      <c r="U450">
        <v>1.296363636363636</v>
      </c>
      <c r="V450">
        <v>0.3284</v>
      </c>
      <c r="W450">
        <v>1.11</v>
      </c>
      <c r="X450">
        <v>0.63</v>
      </c>
      <c r="Y450">
        <v>-0.390779888773814</v>
      </c>
      <c r="Z450">
        <v>0.7519142419601837</v>
      </c>
      <c r="AA450">
        <v>0.06125574272588055</v>
      </c>
      <c r="AB450">
        <v>0.06957186544342508</v>
      </c>
      <c r="AC450">
        <v>0.353211009174312</v>
      </c>
      <c r="AD450">
        <v>0.3134556574923547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47.625</v>
      </c>
      <c r="D451">
        <v>17769.637566</v>
      </c>
      <c r="E451" t="s">
        <v>696</v>
      </c>
      <c r="F451" t="s">
        <v>664</v>
      </c>
      <c r="G451" t="s">
        <v>702</v>
      </c>
      <c r="H451" t="s">
        <v>708</v>
      </c>
      <c r="I451" t="s">
        <v>1097</v>
      </c>
      <c r="J451" t="s">
        <v>1264</v>
      </c>
      <c r="K451">
        <v>44161</v>
      </c>
      <c r="L451">
        <v>0.04435867000512</v>
      </c>
      <c r="M451">
        <v>-0.04415005040864683</v>
      </c>
      <c r="N451">
        <v>0.02</v>
      </c>
      <c r="O451">
        <v>0.01595174393526455</v>
      </c>
      <c r="P451" t="s">
        <v>530</v>
      </c>
      <c r="Q451" t="s">
        <v>419</v>
      </c>
      <c r="R451">
        <v>0</v>
      </c>
      <c r="S451">
        <v>0.5625</v>
      </c>
      <c r="T451">
        <v>38</v>
      </c>
      <c r="U451">
        <v>1.253289473684211</v>
      </c>
      <c r="V451">
        <v>0.904</v>
      </c>
      <c r="W451">
        <v>3.2</v>
      </c>
      <c r="X451">
        <v>1.8</v>
      </c>
      <c r="Y451">
        <v>-0.117224542050927</v>
      </c>
      <c r="Z451">
        <v>0.7549770290964779</v>
      </c>
      <c r="AA451">
        <v>0.329249617151608</v>
      </c>
      <c r="AB451">
        <v>0.1903669724770642</v>
      </c>
      <c r="AC451">
        <v>0.3944954128440367</v>
      </c>
      <c r="AD451">
        <v>0.308868501529052</v>
      </c>
    </row>
    <row r="452" spans="1:30">
      <c r="A452" s="1" t="s">
        <v>459</v>
      </c>
      <c r="B452">
        <f>HYPERLINK("https://www.suredividend.com/sure-analysis-MGA/","Magna International Inc.")</f>
        <v>0</v>
      </c>
      <c r="C452">
        <v>74.03</v>
      </c>
      <c r="D452">
        <v>21792.390571</v>
      </c>
      <c r="E452" t="s">
        <v>701</v>
      </c>
      <c r="F452" t="s">
        <v>663</v>
      </c>
      <c r="H452" t="s">
        <v>708</v>
      </c>
      <c r="I452" t="s">
        <v>1098</v>
      </c>
      <c r="J452" t="s">
        <v>1258</v>
      </c>
      <c r="K452">
        <v>44162</v>
      </c>
      <c r="L452">
        <v>0.027482316844861</v>
      </c>
      <c r="M452">
        <v>-0.05429419355752252</v>
      </c>
      <c r="N452">
        <v>0.048</v>
      </c>
      <c r="O452">
        <v>0.01566910631485241</v>
      </c>
      <c r="P452" t="s">
        <v>530</v>
      </c>
      <c r="Q452" t="s">
        <v>530</v>
      </c>
      <c r="R452">
        <v>9</v>
      </c>
      <c r="S452">
        <v>0.5351170568561873</v>
      </c>
      <c r="T452">
        <v>56</v>
      </c>
      <c r="U452">
        <v>1.321964285714286</v>
      </c>
      <c r="V452">
        <v>1.52</v>
      </c>
      <c r="W452">
        <v>2.99</v>
      </c>
      <c r="X452">
        <v>1.6</v>
      </c>
      <c r="Y452">
        <v>0.38974239573115</v>
      </c>
      <c r="Z452">
        <v>0.5359877488514548</v>
      </c>
      <c r="AA452">
        <v>0.9035222052067381</v>
      </c>
      <c r="AB452">
        <v>0.4946483180428135</v>
      </c>
      <c r="AC452">
        <v>0.3318042813455658</v>
      </c>
      <c r="AD452">
        <v>0.3073394495412844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23.14</v>
      </c>
      <c r="D453">
        <v>4533.095696</v>
      </c>
      <c r="E453" t="s">
        <v>699</v>
      </c>
      <c r="F453" t="s">
        <v>663</v>
      </c>
      <c r="G453" t="s">
        <v>702</v>
      </c>
      <c r="H453" t="s">
        <v>708</v>
      </c>
      <c r="I453" t="s">
        <v>1099</v>
      </c>
      <c r="J453" t="s">
        <v>1262</v>
      </c>
      <c r="K453">
        <v>44159</v>
      </c>
      <c r="L453">
        <v>0.042937075228561</v>
      </c>
      <c r="M453">
        <v>-0.02874486434861701</v>
      </c>
      <c r="N453">
        <v>0</v>
      </c>
      <c r="O453">
        <v>0.01558278549448855</v>
      </c>
      <c r="P453" t="s">
        <v>530</v>
      </c>
      <c r="Q453" t="s">
        <v>530</v>
      </c>
      <c r="R453">
        <v>0</v>
      </c>
      <c r="S453">
        <v>0.6896551724137931</v>
      </c>
      <c r="T453">
        <v>20</v>
      </c>
      <c r="U453">
        <v>1.157</v>
      </c>
      <c r="V453">
        <v>0</v>
      </c>
      <c r="W453">
        <v>1.45</v>
      </c>
      <c r="X453">
        <v>1</v>
      </c>
      <c r="Y453">
        <v>-0.338298747256184</v>
      </c>
      <c r="Z453">
        <v>0.7366003062787136</v>
      </c>
      <c r="AA453">
        <v>0.09341500765696784</v>
      </c>
      <c r="AB453">
        <v>0.06957186544342508</v>
      </c>
      <c r="AC453">
        <v>0.5076452599388379</v>
      </c>
      <c r="AD453">
        <v>0.3058103975535168</v>
      </c>
    </row>
    <row r="454" spans="1:30">
      <c r="A454" s="1" t="s">
        <v>461</v>
      </c>
      <c r="B454">
        <f>HYPERLINK("https://www.suredividend.com/sure-analysis-KTB/","Kontoor Brands Inc")</f>
        <v>0</v>
      </c>
      <c r="C454">
        <v>41.24</v>
      </c>
      <c r="D454">
        <v>2296.223552</v>
      </c>
      <c r="E454" t="s">
        <v>694</v>
      </c>
      <c r="F454" t="s">
        <v>663</v>
      </c>
      <c r="G454" t="s">
        <v>702</v>
      </c>
      <c r="H454" t="s">
        <v>708</v>
      </c>
      <c r="I454" t="s">
        <v>1100</v>
      </c>
      <c r="J454" t="s">
        <v>1258</v>
      </c>
      <c r="K454">
        <v>44152</v>
      </c>
      <c r="L454">
        <v>0.023795129741548</v>
      </c>
      <c r="M454">
        <v>-0.05548554799306993</v>
      </c>
      <c r="N454">
        <v>0.03</v>
      </c>
      <c r="O454">
        <v>0.01506139828155417</v>
      </c>
      <c r="P454" t="s">
        <v>530</v>
      </c>
      <c r="Q454" t="s">
        <v>530</v>
      </c>
      <c r="R454">
        <v>0</v>
      </c>
      <c r="S454">
        <v>0.6956521739130436</v>
      </c>
      <c r="T454">
        <v>31</v>
      </c>
      <c r="U454">
        <v>1.330322580645161</v>
      </c>
      <c r="V454">
        <v>0</v>
      </c>
      <c r="W454">
        <v>2.3</v>
      </c>
      <c r="X454">
        <v>1.6</v>
      </c>
      <c r="Y454">
        <v>-0.037583168494875</v>
      </c>
      <c r="Z454">
        <v>0.4670750382848392</v>
      </c>
      <c r="AA454">
        <v>0.4563552833078102</v>
      </c>
      <c r="AB454">
        <v>0.2943425076452599</v>
      </c>
      <c r="AC454">
        <v>0.3241590214067279</v>
      </c>
      <c r="AD454">
        <v>0.3027522935779816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179.12</v>
      </c>
      <c r="D455">
        <v>64301.833656</v>
      </c>
      <c r="E455" t="s">
        <v>698</v>
      </c>
      <c r="F455" t="s">
        <v>663</v>
      </c>
      <c r="G455" t="s">
        <v>702</v>
      </c>
      <c r="H455" t="s">
        <v>710</v>
      </c>
      <c r="I455" t="s">
        <v>1101</v>
      </c>
      <c r="J455" t="s">
        <v>1256</v>
      </c>
      <c r="K455">
        <v>44146</v>
      </c>
      <c r="L455">
        <v>0.018585520124766</v>
      </c>
      <c r="M455">
        <v>-0.05359077349473385</v>
      </c>
      <c r="N455">
        <v>0.049</v>
      </c>
      <c r="O455">
        <v>0.01463692727191335</v>
      </c>
      <c r="P455" t="s">
        <v>530</v>
      </c>
      <c r="Q455" t="s">
        <v>530</v>
      </c>
      <c r="R455">
        <v>10</v>
      </c>
      <c r="S455">
        <v>0.5007363770250368</v>
      </c>
      <c r="T455">
        <v>136</v>
      </c>
      <c r="U455">
        <v>1.317058823529412</v>
      </c>
      <c r="V455">
        <v>6</v>
      </c>
      <c r="W455">
        <v>6.79</v>
      </c>
      <c r="X455">
        <v>3.4</v>
      </c>
      <c r="Y455">
        <v>-0.09576592089567201</v>
      </c>
      <c r="Z455">
        <v>0.3767228177641654</v>
      </c>
      <c r="AA455">
        <v>0.3660030627871363</v>
      </c>
      <c r="AB455">
        <v>0.4969418960244649</v>
      </c>
      <c r="AC455">
        <v>0.3379204892966361</v>
      </c>
      <c r="AD455">
        <v>0.3012232415902141</v>
      </c>
    </row>
    <row r="456" spans="1:30">
      <c r="A456" s="1" t="s">
        <v>463</v>
      </c>
      <c r="B456">
        <f>HYPERLINK("https://www.suredividend.com/sure-analysis-CF/","CF Industries Holdings Inc")</f>
        <v>0</v>
      </c>
      <c r="C456">
        <v>40.07</v>
      </c>
      <c r="D456">
        <v>8571.621934000001</v>
      </c>
      <c r="E456" t="s">
        <v>699</v>
      </c>
      <c r="F456" t="s">
        <v>663</v>
      </c>
      <c r="G456" t="s">
        <v>702</v>
      </c>
      <c r="H456" t="s">
        <v>708</v>
      </c>
      <c r="I456" t="s">
        <v>1102</v>
      </c>
      <c r="J456" t="s">
        <v>1263</v>
      </c>
      <c r="K456">
        <v>44170</v>
      </c>
      <c r="L456">
        <v>0.029507153909059</v>
      </c>
      <c r="M456">
        <v>-0.01581560126761372</v>
      </c>
      <c r="N456">
        <v>0</v>
      </c>
      <c r="O456">
        <v>0.01421451719060873</v>
      </c>
      <c r="P456" t="s">
        <v>530</v>
      </c>
      <c r="Q456" t="s">
        <v>530</v>
      </c>
      <c r="R456">
        <v>0</v>
      </c>
      <c r="S456">
        <v>0.7058823529411765</v>
      </c>
      <c r="T456">
        <v>37</v>
      </c>
      <c r="U456">
        <v>1.082972972972973</v>
      </c>
      <c r="V456">
        <v>1.74</v>
      </c>
      <c r="W456">
        <v>1.7</v>
      </c>
      <c r="X456">
        <v>1.2</v>
      </c>
      <c r="Y456">
        <v>-0.09662525165761401</v>
      </c>
      <c r="Z456">
        <v>0.5773353751914242</v>
      </c>
      <c r="AA456">
        <v>0.3629402756508423</v>
      </c>
      <c r="AB456">
        <v>0.06957186544342508</v>
      </c>
      <c r="AC456">
        <v>0.6391437308868502</v>
      </c>
      <c r="AD456">
        <v>0.2966360856269113</v>
      </c>
    </row>
    <row r="457" spans="1:30">
      <c r="A457" s="1" t="s">
        <v>464</v>
      </c>
      <c r="B457">
        <f>HYPERLINK("https://www.suredividend.com/sure-analysis-WPP/","WPP Plc.")</f>
        <v>0</v>
      </c>
      <c r="C457">
        <v>56.29</v>
      </c>
      <c r="D457">
        <v>12949.277612</v>
      </c>
      <c r="E457" t="s">
        <v>699</v>
      </c>
      <c r="F457" t="s">
        <v>663</v>
      </c>
      <c r="H457" t="s">
        <v>708</v>
      </c>
      <c r="J457" t="s">
        <v>1254</v>
      </c>
      <c r="K457">
        <v>44173</v>
      </c>
      <c r="L457">
        <v>0.057066705299785</v>
      </c>
      <c r="M457">
        <v>-0.04378345678507034</v>
      </c>
      <c r="N457">
        <v>0.03</v>
      </c>
      <c r="O457">
        <v>0.01263153504772241</v>
      </c>
      <c r="P457" t="s">
        <v>530</v>
      </c>
      <c r="Q457" t="s">
        <v>668</v>
      </c>
      <c r="R457">
        <v>0</v>
      </c>
      <c r="S457">
        <v>0.3466666666666667</v>
      </c>
      <c r="T457">
        <v>45</v>
      </c>
      <c r="U457">
        <v>1.250888888888889</v>
      </c>
      <c r="V457">
        <v>3.25</v>
      </c>
      <c r="W457">
        <v>3.75</v>
      </c>
      <c r="X457">
        <v>1.3</v>
      </c>
      <c r="Y457">
        <v>-0.230600099888026</v>
      </c>
      <c r="Z457">
        <v>0.8300153139356814</v>
      </c>
      <c r="AA457">
        <v>0.1699846860643185</v>
      </c>
      <c r="AB457">
        <v>0.2943425076452599</v>
      </c>
      <c r="AC457">
        <v>0.3990825688073394</v>
      </c>
      <c r="AD457">
        <v>0.2844036697247707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10.2472</v>
      </c>
      <c r="D458">
        <v>1564.530824</v>
      </c>
      <c r="E458" t="s">
        <v>698</v>
      </c>
      <c r="F458" t="s">
        <v>664</v>
      </c>
      <c r="G458" t="s">
        <v>703</v>
      </c>
      <c r="H458" t="s">
        <v>714</v>
      </c>
      <c r="I458" t="s">
        <v>1103</v>
      </c>
      <c r="J458" t="s">
        <v>1256</v>
      </c>
      <c r="K458">
        <v>44151</v>
      </c>
      <c r="L458">
        <v>0</v>
      </c>
      <c r="M458">
        <v>-0.06303082934259396</v>
      </c>
      <c r="N458">
        <v>0.017</v>
      </c>
      <c r="O458">
        <v>0.01256345925209268</v>
      </c>
      <c r="P458" t="s">
        <v>530</v>
      </c>
      <c r="Q458" t="s">
        <v>625</v>
      </c>
      <c r="R458">
        <v>0</v>
      </c>
      <c r="S458">
        <v>0.5760869565217391</v>
      </c>
      <c r="T458">
        <v>7.4</v>
      </c>
      <c r="U458">
        <v>1.384756756756757</v>
      </c>
      <c r="V458">
        <v>0</v>
      </c>
      <c r="W458">
        <v>0.92</v>
      </c>
      <c r="X458">
        <v>0.53</v>
      </c>
      <c r="Y458">
        <v>0.019845140229701</v>
      </c>
      <c r="Z458">
        <v>0.03675344563552833</v>
      </c>
      <c r="AA458">
        <v>0.5620214395099541</v>
      </c>
      <c r="AB458">
        <v>0.1483180428134556</v>
      </c>
      <c r="AC458">
        <v>0.2859327217125383</v>
      </c>
      <c r="AD458">
        <v>0.2828746177370031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50.86</v>
      </c>
      <c r="D459">
        <v>19552.568479</v>
      </c>
      <c r="E459" t="s">
        <v>696</v>
      </c>
      <c r="F459" t="s">
        <v>663</v>
      </c>
      <c r="G459" t="s">
        <v>702</v>
      </c>
      <c r="H459" t="s">
        <v>708</v>
      </c>
      <c r="I459" t="s">
        <v>1104</v>
      </c>
      <c r="J459" t="s">
        <v>1258</v>
      </c>
      <c r="K459">
        <v>44161</v>
      </c>
      <c r="L459">
        <v>0.04043562530616601</v>
      </c>
      <c r="M459">
        <v>-0.1189562359005214</v>
      </c>
      <c r="N459">
        <v>0.1</v>
      </c>
      <c r="O459">
        <v>0.01217293520002216</v>
      </c>
      <c r="P459" t="s">
        <v>530</v>
      </c>
      <c r="Q459" t="s">
        <v>530</v>
      </c>
      <c r="R459">
        <v>10</v>
      </c>
      <c r="S459">
        <v>0.7592592592592592</v>
      </c>
      <c r="T459">
        <v>27</v>
      </c>
      <c r="U459">
        <v>1.883703703703704</v>
      </c>
      <c r="V459">
        <v>1.25</v>
      </c>
      <c r="W459">
        <v>2.7</v>
      </c>
      <c r="X459">
        <v>2.05</v>
      </c>
      <c r="Y459">
        <v>0.172676219710579</v>
      </c>
      <c r="Z459">
        <v>0.6983154670750383</v>
      </c>
      <c r="AA459">
        <v>0.7580398162327718</v>
      </c>
      <c r="AB459">
        <v>0.9342507645259939</v>
      </c>
      <c r="AC459">
        <v>0.06116207951070336</v>
      </c>
      <c r="AD459">
        <v>0.2767584097859327</v>
      </c>
    </row>
    <row r="460" spans="1:30">
      <c r="A460" s="1" t="s">
        <v>467</v>
      </c>
      <c r="B460">
        <f>HYPERLINK("https://www.suredividend.com/sure-analysis-INN/","Summit Hotel Properties Inc")</f>
        <v>0</v>
      </c>
      <c r="C460">
        <v>9.24</v>
      </c>
      <c r="D460">
        <v>935.522765</v>
      </c>
      <c r="E460" t="s">
        <v>698</v>
      </c>
      <c r="F460" t="s">
        <v>664</v>
      </c>
      <c r="H460" t="s">
        <v>708</v>
      </c>
      <c r="J460" t="s">
        <v>1264</v>
      </c>
      <c r="K460">
        <v>44152</v>
      </c>
      <c r="L460">
        <v>0.020338983859046</v>
      </c>
      <c r="M460">
        <v>-0.0827328174886276</v>
      </c>
      <c r="N460">
        <v>0.046</v>
      </c>
      <c r="O460">
        <v>0.01006740421236318</v>
      </c>
      <c r="P460" t="s">
        <v>530</v>
      </c>
      <c r="Q460" t="s">
        <v>530</v>
      </c>
      <c r="R460">
        <v>0</v>
      </c>
      <c r="S460">
        <v>0.6666666666666666</v>
      </c>
      <c r="T460">
        <v>6</v>
      </c>
      <c r="U460">
        <v>1.54</v>
      </c>
      <c r="V460">
        <v>-1.02</v>
      </c>
      <c r="W460">
        <v>0.54</v>
      </c>
      <c r="X460">
        <v>0.36</v>
      </c>
      <c r="Y460">
        <v>-0.265304089392153</v>
      </c>
      <c r="Z460">
        <v>0.4119448698315467</v>
      </c>
      <c r="AA460">
        <v>0.1393568147013783</v>
      </c>
      <c r="AB460">
        <v>0.4877675840978594</v>
      </c>
      <c r="AC460">
        <v>0.1842507645259939</v>
      </c>
      <c r="AD460">
        <v>0.2660550458715596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64.04000000000001</v>
      </c>
      <c r="D461">
        <v>4827.13911</v>
      </c>
      <c r="E461" t="s">
        <v>691</v>
      </c>
      <c r="F461" t="s">
        <v>664</v>
      </c>
      <c r="H461" t="s">
        <v>708</v>
      </c>
      <c r="J461" t="s">
        <v>1264</v>
      </c>
      <c r="K461">
        <v>44143</v>
      </c>
      <c r="L461">
        <v>0.021006376997304</v>
      </c>
      <c r="M461">
        <v>-0.1039131994601719</v>
      </c>
      <c r="N461">
        <v>0.1</v>
      </c>
      <c r="O461">
        <v>0.008484964970916442</v>
      </c>
      <c r="P461" t="s">
        <v>530</v>
      </c>
      <c r="Q461" t="s">
        <v>530</v>
      </c>
      <c r="R461">
        <v>2</v>
      </c>
      <c r="S461">
        <v>0.918918918918919</v>
      </c>
      <c r="T461">
        <v>37</v>
      </c>
      <c r="U461">
        <v>1.730810810810811</v>
      </c>
      <c r="V461">
        <v>1.41</v>
      </c>
      <c r="W461">
        <v>1.48</v>
      </c>
      <c r="X461">
        <v>1.36</v>
      </c>
      <c r="Y461">
        <v>1.112394982237278</v>
      </c>
      <c r="Z461">
        <v>0.4272588055130169</v>
      </c>
      <c r="AA461">
        <v>0.9846860643185299</v>
      </c>
      <c r="AB461">
        <v>0.9342507645259939</v>
      </c>
      <c r="AC461">
        <v>0.09174311926605505</v>
      </c>
      <c r="AD461">
        <v>0.2599388379204893</v>
      </c>
    </row>
    <row r="462" spans="1:30">
      <c r="A462" s="1" t="s">
        <v>469</v>
      </c>
      <c r="B462">
        <f>HYPERLINK("https://www.suredividend.com/sure-analysis-KIM/","Kimco Realty Corp.")</f>
        <v>0</v>
      </c>
      <c r="C462">
        <v>14.87</v>
      </c>
      <c r="D462">
        <v>6232.305719</v>
      </c>
      <c r="E462" t="s">
        <v>698</v>
      </c>
      <c r="F462" t="s">
        <v>664</v>
      </c>
      <c r="G462" t="s">
        <v>702</v>
      </c>
      <c r="H462" t="s">
        <v>708</v>
      </c>
      <c r="I462" t="s">
        <v>1105</v>
      </c>
      <c r="J462" t="s">
        <v>1264</v>
      </c>
      <c r="K462">
        <v>44144</v>
      </c>
      <c r="L462">
        <v>0.03703781426435401</v>
      </c>
      <c r="M462">
        <v>-0.05010112271898604</v>
      </c>
      <c r="N462">
        <v>0.008999999999999999</v>
      </c>
      <c r="O462">
        <v>0.006590869604284455</v>
      </c>
      <c r="P462" t="s">
        <v>530</v>
      </c>
      <c r="Q462" t="s">
        <v>419</v>
      </c>
      <c r="R462">
        <v>0</v>
      </c>
      <c r="S462">
        <v>0.3478260869565218</v>
      </c>
      <c r="T462">
        <v>11.5</v>
      </c>
      <c r="U462">
        <v>1.29304347826087</v>
      </c>
      <c r="V462">
        <v>2.27</v>
      </c>
      <c r="W462">
        <v>1.15</v>
      </c>
      <c r="X462">
        <v>0.4</v>
      </c>
      <c r="Y462">
        <v>-0.236649308958378</v>
      </c>
      <c r="Z462">
        <v>0.6630934150076569</v>
      </c>
      <c r="AA462">
        <v>0.1638591117917305</v>
      </c>
      <c r="AB462">
        <v>0.1001529051987768</v>
      </c>
      <c r="AC462">
        <v>0.3593272171253822</v>
      </c>
      <c r="AD462">
        <v>0.2446483180428135</v>
      </c>
    </row>
    <row r="463" spans="1:30">
      <c r="A463" s="1" t="s">
        <v>470</v>
      </c>
      <c r="B463">
        <f>HYPERLINK("https://www.suredividend.com/sure-analysis-NWL/","Newell Brands Inc")</f>
        <v>0</v>
      </c>
      <c r="C463">
        <v>22.29</v>
      </c>
      <c r="D463">
        <v>9275.198</v>
      </c>
      <c r="E463" t="s">
        <v>699</v>
      </c>
      <c r="F463" t="s">
        <v>663</v>
      </c>
      <c r="G463" t="s">
        <v>702</v>
      </c>
      <c r="H463" t="s">
        <v>710</v>
      </c>
      <c r="I463" t="s">
        <v>1106</v>
      </c>
      <c r="J463" t="s">
        <v>1261</v>
      </c>
      <c r="K463">
        <v>44166</v>
      </c>
      <c r="L463">
        <v>0.041286360682612</v>
      </c>
      <c r="M463">
        <v>-0.05274311496876105</v>
      </c>
      <c r="N463">
        <v>0.01</v>
      </c>
      <c r="O463">
        <v>0.001584658861171206</v>
      </c>
      <c r="P463" t="s">
        <v>530</v>
      </c>
      <c r="Q463" t="s">
        <v>419</v>
      </c>
      <c r="R463">
        <v>0</v>
      </c>
      <c r="S463">
        <v>0.5411764705882354</v>
      </c>
      <c r="T463">
        <v>17</v>
      </c>
      <c r="U463">
        <v>1.311176470588235</v>
      </c>
      <c r="V463">
        <v>-0.2429</v>
      </c>
      <c r="W463">
        <v>1.7</v>
      </c>
      <c r="X463">
        <v>0.92</v>
      </c>
      <c r="Y463">
        <v>0.237986827276485</v>
      </c>
      <c r="Z463">
        <v>0.7105666156202145</v>
      </c>
      <c r="AA463">
        <v>0.8284839203675345</v>
      </c>
      <c r="AB463">
        <v>0.1154434250764526</v>
      </c>
      <c r="AC463">
        <v>0.345565749235474</v>
      </c>
      <c r="AD463">
        <v>0.2262996941896024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36.23</v>
      </c>
      <c r="D464">
        <v>27252.237734</v>
      </c>
      <c r="E464" t="s">
        <v>695</v>
      </c>
      <c r="F464" t="s">
        <v>663</v>
      </c>
      <c r="G464" t="s">
        <v>702</v>
      </c>
      <c r="H464" t="s">
        <v>708</v>
      </c>
      <c r="I464" t="s">
        <v>1107</v>
      </c>
      <c r="J464" t="s">
        <v>1262</v>
      </c>
      <c r="K464">
        <v>44131</v>
      </c>
      <c r="L464">
        <v>0.024417753327141</v>
      </c>
      <c r="M464">
        <v>-0.08687149479713097</v>
      </c>
      <c r="N464">
        <v>0.06</v>
      </c>
      <c r="O464">
        <v>-0.001028672555216437</v>
      </c>
      <c r="P464" t="s">
        <v>530</v>
      </c>
      <c r="Q464" t="s">
        <v>530</v>
      </c>
      <c r="R464">
        <v>10</v>
      </c>
      <c r="S464">
        <v>0.704</v>
      </c>
      <c r="T464">
        <v>23</v>
      </c>
      <c r="U464">
        <v>1.575217391304348</v>
      </c>
      <c r="V464">
        <v>0.1205</v>
      </c>
      <c r="W464">
        <v>1.25</v>
      </c>
      <c r="X464">
        <v>0.88</v>
      </c>
      <c r="Y464">
        <v>0.243125692658344</v>
      </c>
      <c r="Z464">
        <v>0.4793261868300153</v>
      </c>
      <c r="AA464">
        <v>0.8330781010719756</v>
      </c>
      <c r="AB464">
        <v>0.6865443425076453</v>
      </c>
      <c r="AC464">
        <v>0.1666666666666667</v>
      </c>
      <c r="AD464">
        <v>0.2125382262996942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69.5</v>
      </c>
      <c r="D465">
        <v>102368.336011</v>
      </c>
      <c r="E465" t="s">
        <v>696</v>
      </c>
      <c r="F465" t="s">
        <v>663</v>
      </c>
      <c r="H465" t="s">
        <v>708</v>
      </c>
      <c r="I465" t="s">
        <v>1108</v>
      </c>
      <c r="J465" t="s">
        <v>1263</v>
      </c>
      <c r="K465">
        <v>44166</v>
      </c>
      <c r="L465">
        <v>0.034167430273419</v>
      </c>
      <c r="M465">
        <v>-0.05276396114991733</v>
      </c>
      <c r="N465">
        <v>0.01</v>
      </c>
      <c r="O465">
        <v>-0.004348738576121725</v>
      </c>
      <c r="P465" t="s">
        <v>530</v>
      </c>
      <c r="Q465" t="s">
        <v>530</v>
      </c>
      <c r="R465">
        <v>0</v>
      </c>
      <c r="S465">
        <v>0.631578947368421</v>
      </c>
      <c r="T465">
        <v>53</v>
      </c>
      <c r="U465">
        <v>1.311320754716981</v>
      </c>
      <c r="V465">
        <v>3.14</v>
      </c>
      <c r="W465">
        <v>3.8</v>
      </c>
      <c r="X465">
        <v>2.4</v>
      </c>
      <c r="Y465">
        <v>0.337389761559762</v>
      </c>
      <c r="Z465">
        <v>0.6324655436447167</v>
      </c>
      <c r="AA465">
        <v>0.888208269525268</v>
      </c>
      <c r="AB465">
        <v>0.1154434250764526</v>
      </c>
      <c r="AC465">
        <v>0.3440366972477065</v>
      </c>
      <c r="AD465">
        <v>0.1972477064220184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82.245</v>
      </c>
      <c r="D466">
        <v>129201.723464</v>
      </c>
      <c r="E466" t="s">
        <v>696</v>
      </c>
      <c r="F466" t="s">
        <v>663</v>
      </c>
      <c r="H466" t="s">
        <v>708</v>
      </c>
      <c r="I466" t="s">
        <v>1109</v>
      </c>
      <c r="J466" t="s">
        <v>1263</v>
      </c>
      <c r="K466">
        <v>44157</v>
      </c>
      <c r="L466">
        <v>0.04800115956178901</v>
      </c>
      <c r="M466">
        <v>-0.0674680985653342</v>
      </c>
      <c r="N466">
        <v>0.01</v>
      </c>
      <c r="O466">
        <v>-0.004877842325462511</v>
      </c>
      <c r="P466" t="s">
        <v>530</v>
      </c>
      <c r="Q466" t="s">
        <v>419</v>
      </c>
      <c r="R466">
        <v>4</v>
      </c>
      <c r="S466">
        <v>0.6031249999999999</v>
      </c>
      <c r="T466">
        <v>58</v>
      </c>
      <c r="U466">
        <v>1.41801724137931</v>
      </c>
      <c r="V466">
        <v>4.88</v>
      </c>
      <c r="W466">
        <v>6.4</v>
      </c>
      <c r="X466">
        <v>3.86</v>
      </c>
      <c r="Y466">
        <v>0.44804944487784</v>
      </c>
      <c r="Z466">
        <v>0.77947932618683</v>
      </c>
      <c r="AA466">
        <v>0.9234303215926494</v>
      </c>
      <c r="AB466">
        <v>0.1154434250764526</v>
      </c>
      <c r="AC466">
        <v>0.2691131498470948</v>
      </c>
      <c r="AD466">
        <v>0.1957186544342507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28.92</v>
      </c>
      <c r="D467">
        <v>62702.847795</v>
      </c>
      <c r="E467" t="s">
        <v>696</v>
      </c>
      <c r="F467" t="s">
        <v>663</v>
      </c>
      <c r="H467" t="s">
        <v>708</v>
      </c>
      <c r="I467" t="s">
        <v>1110</v>
      </c>
      <c r="J467" t="s">
        <v>1255</v>
      </c>
      <c r="K467">
        <v>44134</v>
      </c>
      <c r="L467">
        <v>0.028534128458173</v>
      </c>
      <c r="M467">
        <v>-0.1116495251856234</v>
      </c>
      <c r="N467">
        <v>0.08</v>
      </c>
      <c r="O467">
        <v>-0.008021890464735892</v>
      </c>
      <c r="P467" t="s">
        <v>530</v>
      </c>
      <c r="Q467" t="s">
        <v>530</v>
      </c>
      <c r="R467">
        <v>0</v>
      </c>
      <c r="S467">
        <v>0.83</v>
      </c>
      <c r="T467">
        <v>16</v>
      </c>
      <c r="U467">
        <v>1.8075</v>
      </c>
      <c r="V467">
        <v>2.6</v>
      </c>
      <c r="W467">
        <v>1</v>
      </c>
      <c r="X467">
        <v>0.83</v>
      </c>
      <c r="Y467">
        <v>0.196029776674938</v>
      </c>
      <c r="Z467">
        <v>0.560490045941807</v>
      </c>
      <c r="AA467">
        <v>0.7871362940275651</v>
      </c>
      <c r="AB467">
        <v>0.8509174311926606</v>
      </c>
      <c r="AC467">
        <v>0.0764525993883792</v>
      </c>
      <c r="AD467">
        <v>0.172782874617737</v>
      </c>
    </row>
    <row r="468" spans="1:30">
      <c r="A468" s="1" t="s">
        <v>475</v>
      </c>
      <c r="B468">
        <f>HYPERLINK("https://www.suredividend.com/sure-analysis-ACN/","Accenture plc")</f>
        <v>0</v>
      </c>
      <c r="C468">
        <v>257.92</v>
      </c>
      <c r="D468">
        <v>170519.97273</v>
      </c>
      <c r="E468" t="s">
        <v>694</v>
      </c>
      <c r="F468" t="s">
        <v>663</v>
      </c>
      <c r="H468" t="s">
        <v>708</v>
      </c>
      <c r="J468" t="s">
        <v>1262</v>
      </c>
      <c r="K468">
        <v>44188</v>
      </c>
      <c r="L468">
        <v>0.012644441956814</v>
      </c>
      <c r="M468">
        <v>-0.09683034911736932</v>
      </c>
      <c r="N468">
        <v>0.075</v>
      </c>
      <c r="O468">
        <v>-0.01037150730623559</v>
      </c>
      <c r="P468" t="s">
        <v>530</v>
      </c>
      <c r="Q468" t="s">
        <v>530</v>
      </c>
      <c r="R468">
        <v>10</v>
      </c>
      <c r="S468">
        <v>0.4324324324324324</v>
      </c>
      <c r="T468">
        <v>155</v>
      </c>
      <c r="U468">
        <v>1.664</v>
      </c>
      <c r="V468">
        <v>7.88</v>
      </c>
      <c r="W468">
        <v>8.140000000000001</v>
      </c>
      <c r="X468">
        <v>3.52</v>
      </c>
      <c r="Y468">
        <v>0.244286207054589</v>
      </c>
      <c r="Z468">
        <v>0.2450229709035222</v>
      </c>
      <c r="AA468">
        <v>0.8376722817764165</v>
      </c>
      <c r="AB468">
        <v>0.8126911314984711</v>
      </c>
      <c r="AC468">
        <v>0.1269113149847095</v>
      </c>
      <c r="AD468">
        <v>0.1651376146788991</v>
      </c>
    </row>
    <row r="469" spans="1:30">
      <c r="A469" s="1" t="s">
        <v>476</v>
      </c>
      <c r="B469">
        <f>HYPERLINK("https://www.suredividend.com/sure-analysis-HAL/","Halliburton Co.")</f>
        <v>0</v>
      </c>
      <c r="C469">
        <v>20.92</v>
      </c>
      <c r="D469">
        <v>18042.587095</v>
      </c>
      <c r="E469" t="s">
        <v>696</v>
      </c>
      <c r="F469" t="s">
        <v>663</v>
      </c>
      <c r="G469" t="s">
        <v>702</v>
      </c>
      <c r="H469" t="s">
        <v>708</v>
      </c>
      <c r="I469" t="s">
        <v>1111</v>
      </c>
      <c r="J469" t="s">
        <v>1259</v>
      </c>
      <c r="K469">
        <v>44123</v>
      </c>
      <c r="L469">
        <v>0.015335372175329</v>
      </c>
      <c r="M469">
        <v>-0.1552345062849557</v>
      </c>
      <c r="N469">
        <v>0.149</v>
      </c>
      <c r="O469">
        <v>-0.01258730832803634</v>
      </c>
      <c r="P469" t="s">
        <v>530</v>
      </c>
      <c r="Q469" t="s">
        <v>530</v>
      </c>
      <c r="R469">
        <v>0</v>
      </c>
      <c r="S469">
        <v>0.3272727272727272</v>
      </c>
      <c r="T469">
        <v>9</v>
      </c>
      <c r="U469">
        <v>2.324444444444445</v>
      </c>
      <c r="V469">
        <v>-4.97</v>
      </c>
      <c r="W469">
        <v>0.55</v>
      </c>
      <c r="X469">
        <v>0.18</v>
      </c>
      <c r="Y469">
        <v>-0.159307345042343</v>
      </c>
      <c r="Z469">
        <v>0.3078101071975498</v>
      </c>
      <c r="AA469">
        <v>0.2649310872894334</v>
      </c>
      <c r="AB469">
        <v>0.9831804281345566</v>
      </c>
      <c r="AC469">
        <v>0.03211009174311927</v>
      </c>
      <c r="AD469">
        <v>0.1483180428134556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86.31999999999999</v>
      </c>
      <c r="D470">
        <v>33279.05941</v>
      </c>
      <c r="E470" t="s">
        <v>695</v>
      </c>
      <c r="F470" t="s">
        <v>663</v>
      </c>
      <c r="G470" t="s">
        <v>702</v>
      </c>
      <c r="H470" t="s">
        <v>708</v>
      </c>
      <c r="I470" t="s">
        <v>1112</v>
      </c>
      <c r="J470" t="s">
        <v>1258</v>
      </c>
      <c r="K470">
        <v>44120</v>
      </c>
      <c r="L470">
        <v>0.022407721054814</v>
      </c>
      <c r="M470">
        <v>-0.1300958458545034</v>
      </c>
      <c r="N470">
        <v>0.1</v>
      </c>
      <c r="O470">
        <v>-0.01539499285331825</v>
      </c>
      <c r="P470" t="s">
        <v>530</v>
      </c>
      <c r="Q470" t="s">
        <v>530</v>
      </c>
      <c r="R470">
        <v>48</v>
      </c>
      <c r="S470">
        <v>1.633333333333333</v>
      </c>
      <c r="T470">
        <v>43</v>
      </c>
      <c r="U470">
        <v>2.007441860465116</v>
      </c>
      <c r="V470">
        <v>-0.1209</v>
      </c>
      <c r="W470">
        <v>1.2</v>
      </c>
      <c r="X470">
        <v>1.96</v>
      </c>
      <c r="Y470">
        <v>-0.120272093975106</v>
      </c>
      <c r="Z470">
        <v>0.4532924961715161</v>
      </c>
      <c r="AA470">
        <v>0.3154670750382848</v>
      </c>
      <c r="AB470">
        <v>0.9342507645259939</v>
      </c>
      <c r="AC470">
        <v>0.04587155963302753</v>
      </c>
      <c r="AD470">
        <v>0.1345565749235474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45.225</v>
      </c>
      <c r="D471">
        <v>20342.887066</v>
      </c>
      <c r="E471" t="s">
        <v>699</v>
      </c>
      <c r="F471" t="s">
        <v>663</v>
      </c>
      <c r="H471" t="s">
        <v>708</v>
      </c>
      <c r="I471" t="s">
        <v>1113</v>
      </c>
      <c r="J471" t="s">
        <v>1263</v>
      </c>
      <c r="K471">
        <v>44171</v>
      </c>
      <c r="L471">
        <v>0.009236096704416</v>
      </c>
      <c r="M471">
        <v>-0.04996874407813279</v>
      </c>
      <c r="N471">
        <v>0.02</v>
      </c>
      <c r="O471">
        <v>-0.01851327811869208</v>
      </c>
      <c r="P471" t="s">
        <v>530</v>
      </c>
      <c r="Q471" t="s">
        <v>625</v>
      </c>
      <c r="R471">
        <v>1</v>
      </c>
      <c r="S471">
        <v>0.4571428571428571</v>
      </c>
      <c r="T471">
        <v>35</v>
      </c>
      <c r="U471">
        <v>1.292142857142857</v>
      </c>
      <c r="V471">
        <v>0.9518000000000001</v>
      </c>
      <c r="W471">
        <v>1.05</v>
      </c>
      <c r="X471">
        <v>0.48</v>
      </c>
      <c r="Y471">
        <v>0.5504167750236101</v>
      </c>
      <c r="Z471">
        <v>0.1761102603369066</v>
      </c>
      <c r="AA471">
        <v>0.9509954058192956</v>
      </c>
      <c r="AB471">
        <v>0.1903669724770642</v>
      </c>
      <c r="AC471">
        <v>0.3623853211009175</v>
      </c>
      <c r="AD471">
        <v>0.1207951070336391</v>
      </c>
    </row>
    <row r="472" spans="1:30">
      <c r="A472" s="1" t="s">
        <v>479</v>
      </c>
      <c r="B472">
        <f>HYPERLINK("https://www.suredividend.com/sure-analysis-CC/","Chemours Company")</f>
        <v>0</v>
      </c>
      <c r="C472">
        <v>26.37</v>
      </c>
      <c r="D472">
        <v>4337.755116</v>
      </c>
      <c r="E472" t="s">
        <v>693</v>
      </c>
      <c r="F472" t="s">
        <v>663</v>
      </c>
      <c r="G472" t="s">
        <v>702</v>
      </c>
      <c r="H472" t="s">
        <v>708</v>
      </c>
      <c r="I472" t="s">
        <v>1114</v>
      </c>
      <c r="J472" t="s">
        <v>1263</v>
      </c>
      <c r="K472">
        <v>44139</v>
      </c>
      <c r="L472">
        <v>0.03717305413144301</v>
      </c>
      <c r="M472">
        <v>-0.09509711969874612</v>
      </c>
      <c r="N472">
        <v>0.03</v>
      </c>
      <c r="O472">
        <v>-0.02237972415212042</v>
      </c>
      <c r="P472" t="s">
        <v>530</v>
      </c>
      <c r="Q472" t="s">
        <v>530</v>
      </c>
      <c r="R472">
        <v>0</v>
      </c>
      <c r="S472">
        <v>0.6329113924050632</v>
      </c>
      <c r="T472">
        <v>16</v>
      </c>
      <c r="U472">
        <v>1.648125</v>
      </c>
      <c r="V472">
        <v>-0.7235</v>
      </c>
      <c r="W472">
        <v>1.58</v>
      </c>
      <c r="X472">
        <v>1</v>
      </c>
      <c r="Y472">
        <v>0.6579483439378311</v>
      </c>
      <c r="Z472">
        <v>0.6661562021439509</v>
      </c>
      <c r="AA472">
        <v>0.9663093415007658</v>
      </c>
      <c r="AB472">
        <v>0.2943425076452599</v>
      </c>
      <c r="AC472">
        <v>0.1314984709480122</v>
      </c>
      <c r="AD472">
        <v>0.1055045871559633</v>
      </c>
    </row>
    <row r="473" spans="1:30">
      <c r="A473" s="1" t="s">
        <v>480</v>
      </c>
      <c r="B473">
        <f>HYPERLINK("https://www.suredividend.com/sure-analysis-WEN/","Wendy`s Co")</f>
        <v>0</v>
      </c>
      <c r="C473">
        <v>21.68</v>
      </c>
      <c r="D473">
        <v>4825.276946</v>
      </c>
      <c r="E473" t="s">
        <v>697</v>
      </c>
      <c r="F473" t="s">
        <v>663</v>
      </c>
      <c r="G473" t="s">
        <v>702</v>
      </c>
      <c r="H473" t="s">
        <v>710</v>
      </c>
      <c r="I473" t="s">
        <v>1115</v>
      </c>
      <c r="J473" t="s">
        <v>1258</v>
      </c>
      <c r="K473">
        <v>44145</v>
      </c>
      <c r="L473">
        <v>0.013406108798326</v>
      </c>
      <c r="M473">
        <v>-0.06013047211029654</v>
      </c>
      <c r="N473">
        <v>0.014</v>
      </c>
      <c r="O473">
        <v>-0.02604528836307751</v>
      </c>
      <c r="P473" t="s">
        <v>530</v>
      </c>
      <c r="Q473" t="s">
        <v>625</v>
      </c>
      <c r="R473">
        <v>0</v>
      </c>
      <c r="S473">
        <v>0.5087719298245614</v>
      </c>
      <c r="T473">
        <v>15.9</v>
      </c>
      <c r="U473">
        <v>1.363522012578616</v>
      </c>
      <c r="V473">
        <v>0.4612</v>
      </c>
      <c r="W473">
        <v>0.57</v>
      </c>
      <c r="X473">
        <v>0.29</v>
      </c>
      <c r="Y473">
        <v>-0.024591352252546</v>
      </c>
      <c r="Z473">
        <v>0.2664624808575804</v>
      </c>
      <c r="AA473">
        <v>0.4701378254211332</v>
      </c>
      <c r="AB473">
        <v>0.1345565749235474</v>
      </c>
      <c r="AC473">
        <v>0.3058103975535168</v>
      </c>
      <c r="AD473">
        <v>0.09327217125382264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50.7</v>
      </c>
      <c r="D474">
        <v>133065.979067</v>
      </c>
      <c r="E474" t="s">
        <v>693</v>
      </c>
      <c r="F474" t="s">
        <v>663</v>
      </c>
      <c r="H474" t="s">
        <v>710</v>
      </c>
      <c r="I474" t="s">
        <v>1116</v>
      </c>
      <c r="J474" t="s">
        <v>1257</v>
      </c>
      <c r="K474">
        <v>44143</v>
      </c>
      <c r="L474">
        <v>0.027464824137122</v>
      </c>
      <c r="M474">
        <v>-0.0996265936752927</v>
      </c>
      <c r="N474">
        <v>0.04</v>
      </c>
      <c r="O474">
        <v>-0.03017040000916471</v>
      </c>
      <c r="P474" t="s">
        <v>530</v>
      </c>
      <c r="Q474" t="s">
        <v>530</v>
      </c>
      <c r="R474">
        <v>0</v>
      </c>
      <c r="S474">
        <v>0.7070707070707071</v>
      </c>
      <c r="T474">
        <v>30</v>
      </c>
      <c r="U474">
        <v>1.69</v>
      </c>
      <c r="V474">
        <v>0.5799000000000001</v>
      </c>
      <c r="W474">
        <v>1.98</v>
      </c>
      <c r="X474">
        <v>1.4</v>
      </c>
      <c r="Y474">
        <v>0.04106134869805701</v>
      </c>
      <c r="Z474">
        <v>0.5344563552833078</v>
      </c>
      <c r="AA474">
        <v>0.5926493108728943</v>
      </c>
      <c r="AB474">
        <v>0.4235474006116208</v>
      </c>
      <c r="AC474">
        <v>0.1116207951070336</v>
      </c>
      <c r="AD474">
        <v>0.08256880733944953</v>
      </c>
    </row>
    <row r="475" spans="1:30">
      <c r="A475" s="1" t="s">
        <v>482</v>
      </c>
      <c r="B475">
        <f>HYPERLINK("https://www.suredividend.com/sure-analysis-VET/","Vermilion Energy Inc")</f>
        <v>0</v>
      </c>
      <c r="C475">
        <v>4.97</v>
      </c>
      <c r="D475">
        <v>777.025531</v>
      </c>
      <c r="E475" t="s">
        <v>698</v>
      </c>
      <c r="F475" t="s">
        <v>663</v>
      </c>
      <c r="H475" t="s">
        <v>708</v>
      </c>
      <c r="J475" t="s">
        <v>1259</v>
      </c>
      <c r="K475">
        <v>44154</v>
      </c>
      <c r="L475">
        <v>0.113828386680638</v>
      </c>
      <c r="M475">
        <v>0.01673429833624263</v>
      </c>
      <c r="N475">
        <v>-0.095</v>
      </c>
      <c r="O475">
        <v>-0.03070457794633674</v>
      </c>
      <c r="P475" t="s">
        <v>530</v>
      </c>
      <c r="Q475" t="s">
        <v>668</v>
      </c>
      <c r="R475">
        <v>0</v>
      </c>
      <c r="S475">
        <v>0.4018691588785047</v>
      </c>
      <c r="T475">
        <v>5.4</v>
      </c>
      <c r="U475">
        <v>0.9203703703703703</v>
      </c>
      <c r="V475">
        <v>0</v>
      </c>
      <c r="W475">
        <v>1.07</v>
      </c>
      <c r="X475">
        <v>0.43</v>
      </c>
      <c r="Y475">
        <v>-0.683713844942326</v>
      </c>
      <c r="Z475">
        <v>0.9724349157733537</v>
      </c>
      <c r="AA475">
        <v>0.003062787136294027</v>
      </c>
      <c r="AB475">
        <v>0.003058103975535168</v>
      </c>
      <c r="AC475">
        <v>0.8425076452599388</v>
      </c>
      <c r="AD475">
        <v>0.07798165137614679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692</v>
      </c>
      <c r="F476" t="s">
        <v>663</v>
      </c>
      <c r="G476" t="s">
        <v>702</v>
      </c>
      <c r="H476" t="s">
        <v>710</v>
      </c>
      <c r="I476" t="s">
        <v>1117</v>
      </c>
      <c r="J476" t="s">
        <v>1258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530</v>
      </c>
      <c r="Q476" t="s">
        <v>625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0.5191424196018377</v>
      </c>
      <c r="AB476">
        <v>0.8509174311926606</v>
      </c>
      <c r="AC476">
        <v>0.05504587155963302</v>
      </c>
      <c r="AD476">
        <v>0.07339449541284404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27.595</v>
      </c>
      <c r="D477">
        <v>105612.957496</v>
      </c>
      <c r="E477" t="s">
        <v>700</v>
      </c>
      <c r="F477" t="s">
        <v>663</v>
      </c>
      <c r="H477" t="s">
        <v>708</v>
      </c>
      <c r="I477" t="s">
        <v>1118</v>
      </c>
      <c r="J477" t="s">
        <v>1256</v>
      </c>
      <c r="K477">
        <v>44175</v>
      </c>
      <c r="L477">
        <v>0.04049363487529</v>
      </c>
      <c r="M477">
        <v>-0.08190331063194556</v>
      </c>
      <c r="N477">
        <v>0.02</v>
      </c>
      <c r="O477">
        <v>-0.0635413768445845</v>
      </c>
      <c r="P477" t="s">
        <v>530</v>
      </c>
      <c r="Q477" t="s">
        <v>530</v>
      </c>
      <c r="R477">
        <v>0</v>
      </c>
      <c r="S477">
        <v>0.6907894736842105</v>
      </c>
      <c r="T477">
        <v>18</v>
      </c>
      <c r="U477">
        <v>1.533055555555555</v>
      </c>
      <c r="V477">
        <v>-0.6057</v>
      </c>
      <c r="W477">
        <v>1.52</v>
      </c>
      <c r="X477">
        <v>1.05</v>
      </c>
      <c r="Y477">
        <v>-0.331011351909184</v>
      </c>
      <c r="Z477">
        <v>0.7013782542113323</v>
      </c>
      <c r="AA477">
        <v>0.1026033690658499</v>
      </c>
      <c r="AB477">
        <v>0.1903669724770642</v>
      </c>
      <c r="AC477">
        <v>0.1941896024464832</v>
      </c>
      <c r="AD477">
        <v>0.0382262996941896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113.7</v>
      </c>
      <c r="D478">
        <v>584833.800895</v>
      </c>
      <c r="E478" t="s">
        <v>696</v>
      </c>
      <c r="F478" t="s">
        <v>663</v>
      </c>
      <c r="H478" t="s">
        <v>708</v>
      </c>
      <c r="J478" t="s">
        <v>1262</v>
      </c>
      <c r="K478">
        <v>44139</v>
      </c>
      <c r="L478">
        <v>0.015120237657786</v>
      </c>
      <c r="M478">
        <v>-0.1692116271449663</v>
      </c>
      <c r="N478">
        <v>0.09</v>
      </c>
      <c r="O478">
        <v>-0.06785779846135853</v>
      </c>
      <c r="P478" t="s">
        <v>530</v>
      </c>
      <c r="Q478" t="s">
        <v>625</v>
      </c>
      <c r="R478">
        <v>5</v>
      </c>
      <c r="S478">
        <v>0.5483870967741935</v>
      </c>
      <c r="T478">
        <v>45</v>
      </c>
      <c r="U478">
        <v>2.526666666666667</v>
      </c>
      <c r="V478">
        <v>3.3</v>
      </c>
      <c r="W478">
        <v>3.1</v>
      </c>
      <c r="X478">
        <v>1.7</v>
      </c>
      <c r="Y478">
        <v>0.9940833529317101</v>
      </c>
      <c r="Z478">
        <v>0.3032159264931087</v>
      </c>
      <c r="AA478">
        <v>0.9831546707503829</v>
      </c>
      <c r="AB478">
        <v>0.8983180428134557</v>
      </c>
      <c r="AC478">
        <v>0.02446483180428134</v>
      </c>
      <c r="AD478">
        <v>0.03363914373088685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122.615</v>
      </c>
      <c r="D479">
        <v>47835.986</v>
      </c>
      <c r="E479" t="s">
        <v>693</v>
      </c>
      <c r="F479" t="s">
        <v>663</v>
      </c>
      <c r="H479" t="s">
        <v>708</v>
      </c>
      <c r="I479" t="s">
        <v>1119</v>
      </c>
      <c r="J479" t="s">
        <v>1255</v>
      </c>
      <c r="K479">
        <v>44138</v>
      </c>
      <c r="L479">
        <v>0.024062989642151</v>
      </c>
      <c r="M479">
        <v>-0.1420415604817237</v>
      </c>
      <c r="N479">
        <v>0.04</v>
      </c>
      <c r="O479">
        <v>-0.06993603629542278</v>
      </c>
      <c r="P479" t="s">
        <v>530</v>
      </c>
      <c r="Q479" t="s">
        <v>530</v>
      </c>
      <c r="R479">
        <v>11</v>
      </c>
      <c r="S479">
        <v>0.7392405063291139</v>
      </c>
      <c r="T479">
        <v>57</v>
      </c>
      <c r="U479">
        <v>2.151140350877193</v>
      </c>
      <c r="V479">
        <v>3.4</v>
      </c>
      <c r="W479">
        <v>3.95</v>
      </c>
      <c r="X479">
        <v>2.92</v>
      </c>
      <c r="Y479">
        <v>0.302434916238707</v>
      </c>
      <c r="Z479">
        <v>0.4732006125574273</v>
      </c>
      <c r="AA479">
        <v>0.8683001531393567</v>
      </c>
      <c r="AB479">
        <v>0.4235474006116208</v>
      </c>
      <c r="AC479">
        <v>0.0382262996941896</v>
      </c>
      <c r="AD479">
        <v>0.03211009174311927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5.75</v>
      </c>
      <c r="D480">
        <v>73.682152</v>
      </c>
      <c r="E480" t="s">
        <v>698</v>
      </c>
      <c r="F480" t="s">
        <v>663</v>
      </c>
      <c r="G480" t="s">
        <v>702</v>
      </c>
      <c r="H480" t="s">
        <v>713</v>
      </c>
      <c r="I480" t="s">
        <v>1120</v>
      </c>
      <c r="J480" t="s">
        <v>1256</v>
      </c>
      <c r="K480">
        <v>44181</v>
      </c>
      <c r="L480">
        <v>0.005271263895339</v>
      </c>
      <c r="M480">
        <v>-0.1162309875865426</v>
      </c>
      <c r="N480">
        <v>0.026</v>
      </c>
      <c r="O480">
        <v>-0.08423173076066259</v>
      </c>
      <c r="P480" t="s">
        <v>530</v>
      </c>
      <c r="Q480" t="s">
        <v>625</v>
      </c>
      <c r="R480">
        <v>0</v>
      </c>
      <c r="S480">
        <v>0.5</v>
      </c>
      <c r="T480">
        <v>3.1</v>
      </c>
      <c r="U480">
        <v>1.854838709677419</v>
      </c>
      <c r="V480">
        <v>-0.31</v>
      </c>
      <c r="W480">
        <v>0.06</v>
      </c>
      <c r="X480">
        <v>0.03</v>
      </c>
      <c r="Y480">
        <v>2.994072401383106</v>
      </c>
      <c r="Z480">
        <v>0.110260336906585</v>
      </c>
      <c r="AA480">
        <v>0.998468606431853</v>
      </c>
      <c r="AB480">
        <v>0.2377675840978593</v>
      </c>
      <c r="AC480">
        <v>0.07033639143730887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221.715</v>
      </c>
      <c r="D481">
        <v>41888.853664</v>
      </c>
      <c r="E481" t="s">
        <v>693</v>
      </c>
      <c r="F481" t="s">
        <v>663</v>
      </c>
      <c r="H481" t="s">
        <v>708</v>
      </c>
      <c r="I481" t="s">
        <v>1121</v>
      </c>
      <c r="J481" t="s">
        <v>1258</v>
      </c>
      <c r="K481">
        <v>44139</v>
      </c>
      <c r="L481">
        <v>0.004998230693699</v>
      </c>
      <c r="M481">
        <v>-0.1864834303412128</v>
      </c>
      <c r="N481">
        <v>0.075</v>
      </c>
      <c r="O481">
        <v>-0.1140311597242853</v>
      </c>
      <c r="P481" t="s">
        <v>530</v>
      </c>
      <c r="Q481" t="s">
        <v>625</v>
      </c>
      <c r="R481">
        <v>4</v>
      </c>
      <c r="S481">
        <v>0.3848580441640378</v>
      </c>
      <c r="T481">
        <v>79</v>
      </c>
      <c r="U481">
        <v>2.806518987341772</v>
      </c>
      <c r="V481">
        <v>3.14</v>
      </c>
      <c r="W481">
        <v>3.17</v>
      </c>
      <c r="X481">
        <v>1.22</v>
      </c>
      <c r="Y481">
        <v>0.36636510498855</v>
      </c>
      <c r="Z481">
        <v>0.1041347626339969</v>
      </c>
      <c r="AA481">
        <v>0.8958652373660031</v>
      </c>
      <c r="AB481">
        <v>0.8126911314984711</v>
      </c>
      <c r="AC481">
        <v>0.01376146788990826</v>
      </c>
      <c r="AD481">
        <v>0.01681957186544343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36.33</v>
      </c>
      <c r="D482">
        <v>39552.514829</v>
      </c>
      <c r="E482" t="s">
        <v>698</v>
      </c>
      <c r="F482" t="s">
        <v>663</v>
      </c>
      <c r="G482" t="s">
        <v>702</v>
      </c>
      <c r="H482" t="s">
        <v>708</v>
      </c>
      <c r="I482" t="s">
        <v>1122</v>
      </c>
      <c r="J482" t="s">
        <v>1264</v>
      </c>
      <c r="K482">
        <v>44140</v>
      </c>
      <c r="L482">
        <v>0.049880391514794</v>
      </c>
      <c r="M482">
        <v>-0.2745433059483834</v>
      </c>
      <c r="N482">
        <v>0</v>
      </c>
      <c r="O482">
        <v>-0.2393803004752468</v>
      </c>
      <c r="P482" t="s">
        <v>530</v>
      </c>
      <c r="Q482" t="s">
        <v>419</v>
      </c>
      <c r="R482">
        <v>0</v>
      </c>
      <c r="S482">
        <v>0.5081967213114754</v>
      </c>
      <c r="T482">
        <v>7.3</v>
      </c>
      <c r="U482">
        <v>4.976712328767123</v>
      </c>
      <c r="V482">
        <v>-0.5588000000000001</v>
      </c>
      <c r="W482">
        <v>0.61</v>
      </c>
      <c r="X482">
        <v>0.31</v>
      </c>
      <c r="Y482">
        <v>-0.159739874204501</v>
      </c>
      <c r="Z482">
        <v>0.7901990811638591</v>
      </c>
      <c r="AA482">
        <v>0.2633996937212864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3.57</v>
      </c>
      <c r="D483">
        <v>78.451942</v>
      </c>
      <c r="E483" t="s">
        <v>698</v>
      </c>
      <c r="F483" t="s">
        <v>666</v>
      </c>
      <c r="G483" t="s">
        <v>702</v>
      </c>
      <c r="H483" t="s">
        <v>716</v>
      </c>
      <c r="J483" t="s">
        <v>1256</v>
      </c>
      <c r="K483">
        <v>44181</v>
      </c>
      <c r="L483">
        <v>0.125747387320751</v>
      </c>
      <c r="M483">
        <v>0.1506224836329224</v>
      </c>
      <c r="N483">
        <v>-0.019</v>
      </c>
      <c r="O483">
        <v>0.2263900348388386</v>
      </c>
      <c r="P483" t="s">
        <v>625</v>
      </c>
      <c r="Q483" t="s">
        <v>419</v>
      </c>
      <c r="R483">
        <v>0</v>
      </c>
      <c r="S483">
        <v>1.587301587301587</v>
      </c>
      <c r="T483">
        <v>7.2</v>
      </c>
      <c r="U483">
        <v>0.4958333333333333</v>
      </c>
      <c r="V483">
        <v>0</v>
      </c>
      <c r="W483">
        <v>0.63</v>
      </c>
      <c r="X483">
        <v>1</v>
      </c>
      <c r="Y483">
        <v>-0.504723852332792</v>
      </c>
      <c r="Z483">
        <v>0.9785604900459418</v>
      </c>
      <c r="AA483">
        <v>0.02603369065849924</v>
      </c>
      <c r="AB483">
        <v>0.02293577981651376</v>
      </c>
      <c r="AC483">
        <v>0.9984709480122324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180.03</v>
      </c>
      <c r="D484">
        <v>3992.062273</v>
      </c>
      <c r="E484" t="s">
        <v>691</v>
      </c>
      <c r="F484" t="s">
        <v>664</v>
      </c>
      <c r="G484" t="s">
        <v>702</v>
      </c>
      <c r="H484" t="s">
        <v>708</v>
      </c>
      <c r="I484" t="s">
        <v>1123</v>
      </c>
      <c r="J484" t="s">
        <v>1264</v>
      </c>
      <c r="K484">
        <v>44145</v>
      </c>
      <c r="L484">
        <v>0.024537925075081</v>
      </c>
      <c r="M484">
        <v>-0.08894056011124662</v>
      </c>
      <c r="N484">
        <v>0.25</v>
      </c>
      <c r="O484">
        <v>0.1636697706439212</v>
      </c>
      <c r="P484" t="s">
        <v>625</v>
      </c>
      <c r="Q484" t="s">
        <v>530</v>
      </c>
      <c r="R484">
        <v>4</v>
      </c>
      <c r="S484">
        <v>0.9361702127659575</v>
      </c>
      <c r="T484">
        <v>113</v>
      </c>
      <c r="U484">
        <v>1.593185840707965</v>
      </c>
      <c r="V484">
        <v>2.81</v>
      </c>
      <c r="W484">
        <v>4.7</v>
      </c>
      <c r="X484">
        <v>4.4</v>
      </c>
      <c r="Y484">
        <v>1.495775218032021</v>
      </c>
      <c r="Z484">
        <v>0.4823889739663093</v>
      </c>
      <c r="AA484">
        <v>0.9938744257274119</v>
      </c>
      <c r="AB484">
        <v>0.9984709480122324</v>
      </c>
      <c r="AC484">
        <v>0.1559633027522936</v>
      </c>
      <c r="AD484">
        <v>0.9862385321100917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91.83</v>
      </c>
      <c r="D485">
        <v>40999.758845</v>
      </c>
      <c r="E485" t="s">
        <v>696</v>
      </c>
      <c r="F485" t="s">
        <v>663</v>
      </c>
      <c r="H485" t="s">
        <v>708</v>
      </c>
      <c r="I485" t="s">
        <v>1124</v>
      </c>
      <c r="J485" t="s">
        <v>1259</v>
      </c>
      <c r="K485">
        <v>44140</v>
      </c>
      <c r="L485">
        <v>0.089696592389052</v>
      </c>
      <c r="M485">
        <v>-0.1007471247386937</v>
      </c>
      <c r="N485">
        <v>0.23</v>
      </c>
      <c r="O485">
        <v>0.1634364014060907</v>
      </c>
      <c r="P485" t="s">
        <v>625</v>
      </c>
      <c r="Q485" t="s">
        <v>419</v>
      </c>
      <c r="R485">
        <v>0</v>
      </c>
      <c r="S485">
        <v>1.395</v>
      </c>
      <c r="T485">
        <v>54</v>
      </c>
      <c r="U485">
        <v>1.700555555555556</v>
      </c>
      <c r="V485">
        <v>19.59</v>
      </c>
      <c r="W485">
        <v>6</v>
      </c>
      <c r="X485">
        <v>8.369999999999999</v>
      </c>
      <c r="Y485">
        <v>-0.448387631580844</v>
      </c>
      <c r="Z485">
        <v>0.9310872894333844</v>
      </c>
      <c r="AA485">
        <v>0.03675344563552833</v>
      </c>
      <c r="AB485">
        <v>0.9969418960244648</v>
      </c>
      <c r="AC485">
        <v>0.1009174311926606</v>
      </c>
      <c r="AD485">
        <v>0.9847094801223242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46.68</v>
      </c>
      <c r="D486">
        <v>11700.462942</v>
      </c>
      <c r="E486" t="s">
        <v>696</v>
      </c>
      <c r="F486" t="s">
        <v>663</v>
      </c>
      <c r="H486" t="s">
        <v>708</v>
      </c>
      <c r="J486" t="s">
        <v>1259</v>
      </c>
      <c r="K486">
        <v>44144</v>
      </c>
      <c r="L486">
        <v>0.079671803402885</v>
      </c>
      <c r="M486">
        <v>0.06845565466384573</v>
      </c>
      <c r="N486">
        <v>0.03</v>
      </c>
      <c r="O486">
        <v>0.157716736650948</v>
      </c>
      <c r="P486" t="s">
        <v>625</v>
      </c>
      <c r="Q486" t="s">
        <v>419</v>
      </c>
      <c r="R486">
        <v>0</v>
      </c>
      <c r="S486">
        <v>0.93</v>
      </c>
      <c r="T486">
        <v>65</v>
      </c>
      <c r="U486">
        <v>0.7181538461538461</v>
      </c>
      <c r="V486">
        <v>6.8</v>
      </c>
      <c r="W486">
        <v>4</v>
      </c>
      <c r="X486">
        <v>3.72</v>
      </c>
      <c r="Y486">
        <v>-0.189837101786209</v>
      </c>
      <c r="Z486">
        <v>0.9004594180704442</v>
      </c>
      <c r="AA486">
        <v>0.222052067381317</v>
      </c>
      <c r="AB486">
        <v>0.2943425076452599</v>
      </c>
      <c r="AC486">
        <v>0.9770642201834862</v>
      </c>
      <c r="AD486">
        <v>0.9831804281345566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13.49</v>
      </c>
      <c r="D487">
        <v>1307.228377</v>
      </c>
      <c r="E487" t="s">
        <v>697</v>
      </c>
      <c r="F487" t="s">
        <v>665</v>
      </c>
      <c r="H487" t="s">
        <v>708</v>
      </c>
      <c r="J487" t="s">
        <v>1259</v>
      </c>
      <c r="K487">
        <v>44158</v>
      </c>
      <c r="L487">
        <v>0.145131288465316</v>
      </c>
      <c r="M487">
        <v>0.02816768428655436</v>
      </c>
      <c r="N487">
        <v>0.01</v>
      </c>
      <c r="O487">
        <v>0.1470815088786452</v>
      </c>
      <c r="P487" t="s">
        <v>625</v>
      </c>
      <c r="Q487" t="s">
        <v>419</v>
      </c>
      <c r="R487">
        <v>0</v>
      </c>
      <c r="S487">
        <v>0.9459459459459459</v>
      </c>
      <c r="T487">
        <v>15.5</v>
      </c>
      <c r="U487">
        <v>0.8703225806451613</v>
      </c>
      <c r="V487">
        <v>0</v>
      </c>
      <c r="W487">
        <v>2.22</v>
      </c>
      <c r="X487">
        <v>2.1</v>
      </c>
      <c r="Y487">
        <v>-0.09919535240893401</v>
      </c>
      <c r="Z487">
        <v>0.989280245022971</v>
      </c>
      <c r="AA487">
        <v>0.3583460949464012</v>
      </c>
      <c r="AB487">
        <v>0.1154434250764526</v>
      </c>
      <c r="AC487">
        <v>0.8944954128440367</v>
      </c>
      <c r="AD487">
        <v>0.9770642201834862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26.67</v>
      </c>
      <c r="D488">
        <v>4144.401485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1259</v>
      </c>
      <c r="K488">
        <v>44144</v>
      </c>
      <c r="L488">
        <v>0.05358270278748301</v>
      </c>
      <c r="M488">
        <v>0.07896738805357306</v>
      </c>
      <c r="N488">
        <v>0.02</v>
      </c>
      <c r="O488">
        <v>0.1355501466520883</v>
      </c>
      <c r="P488" t="s">
        <v>625</v>
      </c>
      <c r="Q488" t="s">
        <v>530</v>
      </c>
      <c r="R488">
        <v>2</v>
      </c>
      <c r="S488">
        <v>9.99</v>
      </c>
      <c r="T488">
        <v>39</v>
      </c>
      <c r="U488">
        <v>0.6838461538461539</v>
      </c>
      <c r="V488">
        <v>-0.9793000000000001</v>
      </c>
      <c r="W488">
        <v>-0.3</v>
      </c>
      <c r="X488">
        <v>1.4</v>
      </c>
      <c r="Y488">
        <v>-0.4425047620293001</v>
      </c>
      <c r="Z488">
        <v>0.8192955589586524</v>
      </c>
      <c r="AA488">
        <v>0.03828483920367534</v>
      </c>
      <c r="AB488">
        <v>0.1903669724770642</v>
      </c>
      <c r="AC488">
        <v>0.9877675840978593</v>
      </c>
      <c r="AD488">
        <v>0.9648318042813456</v>
      </c>
    </row>
    <row r="489" spans="1:30">
      <c r="A489" s="1" t="s">
        <v>496</v>
      </c>
      <c r="B489">
        <f>HYPERLINK("https://www.suredividend.com/sure-analysis-XOM/","Exxon Mobil Corp.")</f>
        <v>0</v>
      </c>
      <c r="C489">
        <v>43.82</v>
      </c>
      <c r="D489">
        <v>183928.183959</v>
      </c>
      <c r="E489" t="s">
        <v>696</v>
      </c>
      <c r="F489" t="s">
        <v>663</v>
      </c>
      <c r="G489" t="s">
        <v>702</v>
      </c>
      <c r="H489" t="s">
        <v>708</v>
      </c>
      <c r="I489" t="s">
        <v>1126</v>
      </c>
      <c r="J489" t="s">
        <v>1259</v>
      </c>
      <c r="K489">
        <v>44141</v>
      </c>
      <c r="L489">
        <v>0.077466628272708</v>
      </c>
      <c r="M489">
        <v>-0.008448254400956867</v>
      </c>
      <c r="N489">
        <v>0.08</v>
      </c>
      <c r="O489">
        <v>0.1264355132797792</v>
      </c>
      <c r="P489" t="s">
        <v>625</v>
      </c>
      <c r="Q489" t="s">
        <v>530</v>
      </c>
      <c r="R489">
        <v>37</v>
      </c>
      <c r="S489">
        <v>9.99</v>
      </c>
      <c r="T489">
        <v>42</v>
      </c>
      <c r="U489">
        <v>1.043333333333333</v>
      </c>
      <c r="V489">
        <v>0.7775000000000001</v>
      </c>
      <c r="W489">
        <v>-0.4</v>
      </c>
      <c r="X489">
        <v>3.48</v>
      </c>
      <c r="Y489">
        <v>-0.332090663702275</v>
      </c>
      <c r="Z489">
        <v>0.8928024502297091</v>
      </c>
      <c r="AA489">
        <v>0.09954058192955589</v>
      </c>
      <c r="AB489">
        <v>0.8509174311926606</v>
      </c>
      <c r="AC489">
        <v>0.6957186544342508</v>
      </c>
      <c r="AD489">
        <v>0.9403669724770642</v>
      </c>
    </row>
    <row r="490" spans="1:30">
      <c r="A490" s="1" t="s">
        <v>497</v>
      </c>
      <c r="B490">
        <f>HYPERLINK("https://www.suredividend.com/sure-analysis-SU/","Suncor Energy, Inc.")</f>
        <v>0</v>
      </c>
      <c r="C490">
        <v>18.43</v>
      </c>
      <c r="D490">
        <v>27788.247467</v>
      </c>
      <c r="E490" t="s">
        <v>696</v>
      </c>
      <c r="F490" t="s">
        <v>663</v>
      </c>
      <c r="H490" t="s">
        <v>708</v>
      </c>
      <c r="I490" t="s">
        <v>1127</v>
      </c>
      <c r="J490" t="s">
        <v>1259</v>
      </c>
      <c r="K490">
        <v>44159</v>
      </c>
      <c r="L490">
        <v>0.059021711771088</v>
      </c>
      <c r="M490">
        <v>0.01648490131407865</v>
      </c>
      <c r="N490">
        <v>0.08</v>
      </c>
      <c r="O490">
        <v>0.1233156439071983</v>
      </c>
      <c r="P490" t="s">
        <v>625</v>
      </c>
      <c r="Q490" t="s">
        <v>530</v>
      </c>
      <c r="R490">
        <v>0</v>
      </c>
      <c r="S490">
        <v>9.99</v>
      </c>
      <c r="T490">
        <v>20</v>
      </c>
      <c r="U490">
        <v>0.9215</v>
      </c>
      <c r="V490">
        <v>-2.53</v>
      </c>
      <c r="W490">
        <v>-1.5</v>
      </c>
      <c r="X490">
        <v>0.6</v>
      </c>
      <c r="Y490">
        <v>-0.421304383730458</v>
      </c>
      <c r="Z490">
        <v>0.8376722817764165</v>
      </c>
      <c r="AA490">
        <v>0.04747320061255743</v>
      </c>
      <c r="AB490">
        <v>0.8509174311926606</v>
      </c>
      <c r="AC490">
        <v>0.8394495412844037</v>
      </c>
      <c r="AD490">
        <v>0.9296636085626911</v>
      </c>
    </row>
    <row r="491" spans="1:30">
      <c r="A491" s="1" t="s">
        <v>498</v>
      </c>
      <c r="B491">
        <f>HYPERLINK("https://www.suredividend.com/sure-analysis-CLDT/","Chatham Lodging Trust")</f>
        <v>0</v>
      </c>
      <c r="C491">
        <v>10.64</v>
      </c>
      <c r="D491">
        <v>499.786379</v>
      </c>
      <c r="E491" t="s">
        <v>697</v>
      </c>
      <c r="F491" t="s">
        <v>664</v>
      </c>
      <c r="H491" t="s">
        <v>708</v>
      </c>
      <c r="J491" t="s">
        <v>1264</v>
      </c>
      <c r="K491">
        <v>44152</v>
      </c>
      <c r="L491">
        <v>0.020602419746673</v>
      </c>
      <c r="M491">
        <v>0.02434894295516754</v>
      </c>
      <c r="N491">
        <v>0.06</v>
      </c>
      <c r="O491">
        <v>0.1188115980062543</v>
      </c>
      <c r="P491" t="s">
        <v>625</v>
      </c>
      <c r="Q491" t="s">
        <v>625</v>
      </c>
      <c r="R491">
        <v>0</v>
      </c>
      <c r="S491">
        <v>0.88</v>
      </c>
      <c r="T491">
        <v>12</v>
      </c>
      <c r="U491">
        <v>0.8866666666666667</v>
      </c>
      <c r="V491">
        <v>-1</v>
      </c>
      <c r="W491">
        <v>0.25</v>
      </c>
      <c r="X491">
        <v>0.22</v>
      </c>
      <c r="Y491">
        <v>-0.403671010228387</v>
      </c>
      <c r="Z491">
        <v>0.4226646248085759</v>
      </c>
      <c r="AA491">
        <v>0.05819295558958652</v>
      </c>
      <c r="AB491">
        <v>0.6865443425076453</v>
      </c>
      <c r="AC491">
        <v>0.8746177370030581</v>
      </c>
      <c r="AD491">
        <v>0.9128440366972477</v>
      </c>
    </row>
    <row r="492" spans="1:30">
      <c r="A492" s="1" t="s">
        <v>499</v>
      </c>
      <c r="B492">
        <f>HYPERLINK("https://www.suredividend.com/sure-analysis-PTR/","PetroChina Co. Ltd.")</f>
        <v>0</v>
      </c>
      <c r="C492">
        <v>31.49</v>
      </c>
      <c r="D492">
        <v>247.05492</v>
      </c>
      <c r="E492" t="s">
        <v>696</v>
      </c>
      <c r="F492" t="s">
        <v>663</v>
      </c>
      <c r="H492" t="s">
        <v>708</v>
      </c>
      <c r="J492" t="s">
        <v>1259</v>
      </c>
      <c r="K492">
        <v>44144</v>
      </c>
      <c r="L492">
        <v>0.059095662172564</v>
      </c>
      <c r="M492">
        <v>0.003218341312953399</v>
      </c>
      <c r="N492">
        <v>0.07000000000000001</v>
      </c>
      <c r="O492">
        <v>0.116349456566873</v>
      </c>
      <c r="P492" t="s">
        <v>625</v>
      </c>
      <c r="Q492" t="s">
        <v>530</v>
      </c>
      <c r="R492">
        <v>0</v>
      </c>
      <c r="S492">
        <v>1.328571428571429</v>
      </c>
      <c r="T492">
        <v>32</v>
      </c>
      <c r="U492">
        <v>0.9840625</v>
      </c>
      <c r="V492">
        <v>3.58</v>
      </c>
      <c r="W492">
        <v>1.4</v>
      </c>
      <c r="X492">
        <v>1.86</v>
      </c>
      <c r="Y492">
        <v>-0.371742988708353</v>
      </c>
      <c r="Z492">
        <v>0.8392036753445636</v>
      </c>
      <c r="AA492">
        <v>0.0781010719754977</v>
      </c>
      <c r="AB492">
        <v>0.7744648318042813</v>
      </c>
      <c r="AC492">
        <v>0.7691131498470948</v>
      </c>
      <c r="AD492">
        <v>0.9097859327217125</v>
      </c>
    </row>
    <row r="493" spans="1:30">
      <c r="A493" s="1" t="s">
        <v>500</v>
      </c>
      <c r="B493">
        <f>HYPERLINK("https://www.suredividend.com/sure-analysis-NEWT/","Newtek Business Services Corp")</f>
        <v>0</v>
      </c>
      <c r="C493">
        <v>19.17</v>
      </c>
      <c r="D493">
        <v>417.555496</v>
      </c>
      <c r="E493" t="s">
        <v>691</v>
      </c>
      <c r="F493" t="s">
        <v>666</v>
      </c>
      <c r="G493" t="s">
        <v>702</v>
      </c>
      <c r="H493" t="s">
        <v>716</v>
      </c>
      <c r="I493" t="s">
        <v>1128</v>
      </c>
      <c r="J493" t="s">
        <v>1256</v>
      </c>
      <c r="K493">
        <v>44171</v>
      </c>
      <c r="L493">
        <v>0.102757146801704</v>
      </c>
      <c r="M493">
        <v>0.00851317602477053</v>
      </c>
      <c r="N493">
        <v>0.02</v>
      </c>
      <c r="O493">
        <v>0.1163210015309812</v>
      </c>
      <c r="P493" t="s">
        <v>625</v>
      </c>
      <c r="Q493" t="s">
        <v>419</v>
      </c>
      <c r="R493">
        <v>0</v>
      </c>
      <c r="S493">
        <v>0.9545454545454545</v>
      </c>
      <c r="T493">
        <v>20</v>
      </c>
      <c r="U493">
        <v>0.9585000000000001</v>
      </c>
      <c r="V493">
        <v>2.06</v>
      </c>
      <c r="W493">
        <v>2.2</v>
      </c>
      <c r="X493">
        <v>2.1</v>
      </c>
      <c r="Y493">
        <v>-0.052345901161209</v>
      </c>
      <c r="Z493">
        <v>0.9555895865237366</v>
      </c>
      <c r="AA493">
        <v>0.4287901990811638</v>
      </c>
      <c r="AB493">
        <v>0.1903669724770642</v>
      </c>
      <c r="AC493">
        <v>0.7996941896024465</v>
      </c>
      <c r="AD493">
        <v>0.9082568807339451</v>
      </c>
    </row>
    <row r="494" spans="1:30">
      <c r="A494" s="1" t="s">
        <v>501</v>
      </c>
      <c r="B494">
        <f>HYPERLINK("https://www.suredividend.com/sure-analysis-CIM/","Chimera Investment Corp")</f>
        <v>0</v>
      </c>
      <c r="C494">
        <v>9.789999999999999</v>
      </c>
      <c r="D494">
        <v>2288.222858</v>
      </c>
      <c r="E494" t="s">
        <v>696</v>
      </c>
      <c r="F494" t="s">
        <v>663</v>
      </c>
      <c r="G494" t="s">
        <v>702</v>
      </c>
      <c r="H494" t="s">
        <v>708</v>
      </c>
      <c r="I494" t="s">
        <v>1129</v>
      </c>
      <c r="J494" t="s">
        <v>1264</v>
      </c>
      <c r="K494">
        <v>44153</v>
      </c>
      <c r="L494">
        <v>0.13579551345487</v>
      </c>
      <c r="M494">
        <v>0.02171262821167219</v>
      </c>
      <c r="N494">
        <v>0</v>
      </c>
      <c r="O494">
        <v>0.115374734361366</v>
      </c>
      <c r="P494" t="s">
        <v>625</v>
      </c>
      <c r="Q494" t="s">
        <v>668</v>
      </c>
      <c r="R494">
        <v>0</v>
      </c>
      <c r="S494">
        <v>0.8571428571428572</v>
      </c>
      <c r="T494">
        <v>10.9</v>
      </c>
      <c r="U494">
        <v>0.8981651376146788</v>
      </c>
      <c r="V494">
        <v>-1.38</v>
      </c>
      <c r="W494">
        <v>1.4</v>
      </c>
      <c r="X494">
        <v>1.2</v>
      </c>
      <c r="Y494">
        <v>-0.458706313618595</v>
      </c>
      <c r="Z494">
        <v>0.9862174578866768</v>
      </c>
      <c r="AA494">
        <v>0.03215926493108729</v>
      </c>
      <c r="AB494">
        <v>0.06957186544342508</v>
      </c>
      <c r="AC494">
        <v>0.8654434250764526</v>
      </c>
      <c r="AD494">
        <v>0.9051987767584098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54.7</v>
      </c>
      <c r="D495">
        <v>12553.327442</v>
      </c>
      <c r="E495" t="s">
        <v>691</v>
      </c>
      <c r="F495" t="s">
        <v>665</v>
      </c>
      <c r="G495" t="s">
        <v>702</v>
      </c>
      <c r="H495" t="s">
        <v>710</v>
      </c>
      <c r="I495" t="s">
        <v>1130</v>
      </c>
      <c r="J495" t="s">
        <v>1255</v>
      </c>
      <c r="K495">
        <v>44153</v>
      </c>
      <c r="L495">
        <v>0.102881300713593</v>
      </c>
      <c r="M495">
        <v>-0.01007292300677043</v>
      </c>
      <c r="N495">
        <v>0</v>
      </c>
      <c r="O495">
        <v>0.1095837816564929</v>
      </c>
      <c r="P495" t="s">
        <v>625</v>
      </c>
      <c r="Q495" t="s">
        <v>419</v>
      </c>
      <c r="R495">
        <v>0</v>
      </c>
      <c r="S495">
        <v>9.99</v>
      </c>
      <c r="T495">
        <v>52</v>
      </c>
      <c r="U495">
        <v>1.051923076923077</v>
      </c>
      <c r="V495">
        <v>0</v>
      </c>
      <c r="W495">
        <v>-8.92</v>
      </c>
      <c r="X495">
        <v>8</v>
      </c>
      <c r="Y495">
        <v>-0.001438121101242</v>
      </c>
      <c r="Z495">
        <v>0.9571209800918836</v>
      </c>
      <c r="AA495">
        <v>0.5130168453292496</v>
      </c>
      <c r="AB495">
        <v>0.06957186544342508</v>
      </c>
      <c r="AC495">
        <v>0.6850152905198778</v>
      </c>
      <c r="AD495">
        <v>0.8853211009174312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45.085</v>
      </c>
      <c r="D496">
        <v>115357.832607</v>
      </c>
      <c r="E496" t="s">
        <v>696</v>
      </c>
      <c r="F496" t="s">
        <v>663</v>
      </c>
      <c r="H496" t="s">
        <v>708</v>
      </c>
      <c r="I496" t="s">
        <v>1131</v>
      </c>
      <c r="J496" t="s">
        <v>1259</v>
      </c>
      <c r="K496">
        <v>44137</v>
      </c>
      <c r="L496">
        <v>0.052140034588612</v>
      </c>
      <c r="M496">
        <v>-0.004860143701145181</v>
      </c>
      <c r="N496">
        <v>0.06</v>
      </c>
      <c r="O496">
        <v>0.1054574780595556</v>
      </c>
      <c r="P496" t="s">
        <v>625</v>
      </c>
      <c r="Q496" t="s">
        <v>530</v>
      </c>
      <c r="R496">
        <v>3</v>
      </c>
      <c r="S496">
        <v>2.157142857142857</v>
      </c>
      <c r="T496">
        <v>44</v>
      </c>
      <c r="U496">
        <v>1.024659090909091</v>
      </c>
      <c r="V496">
        <v>-2.17</v>
      </c>
      <c r="W496">
        <v>1.4</v>
      </c>
      <c r="X496">
        <v>3.02</v>
      </c>
      <c r="Y496">
        <v>-0.148792883376011</v>
      </c>
      <c r="Z496">
        <v>0.8116385911179174</v>
      </c>
      <c r="AA496">
        <v>0.2787136294027565</v>
      </c>
      <c r="AB496">
        <v>0.6865443425076453</v>
      </c>
      <c r="AC496">
        <v>0.7324159021406728</v>
      </c>
      <c r="AD496">
        <v>0.8776758409785933</v>
      </c>
    </row>
    <row r="497" spans="1:30">
      <c r="A497" s="1" t="s">
        <v>504</v>
      </c>
      <c r="B497">
        <f>HYPERLINK("https://www.suredividend.com/sure-analysis-KNOP/","KNOT Offshore Partners LP")</f>
        <v>0</v>
      </c>
      <c r="C497">
        <v>15.11</v>
      </c>
      <c r="D497">
        <v>494.00776</v>
      </c>
      <c r="E497" t="s">
        <v>691</v>
      </c>
      <c r="F497" t="s">
        <v>665</v>
      </c>
      <c r="H497" t="s">
        <v>708</v>
      </c>
      <c r="I497" t="s">
        <v>1132</v>
      </c>
      <c r="J497" t="s">
        <v>1255</v>
      </c>
      <c r="K497">
        <v>44154</v>
      </c>
      <c r="L497">
        <v>0.130164698318903</v>
      </c>
      <c r="M497">
        <v>-0.02963353878532671</v>
      </c>
      <c r="N497">
        <v>0.02</v>
      </c>
      <c r="O497">
        <v>0.103755428392905</v>
      </c>
      <c r="P497" t="s">
        <v>625</v>
      </c>
      <c r="Q497" t="s">
        <v>668</v>
      </c>
      <c r="R497">
        <v>0</v>
      </c>
      <c r="S497">
        <v>0.815686274509804</v>
      </c>
      <c r="T497">
        <v>13</v>
      </c>
      <c r="U497">
        <v>1.162307692307692</v>
      </c>
      <c r="V497">
        <v>0</v>
      </c>
      <c r="W497">
        <v>2.55</v>
      </c>
      <c r="X497">
        <v>2.08</v>
      </c>
      <c r="Y497">
        <v>-0.127058864309937</v>
      </c>
      <c r="Z497">
        <v>0.9846860643185299</v>
      </c>
      <c r="AA497">
        <v>0.3078101071975498</v>
      </c>
      <c r="AB497">
        <v>0.1903669724770642</v>
      </c>
      <c r="AC497">
        <v>0.5015290519877675</v>
      </c>
      <c r="AD497">
        <v>0.8715596330275229</v>
      </c>
    </row>
    <row r="498" spans="1:30">
      <c r="A498" s="1" t="s">
        <v>505</v>
      </c>
      <c r="B498">
        <f>HYPERLINK("https://www.suredividend.com/sure-analysis-LTC/","LTC Properties, Inc.")</f>
        <v>0</v>
      </c>
      <c r="C498">
        <v>38.49</v>
      </c>
      <c r="D498">
        <v>1488.850017</v>
      </c>
      <c r="E498" t="s">
        <v>696</v>
      </c>
      <c r="F498" t="s">
        <v>664</v>
      </c>
      <c r="G498" t="s">
        <v>702</v>
      </c>
      <c r="H498" t="s">
        <v>708</v>
      </c>
      <c r="I498" t="s">
        <v>1133</v>
      </c>
      <c r="J498" t="s">
        <v>1264</v>
      </c>
      <c r="K498">
        <v>44153</v>
      </c>
      <c r="L498">
        <v>0.058400824203485</v>
      </c>
      <c r="M498">
        <v>0.02711944948830403</v>
      </c>
      <c r="N498">
        <v>0.03</v>
      </c>
      <c r="O498">
        <v>0.1027441206860045</v>
      </c>
      <c r="P498" t="s">
        <v>625</v>
      </c>
      <c r="Q498" t="s">
        <v>419</v>
      </c>
      <c r="R498">
        <v>0</v>
      </c>
      <c r="S498">
        <v>0.786206896551724</v>
      </c>
      <c r="T498">
        <v>44</v>
      </c>
      <c r="U498">
        <v>0.8747727272727274</v>
      </c>
      <c r="V498">
        <v>2.65</v>
      </c>
      <c r="W498">
        <v>2.9</v>
      </c>
      <c r="X498">
        <v>2.28</v>
      </c>
      <c r="Y498">
        <v>-0.100843462866541</v>
      </c>
      <c r="Z498">
        <v>0.8346094946401225</v>
      </c>
      <c r="AA498">
        <v>0.3506891271056661</v>
      </c>
      <c r="AB498">
        <v>0.2943425076452599</v>
      </c>
      <c r="AC498">
        <v>0.8868501529051988</v>
      </c>
      <c r="AD498">
        <v>0.8669724770642202</v>
      </c>
    </row>
    <row r="499" spans="1:30">
      <c r="A499" s="1" t="s">
        <v>506</v>
      </c>
      <c r="B499">
        <f>HYPERLINK("https://www.suredividend.com/sure-analysis-BP/","BP plc")</f>
        <v>0</v>
      </c>
      <c r="C499">
        <v>22.38</v>
      </c>
      <c r="D499">
        <v>75589.546889</v>
      </c>
      <c r="E499" t="s">
        <v>696</v>
      </c>
      <c r="F499" t="s">
        <v>663</v>
      </c>
      <c r="H499" t="s">
        <v>708</v>
      </c>
      <c r="I499" t="s">
        <v>1134</v>
      </c>
      <c r="J499" t="s">
        <v>1259</v>
      </c>
      <c r="K499">
        <v>44133</v>
      </c>
      <c r="L499">
        <v>0.08164599356291001</v>
      </c>
      <c r="M499">
        <v>0.01407536360886485</v>
      </c>
      <c r="N499">
        <v>0.04</v>
      </c>
      <c r="O499">
        <v>0.1002725472703749</v>
      </c>
      <c r="P499" t="s">
        <v>625</v>
      </c>
      <c r="Q499" t="s">
        <v>530</v>
      </c>
      <c r="R499">
        <v>0</v>
      </c>
      <c r="S499">
        <v>9.99</v>
      </c>
      <c r="T499">
        <v>24</v>
      </c>
      <c r="U499">
        <v>0.9325</v>
      </c>
      <c r="V499">
        <v>-0.9642000000000001</v>
      </c>
      <c r="W499">
        <v>-1</v>
      </c>
      <c r="X499">
        <v>1.26</v>
      </c>
      <c r="Y499">
        <v>-0.377870192254233</v>
      </c>
      <c r="Z499">
        <v>0.9111791730474732</v>
      </c>
      <c r="AA499">
        <v>0.07197549770290965</v>
      </c>
      <c r="AB499">
        <v>0.4235474006116208</v>
      </c>
      <c r="AC499">
        <v>0.8264525993883792</v>
      </c>
      <c r="AD499">
        <v>0.8547400611620795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72.2</v>
      </c>
      <c r="D500">
        <v>31340.413274</v>
      </c>
      <c r="E500" t="s">
        <v>696</v>
      </c>
      <c r="F500" t="s">
        <v>663</v>
      </c>
      <c r="G500" t="s">
        <v>702</v>
      </c>
      <c r="H500" t="s">
        <v>708</v>
      </c>
      <c r="I500" t="s">
        <v>1135</v>
      </c>
      <c r="J500" t="s">
        <v>1259</v>
      </c>
      <c r="K500">
        <v>44138</v>
      </c>
      <c r="L500">
        <v>0.049095882197492</v>
      </c>
      <c r="M500">
        <v>0.03073830928334154</v>
      </c>
      <c r="N500">
        <v>0.03</v>
      </c>
      <c r="O500">
        <v>0.09998220736432684</v>
      </c>
      <c r="P500" t="s">
        <v>625</v>
      </c>
      <c r="Q500" t="s">
        <v>530</v>
      </c>
      <c r="R500">
        <v>7</v>
      </c>
      <c r="S500">
        <v>9.99</v>
      </c>
      <c r="T500">
        <v>84</v>
      </c>
      <c r="U500">
        <v>0.8595238095238096</v>
      </c>
      <c r="V500">
        <v>-6.13</v>
      </c>
      <c r="W500">
        <v>-0.1</v>
      </c>
      <c r="X500">
        <v>3.6</v>
      </c>
      <c r="Y500">
        <v>-0.303133519617641</v>
      </c>
      <c r="Z500">
        <v>0.785604900459418</v>
      </c>
      <c r="AA500">
        <v>0.1179173047473201</v>
      </c>
      <c r="AB500">
        <v>0.2943425076452599</v>
      </c>
      <c r="AC500">
        <v>0.9036697247706422</v>
      </c>
      <c r="AD500">
        <v>0.8532110091743119</v>
      </c>
    </row>
    <row r="501" spans="1:30">
      <c r="A501" s="1" t="s">
        <v>508</v>
      </c>
      <c r="B501">
        <f>HYPERLINK("https://www.suredividend.com/sure-analysis-RDS.B/","Royal Dutch Shell Plc")</f>
        <v>0</v>
      </c>
      <c r="C501">
        <v>38.07</v>
      </c>
      <c r="D501">
        <v>147329.927389</v>
      </c>
      <c r="E501" t="s">
        <v>696</v>
      </c>
      <c r="F501" t="s">
        <v>663</v>
      </c>
      <c r="H501" t="s">
        <v>708</v>
      </c>
      <c r="I501" t="s">
        <v>1136</v>
      </c>
      <c r="J501" t="s">
        <v>1259</v>
      </c>
      <c r="K501">
        <v>44147</v>
      </c>
      <c r="L501">
        <v>0.05076264681576401</v>
      </c>
      <c r="M501">
        <v>-0.02817914958891432</v>
      </c>
      <c r="N501">
        <v>0.1</v>
      </c>
      <c r="O501">
        <v>0.09973349101594553</v>
      </c>
      <c r="P501" t="s">
        <v>625</v>
      </c>
      <c r="Q501" t="s">
        <v>530</v>
      </c>
      <c r="R501">
        <v>0</v>
      </c>
      <c r="S501">
        <v>1.015384615384615</v>
      </c>
      <c r="T501">
        <v>33</v>
      </c>
      <c r="U501">
        <v>1.153636363636364</v>
      </c>
      <c r="V501">
        <v>0</v>
      </c>
      <c r="W501">
        <v>1.3</v>
      </c>
      <c r="X501">
        <v>1.32</v>
      </c>
      <c r="Y501">
        <v>-0.367616984001001</v>
      </c>
      <c r="Z501">
        <v>0.8055130168453293</v>
      </c>
      <c r="AA501">
        <v>0.07963246554364471</v>
      </c>
      <c r="AB501">
        <v>0.9342507645259939</v>
      </c>
      <c r="AC501">
        <v>0.5122324159021406</v>
      </c>
      <c r="AD501">
        <v>0.8501529051987768</v>
      </c>
    </row>
    <row r="502" spans="1:30">
      <c r="A502" s="1" t="s">
        <v>509</v>
      </c>
      <c r="B502">
        <f>HYPERLINK("https://www.suredividend.com/sure-analysis-TSLX/","Sixth Street Specialty Lending Inc")</f>
        <v>0</v>
      </c>
      <c r="C502">
        <v>20.91</v>
      </c>
      <c r="D502">
        <v>1400.578779</v>
      </c>
      <c r="E502" t="s">
        <v>691</v>
      </c>
      <c r="F502" t="s">
        <v>666</v>
      </c>
      <c r="G502" t="s">
        <v>702</v>
      </c>
      <c r="H502" t="s">
        <v>708</v>
      </c>
      <c r="I502" t="s">
        <v>1137</v>
      </c>
      <c r="J502" t="s">
        <v>1256</v>
      </c>
      <c r="K502">
        <v>44153</v>
      </c>
      <c r="L502">
        <v>0.078972157775273</v>
      </c>
      <c r="M502">
        <v>-0.01897536426739166</v>
      </c>
      <c r="N502">
        <v>0.02</v>
      </c>
      <c r="O502">
        <v>0.09679492368844911</v>
      </c>
      <c r="P502" t="s">
        <v>625</v>
      </c>
      <c r="Q502" t="s">
        <v>419</v>
      </c>
      <c r="R502">
        <v>6</v>
      </c>
      <c r="S502">
        <v>0.9465020576131686</v>
      </c>
      <c r="T502">
        <v>19</v>
      </c>
      <c r="U502">
        <v>1.100526315789474</v>
      </c>
      <c r="V502">
        <v>2.43</v>
      </c>
      <c r="W502">
        <v>2.43</v>
      </c>
      <c r="X502">
        <v>2.3</v>
      </c>
      <c r="Y502">
        <v>0.066613104251001</v>
      </c>
      <c r="Z502">
        <v>0.8958652373660031</v>
      </c>
      <c r="AA502">
        <v>0.6232771822358346</v>
      </c>
      <c r="AB502">
        <v>0.1903669724770642</v>
      </c>
      <c r="AC502">
        <v>0.6070336391437309</v>
      </c>
      <c r="AD502">
        <v>0.8425076452599388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58.13</v>
      </c>
      <c r="D503">
        <v>23374.477918</v>
      </c>
      <c r="E503" t="s">
        <v>696</v>
      </c>
      <c r="F503" t="s">
        <v>663</v>
      </c>
      <c r="G503" t="s">
        <v>702</v>
      </c>
      <c r="H503" t="s">
        <v>708</v>
      </c>
      <c r="I503" t="s">
        <v>1138</v>
      </c>
      <c r="J503" t="s">
        <v>1259</v>
      </c>
      <c r="K503">
        <v>44131</v>
      </c>
      <c r="L503">
        <v>0.066644297492502</v>
      </c>
      <c r="M503">
        <v>0.01297394131519392</v>
      </c>
      <c r="N503">
        <v>0.03</v>
      </c>
      <c r="O503">
        <v>0.0949150164115502</v>
      </c>
      <c r="P503" t="s">
        <v>625</v>
      </c>
      <c r="Q503" t="s">
        <v>530</v>
      </c>
      <c r="R503">
        <v>10</v>
      </c>
      <c r="S503">
        <v>9.99</v>
      </c>
      <c r="T503">
        <v>62</v>
      </c>
      <c r="U503">
        <v>0.9375806451612904</v>
      </c>
      <c r="V503">
        <v>-0.027</v>
      </c>
      <c r="W503">
        <v>-3.3</v>
      </c>
      <c r="X503">
        <v>3.92</v>
      </c>
      <c r="Y503">
        <v>-0.33321545562835</v>
      </c>
      <c r="Z503">
        <v>0.8606431852986218</v>
      </c>
      <c r="AA503">
        <v>0.09800918836140887</v>
      </c>
      <c r="AB503">
        <v>0.2943425076452599</v>
      </c>
      <c r="AC503">
        <v>0.8211009174311927</v>
      </c>
      <c r="AD503">
        <v>0.8318042813455658</v>
      </c>
    </row>
    <row r="504" spans="1:30">
      <c r="A504" s="1" t="s">
        <v>511</v>
      </c>
      <c r="B504">
        <f>HYPERLINK("https://www.suredividend.com/sure-analysis-ALARF/","Alaris Equity Partners Income Trust")</f>
        <v>0</v>
      </c>
      <c r="C504">
        <v>9.15</v>
      </c>
      <c r="D504">
        <v>325.592685</v>
      </c>
      <c r="E504" t="s">
        <v>696</v>
      </c>
      <c r="F504" t="s">
        <v>663</v>
      </c>
      <c r="G504" t="s">
        <v>703</v>
      </c>
      <c r="H504" t="s">
        <v>714</v>
      </c>
      <c r="I504" t="s">
        <v>1139</v>
      </c>
      <c r="J504" t="s">
        <v>1256</v>
      </c>
      <c r="K504">
        <v>44165</v>
      </c>
      <c r="M504">
        <v>-0.01232179250822907</v>
      </c>
      <c r="N504">
        <v>0.02</v>
      </c>
      <c r="O504">
        <v>0.09453323322657381</v>
      </c>
      <c r="P504" t="s">
        <v>625</v>
      </c>
      <c r="Q504" t="s">
        <v>669</v>
      </c>
      <c r="R504">
        <v>0</v>
      </c>
      <c r="S504">
        <v>4.699999999999999</v>
      </c>
      <c r="T504">
        <v>8.6</v>
      </c>
      <c r="U504">
        <v>1.063953488372093</v>
      </c>
      <c r="V504">
        <v>-0.5591</v>
      </c>
      <c r="W504">
        <v>0.2</v>
      </c>
      <c r="X504">
        <v>0.9399999999999999</v>
      </c>
      <c r="AB504">
        <v>0.1903669724770642</v>
      </c>
      <c r="AC504">
        <v>0.6681957186544342</v>
      </c>
      <c r="AD504">
        <v>0.8302752293577982</v>
      </c>
    </row>
    <row r="505" spans="1:30">
      <c r="A505" s="1" t="s">
        <v>512</v>
      </c>
      <c r="B505">
        <f>HYPERLINK("https://www.suredividend.com/sure-analysis-BGS/","B&amp;G Foods, Inc")</f>
        <v>0</v>
      </c>
      <c r="C505">
        <v>26.72</v>
      </c>
      <c r="D505">
        <v>1716.836392</v>
      </c>
      <c r="E505" t="s">
        <v>695</v>
      </c>
      <c r="F505" t="s">
        <v>663</v>
      </c>
      <c r="G505" t="s">
        <v>702</v>
      </c>
      <c r="H505" t="s">
        <v>708</v>
      </c>
      <c r="I505" t="s">
        <v>1140</v>
      </c>
      <c r="J505" t="s">
        <v>1261</v>
      </c>
      <c r="K505">
        <v>44141</v>
      </c>
      <c r="L505">
        <v>0.069346530981923</v>
      </c>
      <c r="M505">
        <v>0.009402359351431189</v>
      </c>
      <c r="N505">
        <v>0.03</v>
      </c>
      <c r="O505">
        <v>0.09445807653591287</v>
      </c>
      <c r="P505" t="s">
        <v>625</v>
      </c>
      <c r="Q505" t="s">
        <v>419</v>
      </c>
      <c r="R505">
        <v>0</v>
      </c>
      <c r="S505">
        <v>0.8085106382978723</v>
      </c>
      <c r="T505">
        <v>28</v>
      </c>
      <c r="U505">
        <v>0.9542857142857143</v>
      </c>
      <c r="V505">
        <v>2.02</v>
      </c>
      <c r="W505">
        <v>2.35</v>
      </c>
      <c r="X505">
        <v>1.9</v>
      </c>
      <c r="Y505">
        <v>0.6446518040697741</v>
      </c>
      <c r="Z505">
        <v>0.8698315467075038</v>
      </c>
      <c r="AA505">
        <v>0.9632465543644717</v>
      </c>
      <c r="AB505">
        <v>0.2943425076452599</v>
      </c>
      <c r="AC505">
        <v>0.8027522935779817</v>
      </c>
      <c r="AD505">
        <v>0.8287461773700306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16.63</v>
      </c>
      <c r="D506">
        <v>7028.205839</v>
      </c>
      <c r="E506" t="s">
        <v>698</v>
      </c>
      <c r="F506" t="s">
        <v>666</v>
      </c>
      <c r="G506" t="s">
        <v>702</v>
      </c>
      <c r="H506" t="s">
        <v>710</v>
      </c>
      <c r="I506" t="s">
        <v>1141</v>
      </c>
      <c r="J506" t="s">
        <v>1256</v>
      </c>
      <c r="K506">
        <v>44144</v>
      </c>
      <c r="L506">
        <v>0.09260065599306901</v>
      </c>
      <c r="M506">
        <v>-0.02042024275111221</v>
      </c>
      <c r="N506">
        <v>0.033</v>
      </c>
      <c r="O506">
        <v>0.09099003209736001</v>
      </c>
      <c r="P506" t="s">
        <v>625</v>
      </c>
      <c r="Q506" t="s">
        <v>419</v>
      </c>
      <c r="R506">
        <v>3</v>
      </c>
      <c r="S506">
        <v>0.9937888198757764</v>
      </c>
      <c r="T506">
        <v>15</v>
      </c>
      <c r="U506">
        <v>1.108666666666667</v>
      </c>
      <c r="V506">
        <v>0.7273000000000001</v>
      </c>
      <c r="W506">
        <v>1.61</v>
      </c>
      <c r="X506">
        <v>1.6</v>
      </c>
      <c r="Y506">
        <v>-0.007407142132373001</v>
      </c>
      <c r="Z506">
        <v>0.9387442572741195</v>
      </c>
      <c r="AA506">
        <v>0.4992343032159265</v>
      </c>
      <c r="AB506">
        <v>0.349388379204893</v>
      </c>
      <c r="AC506">
        <v>0.5902140672782875</v>
      </c>
      <c r="AD506">
        <v>0.8149847094801222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10.82</v>
      </c>
      <c r="D507">
        <v>414.08575</v>
      </c>
      <c r="E507" t="s">
        <v>698</v>
      </c>
      <c r="F507" t="s">
        <v>666</v>
      </c>
      <c r="G507" t="s">
        <v>702</v>
      </c>
      <c r="H507" t="s">
        <v>710</v>
      </c>
      <c r="J507" t="s">
        <v>1256</v>
      </c>
      <c r="K507">
        <v>44175</v>
      </c>
      <c r="L507">
        <v>0.100642405288309</v>
      </c>
      <c r="M507">
        <v>0.0157614351659574</v>
      </c>
      <c r="N507">
        <v>-0.005</v>
      </c>
      <c r="O507">
        <v>0.09046007238553933</v>
      </c>
      <c r="P507" t="s">
        <v>625</v>
      </c>
      <c r="Q507" t="s">
        <v>419</v>
      </c>
      <c r="R507">
        <v>0</v>
      </c>
      <c r="S507">
        <v>1.045871559633027</v>
      </c>
      <c r="T507">
        <v>11.7</v>
      </c>
      <c r="U507">
        <v>0.9247863247863248</v>
      </c>
      <c r="V507">
        <v>0</v>
      </c>
      <c r="W507">
        <v>1.09</v>
      </c>
      <c r="X507">
        <v>1.14</v>
      </c>
      <c r="Y507">
        <v>-0.005780992543357</v>
      </c>
      <c r="Z507">
        <v>0.9509954058192956</v>
      </c>
      <c r="AA507">
        <v>0.5022970903522205</v>
      </c>
      <c r="AB507">
        <v>0.04128440366972477</v>
      </c>
      <c r="AC507">
        <v>0.8363914373088684</v>
      </c>
      <c r="AD507">
        <v>0.8103975535168196</v>
      </c>
    </row>
    <row r="508" spans="1:30">
      <c r="A508" s="1" t="s">
        <v>515</v>
      </c>
      <c r="B508">
        <f>HYPERLINK("https://www.suredividend.com/sure-analysis-AXS/","Axis Capital Holdings Ltd")</f>
        <v>0</v>
      </c>
      <c r="C508">
        <v>49.24</v>
      </c>
      <c r="D508">
        <v>4151.972737</v>
      </c>
      <c r="E508" t="s">
        <v>699</v>
      </c>
      <c r="F508" t="s">
        <v>663</v>
      </c>
      <c r="H508" t="s">
        <v>708</v>
      </c>
      <c r="J508" t="s">
        <v>1256</v>
      </c>
      <c r="K508">
        <v>44159</v>
      </c>
      <c r="L508">
        <v>0.033067588953769</v>
      </c>
      <c r="M508">
        <v>0.01096718692476539</v>
      </c>
      <c r="N508">
        <v>0.05</v>
      </c>
      <c r="O508">
        <v>0.09031977741202812</v>
      </c>
      <c r="P508" t="s">
        <v>625</v>
      </c>
      <c r="Q508" t="s">
        <v>530</v>
      </c>
      <c r="R508">
        <v>18</v>
      </c>
      <c r="S508">
        <v>9.99</v>
      </c>
      <c r="T508">
        <v>52</v>
      </c>
      <c r="U508">
        <v>0.946923076923077</v>
      </c>
      <c r="V508">
        <v>-1.85</v>
      </c>
      <c r="W508">
        <v>-1</v>
      </c>
      <c r="X508">
        <v>1.64</v>
      </c>
      <c r="Y508">
        <v>-0.142603914002684</v>
      </c>
      <c r="Z508">
        <v>0.6125574272588055</v>
      </c>
      <c r="AA508">
        <v>0.2894333843797856</v>
      </c>
      <c r="AB508">
        <v>0.5558103975535168</v>
      </c>
      <c r="AC508">
        <v>0.8149847094801222</v>
      </c>
      <c r="AD508">
        <v>0.808868501529052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87</v>
      </c>
      <c r="D509">
        <v>162457.139976</v>
      </c>
      <c r="E509" t="s">
        <v>696</v>
      </c>
      <c r="F509" t="s">
        <v>663</v>
      </c>
      <c r="H509" t="s">
        <v>708</v>
      </c>
      <c r="J509" t="s">
        <v>1259</v>
      </c>
      <c r="K509">
        <v>44141</v>
      </c>
      <c r="L509">
        <v>0.05804154394172301</v>
      </c>
      <c r="M509">
        <v>-0.06854448919933698</v>
      </c>
      <c r="N509">
        <v>0.12</v>
      </c>
      <c r="O509">
        <v>0.09006434751284464</v>
      </c>
      <c r="P509" t="s">
        <v>625</v>
      </c>
      <c r="Q509" t="s">
        <v>530</v>
      </c>
      <c r="R509">
        <v>33</v>
      </c>
      <c r="S509">
        <v>9.99</v>
      </c>
      <c r="T509">
        <v>61</v>
      </c>
      <c r="U509">
        <v>1.426229508196721</v>
      </c>
      <c r="V509">
        <v>-4.64</v>
      </c>
      <c r="W509">
        <v>-0.7</v>
      </c>
      <c r="X509">
        <v>5.16</v>
      </c>
      <c r="Y509">
        <v>-0.240314003545201</v>
      </c>
      <c r="Z509">
        <v>0.8330781010719756</v>
      </c>
      <c r="AA509">
        <v>0.1623277182235834</v>
      </c>
      <c r="AB509">
        <v>0.9686544342507645</v>
      </c>
      <c r="AC509">
        <v>0.2629969418960245</v>
      </c>
      <c r="AD509">
        <v>0.8073394495412844</v>
      </c>
    </row>
    <row r="510" spans="1:30">
      <c r="A510" s="1" t="s">
        <v>517</v>
      </c>
      <c r="B510">
        <f>HYPERLINK("https://www.suredividend.com/sure-analysis-TPVG/","TriplePoint Venture Growth BDC Corp")</f>
        <v>0</v>
      </c>
      <c r="C510">
        <v>12.98</v>
      </c>
      <c r="D510">
        <v>395.519417</v>
      </c>
      <c r="E510" t="s">
        <v>691</v>
      </c>
      <c r="F510" t="s">
        <v>666</v>
      </c>
      <c r="G510" t="s">
        <v>702</v>
      </c>
      <c r="H510" t="s">
        <v>708</v>
      </c>
      <c r="I510" t="s">
        <v>1142</v>
      </c>
      <c r="J510" t="s">
        <v>1256</v>
      </c>
      <c r="K510">
        <v>44148</v>
      </c>
      <c r="L510">
        <v>0.10748475198458</v>
      </c>
      <c r="M510">
        <v>-0.005924957262750663</v>
      </c>
      <c r="N510">
        <v>0</v>
      </c>
      <c r="O510">
        <v>0.08812327395720376</v>
      </c>
      <c r="P510" t="s">
        <v>625</v>
      </c>
      <c r="Q510" t="s">
        <v>419</v>
      </c>
      <c r="R510">
        <v>0</v>
      </c>
      <c r="S510">
        <v>0.9113924050632911</v>
      </c>
      <c r="T510">
        <v>12.6</v>
      </c>
      <c r="U510">
        <v>1.03015873015873</v>
      </c>
      <c r="V510">
        <v>0</v>
      </c>
      <c r="W510">
        <v>1.58</v>
      </c>
      <c r="X510">
        <v>1.44</v>
      </c>
      <c r="Y510">
        <v>0.027106649374769</v>
      </c>
      <c r="Z510">
        <v>0.9663093415007658</v>
      </c>
      <c r="AA510">
        <v>0.5696784073506891</v>
      </c>
      <c r="AB510">
        <v>0.06957186544342508</v>
      </c>
      <c r="AC510">
        <v>0.7201834862385321</v>
      </c>
      <c r="AD510">
        <v>0.7951070336391437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14.99</v>
      </c>
      <c r="D511">
        <v>487.976923</v>
      </c>
      <c r="E511" t="s">
        <v>691</v>
      </c>
      <c r="F511" t="s">
        <v>665</v>
      </c>
      <c r="H511" t="s">
        <v>708</v>
      </c>
      <c r="I511" t="s">
        <v>1143</v>
      </c>
      <c r="J511" t="s">
        <v>1259</v>
      </c>
      <c r="K511">
        <v>44154</v>
      </c>
      <c r="L511">
        <v>0.113481791851183</v>
      </c>
      <c r="M511">
        <v>-0.01357225155415553</v>
      </c>
      <c r="N511">
        <v>0</v>
      </c>
      <c r="O511">
        <v>0.0874934323772989</v>
      </c>
      <c r="P511" t="s">
        <v>625</v>
      </c>
      <c r="Q511" t="s">
        <v>419</v>
      </c>
      <c r="R511">
        <v>0</v>
      </c>
      <c r="S511">
        <v>0.9025641025641026</v>
      </c>
      <c r="T511">
        <v>14</v>
      </c>
      <c r="U511">
        <v>1.070714285714286</v>
      </c>
      <c r="V511">
        <v>0</v>
      </c>
      <c r="W511">
        <v>1.95</v>
      </c>
      <c r="X511">
        <v>1.76</v>
      </c>
      <c r="Y511">
        <v>0.072382136717749</v>
      </c>
      <c r="Z511">
        <v>0.9693721286370597</v>
      </c>
      <c r="AA511">
        <v>0.6324655436447167</v>
      </c>
      <c r="AB511">
        <v>0.06957186544342508</v>
      </c>
      <c r="AC511">
        <v>0.6590214067278288</v>
      </c>
      <c r="AD511">
        <v>0.7889908256880734</v>
      </c>
    </row>
    <row r="512" spans="1:30">
      <c r="A512" s="1" t="s">
        <v>519</v>
      </c>
      <c r="B512">
        <f>HYPERLINK("https://www.suredividend.com/sure-analysis-TWO/","Two Harbors Investment Corp")</f>
        <v>0</v>
      </c>
      <c r="C512">
        <v>6.21</v>
      </c>
      <c r="D512">
        <v>1675.04258</v>
      </c>
      <c r="E512" t="s">
        <v>698</v>
      </c>
      <c r="F512" t="s">
        <v>664</v>
      </c>
      <c r="G512" t="s">
        <v>702</v>
      </c>
      <c r="H512" t="s">
        <v>708</v>
      </c>
      <c r="I512" t="s">
        <v>1144</v>
      </c>
      <c r="J512" t="s">
        <v>1264</v>
      </c>
      <c r="K512">
        <v>44154</v>
      </c>
      <c r="L512">
        <v>0.07926391167892501</v>
      </c>
      <c r="M512">
        <v>-0.05020489405907647</v>
      </c>
      <c r="N512">
        <v>0.063</v>
      </c>
      <c r="O512">
        <v>0.08722380099372606</v>
      </c>
      <c r="P512" t="s">
        <v>625</v>
      </c>
      <c r="Q512" t="s">
        <v>419</v>
      </c>
      <c r="R512">
        <v>0</v>
      </c>
      <c r="S512">
        <v>0.8000000000000002</v>
      </c>
      <c r="T512">
        <v>4.8</v>
      </c>
      <c r="U512">
        <v>1.29375</v>
      </c>
      <c r="V512">
        <v>-6.14</v>
      </c>
      <c r="W512">
        <v>0.7</v>
      </c>
      <c r="X512">
        <v>0.5600000000000001</v>
      </c>
      <c r="Y512">
        <v>-0.542532516071161</v>
      </c>
      <c r="Z512">
        <v>0.8989280245022971</v>
      </c>
      <c r="AA512">
        <v>0.01684532924961715</v>
      </c>
      <c r="AB512">
        <v>0.7370030581039755</v>
      </c>
      <c r="AC512">
        <v>0.3562691131498471</v>
      </c>
      <c r="AD512">
        <v>0.7844036697247706</v>
      </c>
    </row>
    <row r="513" spans="1:30">
      <c r="A513" s="1" t="s">
        <v>520</v>
      </c>
      <c r="B513">
        <f>HYPERLINK("https://www.suredividend.com/sure-analysis-MGP/","MGM Growth Properties LLC")</f>
        <v>0</v>
      </c>
      <c r="C513">
        <v>31.52</v>
      </c>
      <c r="D513">
        <v>4093.521467</v>
      </c>
      <c r="E513" t="s">
        <v>700</v>
      </c>
      <c r="F513" t="s">
        <v>664</v>
      </c>
      <c r="G513" t="s">
        <v>702</v>
      </c>
      <c r="H513" t="s">
        <v>708</v>
      </c>
      <c r="I513" t="s">
        <v>1145</v>
      </c>
      <c r="J513" t="s">
        <v>1264</v>
      </c>
      <c r="K513">
        <v>44167</v>
      </c>
      <c r="L513">
        <v>0.06071359576056001</v>
      </c>
      <c r="M513">
        <v>0.01526295907993402</v>
      </c>
      <c r="N513">
        <v>0.02</v>
      </c>
      <c r="O513">
        <v>0.08698729337792321</v>
      </c>
      <c r="P513" t="s">
        <v>625</v>
      </c>
      <c r="Q513" t="s">
        <v>419</v>
      </c>
      <c r="R513">
        <v>3</v>
      </c>
      <c r="S513">
        <v>0.8546255506607929</v>
      </c>
      <c r="T513">
        <v>34</v>
      </c>
      <c r="U513">
        <v>0.9270588235294117</v>
      </c>
      <c r="V513">
        <v>0.4935</v>
      </c>
      <c r="W513">
        <v>2.27</v>
      </c>
      <c r="X513">
        <v>1.94</v>
      </c>
      <c r="Y513">
        <v>0.08730568862693601</v>
      </c>
      <c r="Z513">
        <v>0.8453292496171517</v>
      </c>
      <c r="AA513">
        <v>0.6431852986217459</v>
      </c>
      <c r="AB513">
        <v>0.1903669724770642</v>
      </c>
      <c r="AC513">
        <v>0.8333333333333333</v>
      </c>
      <c r="AD513">
        <v>0.782874617737003</v>
      </c>
    </row>
    <row r="514" spans="1:30">
      <c r="A514" s="1" t="s">
        <v>521</v>
      </c>
      <c r="B514">
        <f>HYPERLINK("https://www.suredividend.com/sure-analysis-EIFZF/","Exchange Income Corp.")</f>
        <v>0</v>
      </c>
      <c r="C514">
        <v>28.3106</v>
      </c>
      <c r="D514">
        <v>1002.435512</v>
      </c>
      <c r="E514" t="s">
        <v>691</v>
      </c>
      <c r="F514" t="s">
        <v>663</v>
      </c>
      <c r="G514" t="s">
        <v>703</v>
      </c>
      <c r="H514" t="s">
        <v>714</v>
      </c>
      <c r="I514" t="s">
        <v>1146</v>
      </c>
      <c r="J514" t="s">
        <v>1255</v>
      </c>
      <c r="K514">
        <v>44151</v>
      </c>
      <c r="L514">
        <v>0</v>
      </c>
      <c r="M514">
        <v>-0.005793211886092053</v>
      </c>
      <c r="N514">
        <v>0.04</v>
      </c>
      <c r="O514">
        <v>0.08647650857647249</v>
      </c>
      <c r="P514" t="s">
        <v>625</v>
      </c>
      <c r="Q514" t="s">
        <v>625</v>
      </c>
      <c r="R514">
        <v>0</v>
      </c>
      <c r="S514">
        <v>1.560747663551402</v>
      </c>
      <c r="T514">
        <v>27.5</v>
      </c>
      <c r="U514">
        <v>1.029476363636364</v>
      </c>
      <c r="V514">
        <v>0</v>
      </c>
      <c r="W514">
        <v>1.07</v>
      </c>
      <c r="X514">
        <v>1.67</v>
      </c>
      <c r="Y514">
        <v>-0.180168075014044</v>
      </c>
      <c r="Z514">
        <v>0.03675344563552833</v>
      </c>
      <c r="AA514">
        <v>0.2343032159264931</v>
      </c>
      <c r="AB514">
        <v>0.4235474006116208</v>
      </c>
      <c r="AC514">
        <v>0.7232415902140673</v>
      </c>
      <c r="AD514">
        <v>0.7798165137614679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29.15</v>
      </c>
      <c r="D515">
        <v>424.987907</v>
      </c>
      <c r="E515" t="s">
        <v>696</v>
      </c>
      <c r="F515" t="s">
        <v>663</v>
      </c>
      <c r="H515" t="s">
        <v>708</v>
      </c>
      <c r="J515" t="s">
        <v>1259</v>
      </c>
      <c r="K515">
        <v>44153</v>
      </c>
      <c r="L515">
        <v>0.08012973095107601</v>
      </c>
      <c r="M515">
        <v>-0.05472793352068905</v>
      </c>
      <c r="N515">
        <v>0.06</v>
      </c>
      <c r="O515">
        <v>0.08472899882182472</v>
      </c>
      <c r="P515" t="s">
        <v>625</v>
      </c>
      <c r="Q515" t="s">
        <v>419</v>
      </c>
      <c r="R515">
        <v>0</v>
      </c>
      <c r="S515">
        <v>1</v>
      </c>
      <c r="T515">
        <v>22</v>
      </c>
      <c r="U515">
        <v>1.325</v>
      </c>
      <c r="V515">
        <v>0</v>
      </c>
      <c r="W515">
        <v>2.4</v>
      </c>
      <c r="X515">
        <v>2.4</v>
      </c>
      <c r="Y515">
        <v>-0.244652319811357</v>
      </c>
      <c r="Z515">
        <v>0.9035222052067381</v>
      </c>
      <c r="AA515">
        <v>0.1592649310872894</v>
      </c>
      <c r="AB515">
        <v>0.6865443425076453</v>
      </c>
      <c r="AC515">
        <v>0.3287461773700306</v>
      </c>
      <c r="AD515">
        <v>0.7691131498470948</v>
      </c>
    </row>
    <row r="516" spans="1:30">
      <c r="A516" s="1" t="s">
        <v>523</v>
      </c>
      <c r="B516">
        <f>HYPERLINK("https://www.suredividend.com/sure-analysis-LMRK/","Landmark Infrastructure Partners LP")</f>
        <v>0</v>
      </c>
      <c r="C516">
        <v>11.63</v>
      </c>
      <c r="D516">
        <v>296.309628</v>
      </c>
      <c r="E516" t="s">
        <v>698</v>
      </c>
      <c r="F516" t="s">
        <v>665</v>
      </c>
      <c r="G516" t="s">
        <v>702</v>
      </c>
      <c r="H516" t="s">
        <v>716</v>
      </c>
      <c r="I516" t="s">
        <v>1147</v>
      </c>
      <c r="J516" t="s">
        <v>1264</v>
      </c>
      <c r="K516">
        <v>44144</v>
      </c>
      <c r="L516">
        <v>0.080429003426273</v>
      </c>
      <c r="M516">
        <v>-0.01107673490473604</v>
      </c>
      <c r="N516">
        <v>0.025</v>
      </c>
      <c r="O516">
        <v>0.08447786756752795</v>
      </c>
      <c r="P516" t="s">
        <v>625</v>
      </c>
      <c r="Q516" t="s">
        <v>419</v>
      </c>
      <c r="R516">
        <v>0</v>
      </c>
      <c r="S516">
        <v>1</v>
      </c>
      <c r="T516">
        <v>11</v>
      </c>
      <c r="U516">
        <v>1.057272727272727</v>
      </c>
      <c r="V516">
        <v>0</v>
      </c>
      <c r="W516">
        <v>1</v>
      </c>
      <c r="X516">
        <v>1</v>
      </c>
      <c r="Y516">
        <v>-0.223424145299145</v>
      </c>
      <c r="Z516">
        <v>0.9050535987748851</v>
      </c>
      <c r="AA516">
        <v>0.1822358346094946</v>
      </c>
      <c r="AB516">
        <v>0.2347094801223241</v>
      </c>
      <c r="AC516">
        <v>0.6804281345565749</v>
      </c>
      <c r="AD516">
        <v>0.7675840978593272</v>
      </c>
    </row>
    <row r="517" spans="1:30">
      <c r="A517" s="1" t="s">
        <v>524</v>
      </c>
      <c r="B517">
        <f>HYPERLINK("https://www.suredividend.com/sure-analysis-NYCB/","New York Community Bancorp Inc.")</f>
        <v>0</v>
      </c>
      <c r="C517">
        <v>11.02</v>
      </c>
      <c r="D517">
        <v>4922.016772</v>
      </c>
      <c r="E517" t="s">
        <v>699</v>
      </c>
      <c r="F517" t="s">
        <v>663</v>
      </c>
      <c r="G517" t="s">
        <v>702</v>
      </c>
      <c r="H517" t="s">
        <v>708</v>
      </c>
      <c r="I517" t="s">
        <v>1148</v>
      </c>
      <c r="J517" t="s">
        <v>1256</v>
      </c>
      <c r="K517">
        <v>44162</v>
      </c>
      <c r="L517">
        <v>0.062273107757392</v>
      </c>
      <c r="M517">
        <v>-0.02319270076049729</v>
      </c>
      <c r="N517">
        <v>0.06</v>
      </c>
      <c r="O517">
        <v>0.08426976850173773</v>
      </c>
      <c r="P517" t="s">
        <v>625</v>
      </c>
      <c r="Q517" t="s">
        <v>419</v>
      </c>
      <c r="R517">
        <v>0</v>
      </c>
      <c r="S517">
        <v>0.8</v>
      </c>
      <c r="T517">
        <v>9.800000000000001</v>
      </c>
      <c r="U517">
        <v>1.124489795918367</v>
      </c>
      <c r="V517">
        <v>0.8297</v>
      </c>
      <c r="W517">
        <v>0.85</v>
      </c>
      <c r="X517">
        <v>0.68</v>
      </c>
      <c r="Y517">
        <v>-0.046463557113328</v>
      </c>
      <c r="Z517">
        <v>0.8514548238897396</v>
      </c>
      <c r="AA517">
        <v>0.4379785604900459</v>
      </c>
      <c r="AB517">
        <v>0.6865443425076453</v>
      </c>
      <c r="AC517">
        <v>0.5596330275229358</v>
      </c>
      <c r="AD517">
        <v>0.7660550458715596</v>
      </c>
    </row>
    <row r="518" spans="1:30">
      <c r="A518" s="1" t="s">
        <v>525</v>
      </c>
      <c r="B518">
        <f>HYPERLINK("https://www.suredividend.com/sure-analysis-SJR/","Shaw Communications Inc.")</f>
        <v>0</v>
      </c>
      <c r="C518">
        <v>17.91</v>
      </c>
      <c r="D518">
        <v>8797.320127999999</v>
      </c>
      <c r="E518" t="s">
        <v>697</v>
      </c>
      <c r="F518" t="s">
        <v>663</v>
      </c>
      <c r="H518" t="s">
        <v>708</v>
      </c>
      <c r="I518" t="s">
        <v>1149</v>
      </c>
      <c r="J518" t="s">
        <v>1254</v>
      </c>
      <c r="K518">
        <v>44139</v>
      </c>
      <c r="L518">
        <v>0.06982701144335</v>
      </c>
      <c r="M518">
        <v>-0.008057330738627466</v>
      </c>
      <c r="N518">
        <v>0.05</v>
      </c>
      <c r="O518">
        <v>0.08321722279186883</v>
      </c>
      <c r="P518" t="s">
        <v>625</v>
      </c>
      <c r="Q518" t="s">
        <v>419</v>
      </c>
      <c r="R518">
        <v>0</v>
      </c>
      <c r="S518">
        <v>0.900990099009901</v>
      </c>
      <c r="T518">
        <v>17.2</v>
      </c>
      <c r="U518">
        <v>1.041279069767442</v>
      </c>
      <c r="V518">
        <v>0</v>
      </c>
      <c r="W518">
        <v>1.01</v>
      </c>
      <c r="X518">
        <v>0.91</v>
      </c>
      <c r="Y518">
        <v>-0.07300655047797201</v>
      </c>
      <c r="Z518">
        <v>0.8713629402756509</v>
      </c>
      <c r="AA518">
        <v>0.4012251148545176</v>
      </c>
      <c r="AB518">
        <v>0.5558103975535168</v>
      </c>
      <c r="AC518">
        <v>0.7033639143730887</v>
      </c>
      <c r="AD518">
        <v>0.7584097859327217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12.89</v>
      </c>
      <c r="D519">
        <v>194.935148</v>
      </c>
      <c r="E519" t="s">
        <v>698</v>
      </c>
      <c r="F519" t="s">
        <v>663</v>
      </c>
      <c r="H519" t="s">
        <v>710</v>
      </c>
      <c r="I519" t="s">
        <v>1150</v>
      </c>
      <c r="J519" t="s">
        <v>1260</v>
      </c>
      <c r="K519">
        <v>44154</v>
      </c>
      <c r="L519">
        <v>0.026096782093929</v>
      </c>
      <c r="M519">
        <v>0.00929046461867844</v>
      </c>
      <c r="N519">
        <v>0.048</v>
      </c>
      <c r="O519">
        <v>0.08164156308715298</v>
      </c>
      <c r="P519" t="s">
        <v>625</v>
      </c>
      <c r="Q519" t="s">
        <v>530</v>
      </c>
      <c r="R519">
        <v>0</v>
      </c>
      <c r="S519">
        <v>0.8095238095238096</v>
      </c>
      <c r="T519">
        <v>13.5</v>
      </c>
      <c r="U519">
        <v>0.9548148148148149</v>
      </c>
      <c r="V519">
        <v>0.3269</v>
      </c>
      <c r="W519">
        <v>0.42</v>
      </c>
      <c r="X519">
        <v>0.34</v>
      </c>
      <c r="Y519">
        <v>-0.172407594075234</v>
      </c>
      <c r="Z519">
        <v>0.5114854517611026</v>
      </c>
      <c r="AA519">
        <v>0.2419601837672282</v>
      </c>
      <c r="AB519">
        <v>0.4946483180428135</v>
      </c>
      <c r="AC519">
        <v>0.8012232415902141</v>
      </c>
      <c r="AD519">
        <v>0.7507645259938838</v>
      </c>
    </row>
    <row r="520" spans="1:30">
      <c r="A520" s="1" t="s">
        <v>527</v>
      </c>
      <c r="B520">
        <f>HYPERLINK("https://www.suredividend.com/sure-analysis-MPC/","Marathon Petroleum Corp")</f>
        <v>0</v>
      </c>
      <c r="C520">
        <v>43.175</v>
      </c>
      <c r="D520">
        <v>27385.889899</v>
      </c>
      <c r="E520" t="s">
        <v>696</v>
      </c>
      <c r="F520" t="s">
        <v>663</v>
      </c>
      <c r="G520" t="s">
        <v>702</v>
      </c>
      <c r="H520" t="s">
        <v>708</v>
      </c>
      <c r="I520" t="s">
        <v>921</v>
      </c>
      <c r="J520" t="s">
        <v>1259</v>
      </c>
      <c r="K520">
        <v>44140</v>
      </c>
      <c r="L520">
        <v>0.05390157921900601</v>
      </c>
      <c r="M520">
        <v>0.02563479676895253</v>
      </c>
      <c r="N520">
        <v>0.01</v>
      </c>
      <c r="O520">
        <v>0.08126299321280794</v>
      </c>
      <c r="P520" t="s">
        <v>625</v>
      </c>
      <c r="Q520" t="s">
        <v>530</v>
      </c>
      <c r="R520">
        <v>9</v>
      </c>
      <c r="S520">
        <v>9.99</v>
      </c>
      <c r="T520">
        <v>49</v>
      </c>
      <c r="U520">
        <v>0.8811224489795918</v>
      </c>
      <c r="V520">
        <v>-14.83</v>
      </c>
      <c r="W520">
        <v>-3.2</v>
      </c>
      <c r="X520">
        <v>2.32</v>
      </c>
      <c r="Y520">
        <v>-0.235398731659288</v>
      </c>
      <c r="Z520">
        <v>0.8208269525267994</v>
      </c>
      <c r="AA520">
        <v>0.1669218989280245</v>
      </c>
      <c r="AB520">
        <v>0.1154434250764526</v>
      </c>
      <c r="AC520">
        <v>0.8761467889908257</v>
      </c>
      <c r="AD520">
        <v>0.7461773700305812</v>
      </c>
    </row>
    <row r="521" spans="1:30">
      <c r="A521" s="1" t="s">
        <v>528</v>
      </c>
      <c r="B521">
        <f>HYPERLINK("https://www.suredividend.com/sure-analysis-PBT/","Permian Basin Royalty Trust")</f>
        <v>0</v>
      </c>
      <c r="C521">
        <v>3.56</v>
      </c>
      <c r="D521">
        <v>165.927314</v>
      </c>
      <c r="E521" t="s">
        <v>696</v>
      </c>
      <c r="F521" t="s">
        <v>663</v>
      </c>
      <c r="H521" t="s">
        <v>708</v>
      </c>
      <c r="J521" t="s">
        <v>1259</v>
      </c>
      <c r="K521">
        <v>44154</v>
      </c>
      <c r="L521">
        <v>0.06055222528454501</v>
      </c>
      <c r="M521">
        <v>-0.04018043141377325</v>
      </c>
      <c r="N521">
        <v>0.06</v>
      </c>
      <c r="O521">
        <v>0.07802394854828343</v>
      </c>
      <c r="P521" t="s">
        <v>625</v>
      </c>
      <c r="Q521" t="s">
        <v>530</v>
      </c>
      <c r="R521">
        <v>0</v>
      </c>
      <c r="S521">
        <v>1</v>
      </c>
      <c r="T521">
        <v>2.9</v>
      </c>
      <c r="U521">
        <v>1.227586206896552</v>
      </c>
      <c r="V521">
        <v>0</v>
      </c>
      <c r="W521">
        <v>0.22</v>
      </c>
      <c r="X521">
        <v>0.22</v>
      </c>
      <c r="Y521">
        <v>-0.050970356152697</v>
      </c>
      <c r="Z521">
        <v>0.8437978560490046</v>
      </c>
      <c r="AA521">
        <v>0.4303215926493109</v>
      </c>
      <c r="AB521">
        <v>0.6865443425076453</v>
      </c>
      <c r="AC521">
        <v>0.426605504587156</v>
      </c>
      <c r="AD521">
        <v>0.7339449541284404</v>
      </c>
    </row>
    <row r="522" spans="1:30">
      <c r="A522" s="1" t="s">
        <v>529</v>
      </c>
      <c r="B522">
        <f>HYPERLINK("https://www.suredividend.com/sure-analysis-STWD/","Starwood Property Trust Inc")</f>
        <v>0</v>
      </c>
      <c r="C522">
        <v>18.68</v>
      </c>
      <c r="D522">
        <v>5221.171208</v>
      </c>
      <c r="E522" t="s">
        <v>698</v>
      </c>
      <c r="F522" t="s">
        <v>664</v>
      </c>
      <c r="G522" t="s">
        <v>702</v>
      </c>
      <c r="H522" t="s">
        <v>708</v>
      </c>
      <c r="I522" t="s">
        <v>1151</v>
      </c>
      <c r="J522" t="s">
        <v>1264</v>
      </c>
      <c r="K522">
        <v>44148</v>
      </c>
      <c r="L522">
        <v>0.100461618726319</v>
      </c>
      <c r="M522">
        <v>-0.01296572170963262</v>
      </c>
      <c r="N522">
        <v>0.001</v>
      </c>
      <c r="O522">
        <v>0.07795105060069196</v>
      </c>
      <c r="P522" t="s">
        <v>625</v>
      </c>
      <c r="Q522" t="s">
        <v>419</v>
      </c>
      <c r="R522">
        <v>0</v>
      </c>
      <c r="S522">
        <v>0.9896907216494846</v>
      </c>
      <c r="T522">
        <v>17.5</v>
      </c>
      <c r="U522">
        <v>1.067428571428571</v>
      </c>
      <c r="V522">
        <v>1.34</v>
      </c>
      <c r="W522">
        <v>1.94</v>
      </c>
      <c r="X522">
        <v>1.92</v>
      </c>
      <c r="Y522">
        <v>-0.163176098046194</v>
      </c>
      <c r="Z522">
        <v>0.9494640122511485</v>
      </c>
      <c r="AA522">
        <v>0.2557427258805513</v>
      </c>
      <c r="AB522">
        <v>0.0963302752293578</v>
      </c>
      <c r="AC522">
        <v>0.6620795107033639</v>
      </c>
      <c r="AD522">
        <v>0.7324159021406728</v>
      </c>
    </row>
    <row r="523" spans="1:30">
      <c r="A523" s="1" t="s">
        <v>530</v>
      </c>
      <c r="B523">
        <f>HYPERLINK("https://www.suredividend.com/sure-analysis-D/","Dominion Energy Inc")</f>
        <v>0</v>
      </c>
      <c r="C523">
        <v>73</v>
      </c>
      <c r="D523">
        <v>59554.793935</v>
      </c>
      <c r="E523" t="s">
        <v>701</v>
      </c>
      <c r="F523" t="s">
        <v>663</v>
      </c>
      <c r="G523" t="s">
        <v>702</v>
      </c>
      <c r="H523" t="s">
        <v>708</v>
      </c>
      <c r="I523" t="s">
        <v>1152</v>
      </c>
      <c r="J523" t="s">
        <v>1260</v>
      </c>
      <c r="K523">
        <v>44170</v>
      </c>
      <c r="L523">
        <v>0.046518171120963</v>
      </c>
      <c r="M523">
        <v>-0.02903508379117115</v>
      </c>
      <c r="N523">
        <v>0.07199999999999999</v>
      </c>
      <c r="O523">
        <v>0.0778527492756933</v>
      </c>
      <c r="P523" t="s">
        <v>625</v>
      </c>
      <c r="Q523" t="s">
        <v>530</v>
      </c>
      <c r="R523">
        <v>16</v>
      </c>
      <c r="S523">
        <v>0.9857142857142858</v>
      </c>
      <c r="T523">
        <v>63</v>
      </c>
      <c r="U523">
        <v>1.158730158730159</v>
      </c>
      <c r="V523">
        <v>-0.1474</v>
      </c>
      <c r="W523">
        <v>3.5</v>
      </c>
      <c r="X523">
        <v>3.45</v>
      </c>
      <c r="Y523">
        <v>-0.069236085079471</v>
      </c>
      <c r="Z523">
        <v>0.7687595712098009</v>
      </c>
      <c r="AA523">
        <v>0.4073506891271056</v>
      </c>
      <c r="AB523">
        <v>0.8058103975535168</v>
      </c>
      <c r="AC523">
        <v>0.5061162079510704</v>
      </c>
      <c r="AD523">
        <v>0.7308868501529052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10.19</v>
      </c>
      <c r="D524">
        <v>338.359184</v>
      </c>
      <c r="E524" t="s">
        <v>694</v>
      </c>
      <c r="F524" t="s">
        <v>666</v>
      </c>
      <c r="G524" t="s">
        <v>702</v>
      </c>
      <c r="H524" t="s">
        <v>710</v>
      </c>
      <c r="I524" t="s">
        <v>1067</v>
      </c>
      <c r="J524" t="s">
        <v>1256</v>
      </c>
      <c r="K524">
        <v>44140</v>
      </c>
      <c r="L524">
        <v>0.07904178852211501</v>
      </c>
      <c r="M524">
        <v>-0.0245305668728143</v>
      </c>
      <c r="N524">
        <v>0.03</v>
      </c>
      <c r="O524">
        <v>0.07681128209508548</v>
      </c>
      <c r="P524" t="s">
        <v>625</v>
      </c>
      <c r="Q524" t="s">
        <v>419</v>
      </c>
      <c r="R524">
        <v>10</v>
      </c>
      <c r="S524">
        <v>1.4</v>
      </c>
      <c r="T524">
        <v>9</v>
      </c>
      <c r="U524">
        <v>1.132222222222222</v>
      </c>
      <c r="V524">
        <v>0</v>
      </c>
      <c r="W524">
        <v>0.6</v>
      </c>
      <c r="X524">
        <v>0.84</v>
      </c>
      <c r="Y524">
        <v>-0.155233160621761</v>
      </c>
      <c r="Z524">
        <v>0.89739663093415</v>
      </c>
      <c r="AA524">
        <v>0.2710566615620215</v>
      </c>
      <c r="AB524">
        <v>0.2943425076452599</v>
      </c>
      <c r="AC524">
        <v>0.5504587155963303</v>
      </c>
      <c r="AD524">
        <v>0.7262996941896024</v>
      </c>
    </row>
    <row r="525" spans="1:30">
      <c r="A525" s="1" t="s">
        <v>532</v>
      </c>
      <c r="B525">
        <f>HYPERLINK("https://www.suredividend.com/sure-analysis-BXMT/","Blackstone Mortgage Trust Inc")</f>
        <v>0</v>
      </c>
      <c r="C525">
        <v>25.94</v>
      </c>
      <c r="D525">
        <v>3792.369402</v>
      </c>
      <c r="E525" t="s">
        <v>698</v>
      </c>
      <c r="F525" t="s">
        <v>664</v>
      </c>
      <c r="G525" t="s">
        <v>702</v>
      </c>
      <c r="H525" t="s">
        <v>708</v>
      </c>
      <c r="I525" t="s">
        <v>1153</v>
      </c>
      <c r="J525" t="s">
        <v>1264</v>
      </c>
      <c r="K525">
        <v>44144</v>
      </c>
      <c r="L525">
        <v>0.092207474723486</v>
      </c>
      <c r="M525">
        <v>-0.007354890243406964</v>
      </c>
      <c r="N525">
        <v>0</v>
      </c>
      <c r="O525">
        <v>0.07592085597354492</v>
      </c>
      <c r="P525" t="s">
        <v>625</v>
      </c>
      <c r="Q525" t="s">
        <v>419</v>
      </c>
      <c r="R525">
        <v>0</v>
      </c>
      <c r="S525">
        <v>1</v>
      </c>
      <c r="T525">
        <v>25</v>
      </c>
      <c r="U525">
        <v>1.0376</v>
      </c>
      <c r="V525">
        <v>0.9578000000000001</v>
      </c>
      <c r="W525">
        <v>2.48</v>
      </c>
      <c r="X525">
        <v>2.48</v>
      </c>
      <c r="Y525">
        <v>-0.226555907723408</v>
      </c>
      <c r="Z525">
        <v>0.9372128637059725</v>
      </c>
      <c r="AA525">
        <v>0.1776416539050536</v>
      </c>
      <c r="AB525">
        <v>0.06957186544342508</v>
      </c>
      <c r="AC525">
        <v>0.709480122324159</v>
      </c>
      <c r="AD525">
        <v>0.717125382262997</v>
      </c>
    </row>
    <row r="526" spans="1:30">
      <c r="A526" s="1" t="s">
        <v>533</v>
      </c>
      <c r="B526">
        <f>HYPERLINK("https://www.suredividend.com/sure-analysis-PSEC/","Prospect Capital Corp")</f>
        <v>0</v>
      </c>
      <c r="C526">
        <v>5.63</v>
      </c>
      <c r="D526">
        <v>2127.512315</v>
      </c>
      <c r="E526" t="s">
        <v>699</v>
      </c>
      <c r="F526" t="s">
        <v>666</v>
      </c>
      <c r="G526" t="s">
        <v>702</v>
      </c>
      <c r="H526" t="s">
        <v>710</v>
      </c>
      <c r="I526" t="s">
        <v>1154</v>
      </c>
      <c r="J526" t="s">
        <v>1256</v>
      </c>
      <c r="K526">
        <v>44174</v>
      </c>
      <c r="L526">
        <v>0.122051176011079</v>
      </c>
      <c r="M526">
        <v>-0.02739267278774116</v>
      </c>
      <c r="N526">
        <v>0</v>
      </c>
      <c r="O526">
        <v>0.07545340147535406</v>
      </c>
      <c r="P526" t="s">
        <v>625</v>
      </c>
      <c r="Q526" t="s">
        <v>419</v>
      </c>
      <c r="R526">
        <v>0</v>
      </c>
      <c r="S526">
        <v>1.107692307692308</v>
      </c>
      <c r="T526">
        <v>4.9</v>
      </c>
      <c r="U526">
        <v>1.148979591836734</v>
      </c>
      <c r="V526">
        <v>0</v>
      </c>
      <c r="W526">
        <v>0.65</v>
      </c>
      <c r="X526">
        <v>0.72</v>
      </c>
      <c r="Y526">
        <v>-0.020157756354075</v>
      </c>
      <c r="Z526">
        <v>0.9770290964777948</v>
      </c>
      <c r="AA526">
        <v>0.4762633996937213</v>
      </c>
      <c r="AB526">
        <v>0.06957186544342508</v>
      </c>
      <c r="AC526">
        <v>0.5198776758409785</v>
      </c>
      <c r="AD526">
        <v>0.7125382262996942</v>
      </c>
    </row>
    <row r="527" spans="1:30">
      <c r="A527" s="1" t="s">
        <v>534</v>
      </c>
      <c r="B527">
        <f>HYPERLINK("https://www.suredividend.com/sure-analysis-EFC/","Ellington Financial Inc")</f>
        <v>0</v>
      </c>
      <c r="C527">
        <v>14.665</v>
      </c>
      <c r="D527">
        <v>635.710052</v>
      </c>
      <c r="E527" t="s">
        <v>691</v>
      </c>
      <c r="F527" t="s">
        <v>664</v>
      </c>
      <c r="G527" t="s">
        <v>702</v>
      </c>
      <c r="H527" t="s">
        <v>708</v>
      </c>
      <c r="I527" t="s">
        <v>1155</v>
      </c>
      <c r="J527" t="s">
        <v>1256</v>
      </c>
      <c r="K527">
        <v>44173</v>
      </c>
      <c r="L527">
        <v>0.08330540519740401</v>
      </c>
      <c r="M527">
        <v>0.004527518113704998</v>
      </c>
      <c r="N527">
        <v>-0.01</v>
      </c>
      <c r="O527">
        <v>0.0744878865536871</v>
      </c>
      <c r="P527" t="s">
        <v>625</v>
      </c>
      <c r="Q527" t="s">
        <v>419</v>
      </c>
      <c r="R527">
        <v>0</v>
      </c>
      <c r="S527">
        <v>0.8373493975903614</v>
      </c>
      <c r="T527">
        <v>15</v>
      </c>
      <c r="U527">
        <v>0.9776666666666666</v>
      </c>
      <c r="V527">
        <v>0</v>
      </c>
      <c r="W527">
        <v>1.66</v>
      </c>
      <c r="X527">
        <v>1.39</v>
      </c>
      <c r="Y527">
        <v>-0.125812025503169</v>
      </c>
      <c r="Z527">
        <v>0.9173047473200613</v>
      </c>
      <c r="AA527">
        <v>0.3093415007656968</v>
      </c>
      <c r="AB527">
        <v>0.03134556574923547</v>
      </c>
      <c r="AC527">
        <v>0.7798165137614679</v>
      </c>
      <c r="AD527">
        <v>0.7048929663608563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8.26</v>
      </c>
      <c r="D528">
        <v>11465.472306</v>
      </c>
      <c r="E528" t="s">
        <v>698</v>
      </c>
      <c r="F528" t="s">
        <v>664</v>
      </c>
      <c r="G528" t="s">
        <v>702</v>
      </c>
      <c r="H528" t="s">
        <v>708</v>
      </c>
      <c r="I528" t="s">
        <v>1156</v>
      </c>
      <c r="J528" t="s">
        <v>1264</v>
      </c>
      <c r="K528">
        <v>44146</v>
      </c>
      <c r="L528">
        <v>0.10616734457493</v>
      </c>
      <c r="M528">
        <v>-0.01651733589853843</v>
      </c>
      <c r="N528">
        <v>-0.015</v>
      </c>
      <c r="O528">
        <v>0.07395386816595062</v>
      </c>
      <c r="P528" t="s">
        <v>625</v>
      </c>
      <c r="Q528" t="s">
        <v>419</v>
      </c>
      <c r="R528">
        <v>0</v>
      </c>
      <c r="S528">
        <v>0.8148148148148148</v>
      </c>
      <c r="T528">
        <v>7.6</v>
      </c>
      <c r="U528">
        <v>1.086842105263158</v>
      </c>
      <c r="V528">
        <v>-0.4925</v>
      </c>
      <c r="W528">
        <v>1.08</v>
      </c>
      <c r="X528">
        <v>0.88</v>
      </c>
      <c r="Y528">
        <v>-0.007516248895559001</v>
      </c>
      <c r="Z528">
        <v>0.9617151607963247</v>
      </c>
      <c r="AA528">
        <v>0.4977029096477795</v>
      </c>
      <c r="AB528">
        <v>0.02446483180428134</v>
      </c>
      <c r="AC528">
        <v>0.6299694189602447</v>
      </c>
      <c r="AD528">
        <v>0.6987767584097859</v>
      </c>
    </row>
    <row r="529" spans="1:30">
      <c r="A529" s="1" t="s">
        <v>536</v>
      </c>
      <c r="B529">
        <f>HYPERLINK("https://www.suredividend.com/sure-analysis-SRC/","Spirit Realty Capital Inc")</f>
        <v>0</v>
      </c>
      <c r="C529">
        <v>37.49</v>
      </c>
      <c r="D529">
        <v>4078.134232</v>
      </c>
      <c r="E529" t="s">
        <v>691</v>
      </c>
      <c r="F529" t="s">
        <v>664</v>
      </c>
      <c r="G529" t="s">
        <v>702</v>
      </c>
      <c r="H529" t="s">
        <v>708</v>
      </c>
      <c r="I529" t="s">
        <v>1157</v>
      </c>
      <c r="J529" t="s">
        <v>1264</v>
      </c>
      <c r="K529">
        <v>44138</v>
      </c>
      <c r="L529">
        <v>0.065029177100558</v>
      </c>
      <c r="M529">
        <v>-0.02097355006941481</v>
      </c>
      <c r="N529">
        <v>0.04</v>
      </c>
      <c r="O529">
        <v>0.07381413564123185</v>
      </c>
      <c r="P529" t="s">
        <v>625</v>
      </c>
      <c r="Q529" t="s">
        <v>419</v>
      </c>
      <c r="R529">
        <v>0</v>
      </c>
      <c r="S529">
        <v>0.8896797153024911</v>
      </c>
      <c r="T529">
        <v>33.72</v>
      </c>
      <c r="U529">
        <v>1.111803084223013</v>
      </c>
      <c r="V529">
        <v>-0.089</v>
      </c>
      <c r="W529">
        <v>2.81</v>
      </c>
      <c r="X529">
        <v>2.5</v>
      </c>
      <c r="Y529">
        <v>-0.168053613829527</v>
      </c>
      <c r="Z529">
        <v>0.8560490045941808</v>
      </c>
      <c r="AA529">
        <v>0.2450229709035222</v>
      </c>
      <c r="AB529">
        <v>0.4235474006116208</v>
      </c>
      <c r="AC529">
        <v>0.5840978593272171</v>
      </c>
      <c r="AD529">
        <v>0.6957186544342508</v>
      </c>
    </row>
    <row r="530" spans="1:30">
      <c r="A530" s="1" t="s">
        <v>537</v>
      </c>
      <c r="B530">
        <f>HYPERLINK("https://www.suredividend.com/sure-analysis-NYMT/","New York Mortgage Trust Inc")</f>
        <v>0</v>
      </c>
      <c r="C530">
        <v>3.59</v>
      </c>
      <c r="D530">
        <v>1356.102669</v>
      </c>
      <c r="E530" t="s">
        <v>699</v>
      </c>
      <c r="F530" t="s">
        <v>663</v>
      </c>
      <c r="G530" t="s">
        <v>702</v>
      </c>
      <c r="H530" t="s">
        <v>710</v>
      </c>
      <c r="I530" t="s">
        <v>1158</v>
      </c>
      <c r="J530" t="s">
        <v>1264</v>
      </c>
      <c r="K530">
        <v>44167</v>
      </c>
      <c r="L530">
        <v>0.061381711769535</v>
      </c>
      <c r="M530">
        <v>-0.02273778843230356</v>
      </c>
      <c r="N530">
        <v>0</v>
      </c>
      <c r="O530">
        <v>0.07268303974180745</v>
      </c>
      <c r="P530" t="s">
        <v>625</v>
      </c>
      <c r="Q530" t="s">
        <v>530</v>
      </c>
      <c r="R530">
        <v>0</v>
      </c>
      <c r="S530">
        <v>9.99</v>
      </c>
      <c r="T530">
        <v>3.2</v>
      </c>
      <c r="U530">
        <v>1.121875</v>
      </c>
      <c r="V530">
        <v>-0.9387000000000001</v>
      </c>
      <c r="W530">
        <v>-1</v>
      </c>
      <c r="X530">
        <v>0.3</v>
      </c>
      <c r="Y530">
        <v>-0.3765845865314481</v>
      </c>
      <c r="Z530">
        <v>0.8499234303215927</v>
      </c>
      <c r="AA530">
        <v>0.07503828483920368</v>
      </c>
      <c r="AB530">
        <v>0.06957186544342508</v>
      </c>
      <c r="AC530">
        <v>0.5657492354740061</v>
      </c>
      <c r="AD530">
        <v>0.691131498470948</v>
      </c>
    </row>
    <row r="531" spans="1:30">
      <c r="A531" s="1" t="s">
        <v>538</v>
      </c>
      <c r="B531">
        <f>HYPERLINK("https://www.suredividend.com/sure-analysis-ORC/","Orchid Island Capital Inc")</f>
        <v>0</v>
      </c>
      <c r="C531">
        <v>5.14</v>
      </c>
      <c r="D531">
        <v>352.716447</v>
      </c>
      <c r="E531" t="s">
        <v>698</v>
      </c>
      <c r="F531" t="s">
        <v>664</v>
      </c>
      <c r="G531" t="s">
        <v>702</v>
      </c>
      <c r="H531" t="s">
        <v>708</v>
      </c>
      <c r="I531" t="s">
        <v>1159</v>
      </c>
      <c r="J531" t="s">
        <v>1264</v>
      </c>
      <c r="K531">
        <v>44146</v>
      </c>
      <c r="L531">
        <v>0.145887589087388</v>
      </c>
      <c r="M531">
        <v>-0.04891490759161821</v>
      </c>
      <c r="N531">
        <v>-0.02</v>
      </c>
      <c r="O531">
        <v>0.07020995764303728</v>
      </c>
      <c r="P531" t="s">
        <v>625</v>
      </c>
      <c r="Q531" t="s">
        <v>419</v>
      </c>
      <c r="R531">
        <v>0</v>
      </c>
      <c r="S531">
        <v>1</v>
      </c>
      <c r="T531">
        <v>4</v>
      </c>
      <c r="U531">
        <v>1.285</v>
      </c>
      <c r="V531">
        <v>0.06520000000000001</v>
      </c>
      <c r="W531">
        <v>1.16</v>
      </c>
      <c r="X531">
        <v>1.16</v>
      </c>
      <c r="Y531">
        <v>0.013076448460481</v>
      </c>
      <c r="Z531">
        <v>0.990811638591118</v>
      </c>
      <c r="AA531">
        <v>0.5467075038284839</v>
      </c>
      <c r="AB531">
        <v>0.01834862385321101</v>
      </c>
      <c r="AC531">
        <v>0.3669724770642202</v>
      </c>
      <c r="AD531">
        <v>0.6697247706422018</v>
      </c>
    </row>
    <row r="532" spans="1:30">
      <c r="A532" s="1" t="s">
        <v>539</v>
      </c>
      <c r="B532">
        <f>HYPERLINK("https://www.suredividend.com/sure-analysis-BPY/","Brookfield Property Partners L.P.")</f>
        <v>0</v>
      </c>
      <c r="C532">
        <v>16.95</v>
      </c>
      <c r="D532">
        <v>7341.559246</v>
      </c>
      <c r="E532" t="s">
        <v>701</v>
      </c>
      <c r="F532" t="s">
        <v>664</v>
      </c>
      <c r="H532" t="s">
        <v>710</v>
      </c>
      <c r="I532" t="s">
        <v>1160</v>
      </c>
      <c r="J532" t="s">
        <v>1264</v>
      </c>
      <c r="K532">
        <v>44148</v>
      </c>
      <c r="L532">
        <v>0.09489080390221701</v>
      </c>
      <c r="M532">
        <v>-0.03752010451124332</v>
      </c>
      <c r="N532">
        <v>0.04</v>
      </c>
      <c r="O532">
        <v>0.06918761212596758</v>
      </c>
      <c r="P532" t="s">
        <v>625</v>
      </c>
      <c r="Q532" t="s">
        <v>419</v>
      </c>
      <c r="R532">
        <v>13</v>
      </c>
      <c r="S532">
        <v>1.477777777777778</v>
      </c>
      <c r="T532">
        <v>14</v>
      </c>
      <c r="U532">
        <v>1.210714285714286</v>
      </c>
      <c r="V532">
        <v>0</v>
      </c>
      <c r="W532">
        <v>0.9</v>
      </c>
      <c r="X532">
        <v>1.33</v>
      </c>
      <c r="Y532">
        <v>0.030057002564507</v>
      </c>
      <c r="Z532">
        <v>0.9418070444104134</v>
      </c>
      <c r="AA532">
        <v>0.5758039816232772</v>
      </c>
      <c r="AB532">
        <v>0.4235474006116208</v>
      </c>
      <c r="AC532">
        <v>0.444954128440367</v>
      </c>
      <c r="AD532">
        <v>0.6605504587155963</v>
      </c>
    </row>
    <row r="533" spans="1:30">
      <c r="A533" s="1" t="s">
        <v>540</v>
      </c>
      <c r="B533">
        <f>HYPERLINK("https://www.suredividend.com/sure-analysis-GNL/","Global Net Lease Inc")</f>
        <v>0</v>
      </c>
      <c r="C533">
        <v>17.24</v>
      </c>
      <c r="D533">
        <v>1517.624319</v>
      </c>
      <c r="E533" t="s">
        <v>698</v>
      </c>
      <c r="F533" t="s">
        <v>664</v>
      </c>
      <c r="G533" t="s">
        <v>702</v>
      </c>
      <c r="H533" t="s">
        <v>708</v>
      </c>
      <c r="I533" t="s">
        <v>1161</v>
      </c>
      <c r="J533" t="s">
        <v>1264</v>
      </c>
      <c r="K533">
        <v>44149</v>
      </c>
      <c r="L533">
        <v>0.074478027117306</v>
      </c>
      <c r="M533">
        <v>-0.06990181495425274</v>
      </c>
      <c r="N533">
        <v>0.053</v>
      </c>
      <c r="O533">
        <v>0.06822455374571246</v>
      </c>
      <c r="P533" t="s">
        <v>625</v>
      </c>
      <c r="Q533" t="s">
        <v>419</v>
      </c>
      <c r="R533">
        <v>0</v>
      </c>
      <c r="S533">
        <v>0.9638554216867471</v>
      </c>
      <c r="T533">
        <v>12</v>
      </c>
      <c r="U533">
        <v>1.436666666666667</v>
      </c>
      <c r="V533">
        <v>0</v>
      </c>
      <c r="W533">
        <v>1.66</v>
      </c>
      <c r="X533">
        <v>1.6</v>
      </c>
      <c r="Y533">
        <v>-0.08273254839180701</v>
      </c>
      <c r="Z533">
        <v>0.883614088820827</v>
      </c>
      <c r="AA533">
        <v>0.3828483920367535</v>
      </c>
      <c r="AB533">
        <v>0.617737003058104</v>
      </c>
      <c r="AC533">
        <v>0.2568807339449541</v>
      </c>
      <c r="AD533">
        <v>0.6574923547400612</v>
      </c>
    </row>
    <row r="534" spans="1:30">
      <c r="A534" s="1" t="s">
        <v>541</v>
      </c>
      <c r="B534">
        <f>HYPERLINK("https://www.suredividend.com/sure-analysis-CMA/","Comerica, Inc.")</f>
        <v>0</v>
      </c>
      <c r="C534">
        <v>56.8</v>
      </c>
      <c r="D534">
        <v>7900.190562</v>
      </c>
      <c r="E534" t="s">
        <v>695</v>
      </c>
      <c r="F534" t="s">
        <v>663</v>
      </c>
      <c r="G534" t="s">
        <v>702</v>
      </c>
      <c r="H534" t="s">
        <v>708</v>
      </c>
      <c r="I534" t="s">
        <v>1162</v>
      </c>
      <c r="J534" t="s">
        <v>1256</v>
      </c>
      <c r="K534">
        <v>44124</v>
      </c>
      <c r="L534">
        <v>0.046808706036355</v>
      </c>
      <c r="M534">
        <v>-0.006419931710191062</v>
      </c>
      <c r="N534">
        <v>0.03</v>
      </c>
      <c r="O534">
        <v>0.06719132589952714</v>
      </c>
      <c r="P534" t="s">
        <v>625</v>
      </c>
      <c r="Q534" t="s">
        <v>530</v>
      </c>
      <c r="R534">
        <v>11</v>
      </c>
      <c r="S534">
        <v>0.9066666666666667</v>
      </c>
      <c r="T534">
        <v>55</v>
      </c>
      <c r="U534">
        <v>1.032727272727273</v>
      </c>
      <c r="V534">
        <v>3.67</v>
      </c>
      <c r="W534">
        <v>3</v>
      </c>
      <c r="X534">
        <v>2.72</v>
      </c>
      <c r="Y534">
        <v>-0.140837592590631</v>
      </c>
      <c r="Z534">
        <v>0.771822358346095</v>
      </c>
      <c r="AA534">
        <v>0.2909647779479326</v>
      </c>
      <c r="AB534">
        <v>0.2943425076452599</v>
      </c>
      <c r="AC534">
        <v>0.7155963302752294</v>
      </c>
      <c r="AD534">
        <v>0.6498470948012232</v>
      </c>
    </row>
    <row r="535" spans="1:30">
      <c r="A535" s="1" t="s">
        <v>542</v>
      </c>
      <c r="B535">
        <f>HYPERLINK("https://www.suredividend.com/sure-analysis-COP/","Conoco Phillips")</f>
        <v>0</v>
      </c>
      <c r="C535">
        <v>41.84</v>
      </c>
      <c r="D535">
        <v>44883.510343</v>
      </c>
      <c r="E535" t="s">
        <v>696</v>
      </c>
      <c r="F535" t="s">
        <v>663</v>
      </c>
      <c r="G535" t="s">
        <v>702</v>
      </c>
      <c r="H535" t="s">
        <v>708</v>
      </c>
      <c r="J535" t="s">
        <v>1259</v>
      </c>
      <c r="K535">
        <v>44145</v>
      </c>
      <c r="L535">
        <v>0.039728675719359</v>
      </c>
      <c r="M535">
        <v>-0.03507118929394704</v>
      </c>
      <c r="N535">
        <v>0.07000000000000001</v>
      </c>
      <c r="O535">
        <v>0.06700673870803797</v>
      </c>
      <c r="P535" t="s">
        <v>625</v>
      </c>
      <c r="Q535" t="s">
        <v>530</v>
      </c>
      <c r="R535">
        <v>4</v>
      </c>
      <c r="S535">
        <v>9.99</v>
      </c>
      <c r="T535">
        <v>35</v>
      </c>
      <c r="U535">
        <v>1.195428571428572</v>
      </c>
      <c r="V535">
        <v>-1.11</v>
      </c>
      <c r="W535">
        <v>-0.9</v>
      </c>
      <c r="X535">
        <v>1.69</v>
      </c>
      <c r="Y535">
        <v>-0.337591073311443</v>
      </c>
      <c r="Z535">
        <v>0.6845329249617151</v>
      </c>
      <c r="AA535">
        <v>0.09494640122511486</v>
      </c>
      <c r="AB535">
        <v>0.7744648318042813</v>
      </c>
      <c r="AC535">
        <v>0.4648318042813456</v>
      </c>
      <c r="AD535">
        <v>0.6467889908256881</v>
      </c>
    </row>
    <row r="536" spans="1:30">
      <c r="A536" s="1" t="s">
        <v>543</v>
      </c>
      <c r="B536">
        <f>HYPERLINK("https://www.suredividend.com/sure-analysis-BCE/","BCE Inc")</f>
        <v>0</v>
      </c>
      <c r="C536">
        <v>44.08</v>
      </c>
      <c r="D536">
        <v>39864.829767</v>
      </c>
      <c r="E536" t="s">
        <v>701</v>
      </c>
      <c r="F536" t="s">
        <v>663</v>
      </c>
      <c r="H536" t="s">
        <v>708</v>
      </c>
      <c r="I536" t="s">
        <v>1163</v>
      </c>
      <c r="J536" t="s">
        <v>1254</v>
      </c>
      <c r="K536">
        <v>44192</v>
      </c>
      <c r="L536">
        <v>0.06502676357081501</v>
      </c>
      <c r="M536">
        <v>-0.01438239054655599</v>
      </c>
      <c r="N536">
        <v>0.03</v>
      </c>
      <c r="O536">
        <v>0.06642993139139763</v>
      </c>
      <c r="P536" t="s">
        <v>625</v>
      </c>
      <c r="Q536" t="s">
        <v>419</v>
      </c>
      <c r="R536">
        <v>12</v>
      </c>
      <c r="S536">
        <v>1.054852320675105</v>
      </c>
      <c r="T536">
        <v>41</v>
      </c>
      <c r="U536">
        <v>1.075121951219512</v>
      </c>
      <c r="V536">
        <v>2.04</v>
      </c>
      <c r="W536">
        <v>2.37</v>
      </c>
      <c r="X536">
        <v>2.5</v>
      </c>
      <c r="Y536">
        <v>0.01816199585621</v>
      </c>
      <c r="Z536">
        <v>0.8545176110260337</v>
      </c>
      <c r="AA536">
        <v>0.55895865237366</v>
      </c>
      <c r="AB536">
        <v>0.2943425076452599</v>
      </c>
      <c r="AC536">
        <v>0.6498470948012232</v>
      </c>
      <c r="AD536">
        <v>0.6391437308868502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17.92</v>
      </c>
      <c r="D537">
        <v>607.576906</v>
      </c>
      <c r="E537" t="s">
        <v>699</v>
      </c>
      <c r="F537" t="s">
        <v>664</v>
      </c>
      <c r="G537" t="s">
        <v>702</v>
      </c>
      <c r="H537" t="s">
        <v>710</v>
      </c>
      <c r="I537" t="s">
        <v>1067</v>
      </c>
      <c r="J537" t="s">
        <v>1264</v>
      </c>
      <c r="K537">
        <v>44157</v>
      </c>
      <c r="L537">
        <v>0.08138980306801701</v>
      </c>
      <c r="M537">
        <v>-0.01048545301470272</v>
      </c>
      <c r="N537">
        <v>0</v>
      </c>
      <c r="O537">
        <v>0.06454890068642571</v>
      </c>
      <c r="P537" t="s">
        <v>625</v>
      </c>
      <c r="Q537" t="s">
        <v>419</v>
      </c>
      <c r="R537">
        <v>0</v>
      </c>
      <c r="S537">
        <v>0.9493670886075949</v>
      </c>
      <c r="T537">
        <v>17</v>
      </c>
      <c r="U537">
        <v>1.054117647058824</v>
      </c>
      <c r="V537">
        <v>-0.2383</v>
      </c>
      <c r="W537">
        <v>1.58</v>
      </c>
      <c r="X537">
        <v>1.5</v>
      </c>
      <c r="Y537">
        <v>-0.094243619347324</v>
      </c>
      <c r="Z537">
        <v>0.9096477794793262</v>
      </c>
      <c r="AA537">
        <v>0.3705972434915774</v>
      </c>
      <c r="AB537">
        <v>0.06957186544342508</v>
      </c>
      <c r="AC537">
        <v>0.6834862385321101</v>
      </c>
      <c r="AD537">
        <v>0.6314984709480123</v>
      </c>
    </row>
    <row r="538" spans="1:30">
      <c r="A538" s="1" t="s">
        <v>545</v>
      </c>
      <c r="B538">
        <f>HYPERLINK("https://www.suredividend.com/sure-analysis-HRZN/","Horizon Technology Finance Corp")</f>
        <v>0</v>
      </c>
      <c r="C538">
        <v>13.24</v>
      </c>
      <c r="D538">
        <v>243.186852</v>
      </c>
      <c r="E538" t="s">
        <v>691</v>
      </c>
      <c r="F538" t="s">
        <v>666</v>
      </c>
      <c r="H538" t="s">
        <v>710</v>
      </c>
      <c r="J538" t="s">
        <v>1256</v>
      </c>
      <c r="K538">
        <v>44140</v>
      </c>
      <c r="L538">
        <v>0.08669252594424401</v>
      </c>
      <c r="M538">
        <v>-0.02160877989549337</v>
      </c>
      <c r="N538">
        <v>0</v>
      </c>
      <c r="O538">
        <v>0.0618112281325478</v>
      </c>
      <c r="P538" t="s">
        <v>625</v>
      </c>
      <c r="Q538" t="s">
        <v>419</v>
      </c>
      <c r="R538">
        <v>0</v>
      </c>
      <c r="S538">
        <v>0.96</v>
      </c>
      <c r="T538">
        <v>11.87</v>
      </c>
      <c r="U538">
        <v>1.11541701769166</v>
      </c>
      <c r="V538">
        <v>0</v>
      </c>
      <c r="W538">
        <v>1.25</v>
      </c>
      <c r="X538">
        <v>1.2</v>
      </c>
      <c r="Y538">
        <v>0.120713735514944</v>
      </c>
      <c r="Z538">
        <v>0.9280245022970903</v>
      </c>
      <c r="AA538">
        <v>0.6891271056661562</v>
      </c>
      <c r="AB538">
        <v>0.06957186544342508</v>
      </c>
      <c r="AC538">
        <v>0.5779816513761468</v>
      </c>
      <c r="AD538">
        <v>0.6116207951070336</v>
      </c>
    </row>
    <row r="539" spans="1:30">
      <c r="A539" s="1" t="s">
        <v>546</v>
      </c>
      <c r="B539">
        <f>HYPERLINK("https://www.suredividend.com/sure-analysis-GLAD/","Gladstone Capital Corp.")</f>
        <v>0</v>
      </c>
      <c r="C539">
        <v>8.83</v>
      </c>
      <c r="D539">
        <v>286.565941</v>
      </c>
      <c r="E539" t="s">
        <v>699</v>
      </c>
      <c r="F539" t="s">
        <v>663</v>
      </c>
      <c r="G539" t="s">
        <v>702</v>
      </c>
      <c r="H539" t="s">
        <v>710</v>
      </c>
      <c r="I539" t="s">
        <v>1067</v>
      </c>
      <c r="J539" t="s">
        <v>1256</v>
      </c>
      <c r="K539">
        <v>44162</v>
      </c>
      <c r="L539">
        <v>0.085907772299307</v>
      </c>
      <c r="M539">
        <v>-0.01954908381865306</v>
      </c>
      <c r="N539">
        <v>0</v>
      </c>
      <c r="O539">
        <v>0.06149328596914039</v>
      </c>
      <c r="P539" t="s">
        <v>625</v>
      </c>
      <c r="Q539" t="s">
        <v>419</v>
      </c>
      <c r="R539">
        <v>0</v>
      </c>
      <c r="S539">
        <v>0.975</v>
      </c>
      <c r="T539">
        <v>8</v>
      </c>
      <c r="U539">
        <v>1.10375</v>
      </c>
      <c r="V539">
        <v>0</v>
      </c>
      <c r="W539">
        <v>0.8</v>
      </c>
      <c r="X539">
        <v>0.78</v>
      </c>
      <c r="Y539">
        <v>-0.029606347671274</v>
      </c>
      <c r="Z539">
        <v>0.9264931087289433</v>
      </c>
      <c r="AA539">
        <v>0.4655436447166922</v>
      </c>
      <c r="AB539">
        <v>0.06957186544342508</v>
      </c>
      <c r="AC539">
        <v>0.6024464831804281</v>
      </c>
      <c r="AD539">
        <v>0.6070336391437309</v>
      </c>
    </row>
    <row r="540" spans="1:30">
      <c r="A540" s="1" t="s">
        <v>547</v>
      </c>
      <c r="B540">
        <f>HYPERLINK("https://www.suredividend.com/sure-analysis-VGR/","Vector Group Ltd")</f>
        <v>0</v>
      </c>
      <c r="C540">
        <v>12.44</v>
      </c>
      <c r="D540">
        <v>1836.454429</v>
      </c>
      <c r="E540" t="s">
        <v>692</v>
      </c>
      <c r="F540" t="s">
        <v>663</v>
      </c>
      <c r="G540" t="s">
        <v>702</v>
      </c>
      <c r="H540" t="s">
        <v>708</v>
      </c>
      <c r="I540" t="s">
        <v>1164</v>
      </c>
      <c r="J540" t="s">
        <v>1261</v>
      </c>
      <c r="K540">
        <v>44152</v>
      </c>
      <c r="L540">
        <v>0.065101088014969</v>
      </c>
      <c r="M540">
        <v>-0.02430414284687099</v>
      </c>
      <c r="N540">
        <v>0.03</v>
      </c>
      <c r="O540">
        <v>0.06132729537336812</v>
      </c>
      <c r="P540" t="s">
        <v>625</v>
      </c>
      <c r="Q540" t="s">
        <v>530</v>
      </c>
      <c r="R540">
        <v>0</v>
      </c>
      <c r="S540">
        <v>1.454545454545455</v>
      </c>
      <c r="T540">
        <v>11</v>
      </c>
      <c r="U540">
        <v>1.130909090909091</v>
      </c>
      <c r="V540">
        <v>0.4544</v>
      </c>
      <c r="W540">
        <v>0.55</v>
      </c>
      <c r="X540">
        <v>0.8</v>
      </c>
      <c r="Y540">
        <v>-0.046315018548297</v>
      </c>
      <c r="Z540">
        <v>0.8575803981623277</v>
      </c>
      <c r="AA540">
        <v>0.439509954058193</v>
      </c>
      <c r="AB540">
        <v>0.2943425076452599</v>
      </c>
      <c r="AC540">
        <v>0.5519877675840978</v>
      </c>
      <c r="AD540">
        <v>0.599388379204893</v>
      </c>
    </row>
    <row r="541" spans="1:30">
      <c r="A541" s="1" t="s">
        <v>548</v>
      </c>
      <c r="B541">
        <f>HYPERLINK("https://www.suredividend.com/sure-analysis-ARR/","ARMOUR Residential REIT Inc")</f>
        <v>0</v>
      </c>
      <c r="C541">
        <v>10.62</v>
      </c>
      <c r="D541">
        <v>687.434246</v>
      </c>
      <c r="E541" t="s">
        <v>698</v>
      </c>
      <c r="F541" t="s">
        <v>664</v>
      </c>
      <c r="G541" t="s">
        <v>702</v>
      </c>
      <c r="H541" t="s">
        <v>708</v>
      </c>
      <c r="J541" t="s">
        <v>1264</v>
      </c>
      <c r="K541">
        <v>44144</v>
      </c>
      <c r="L541">
        <v>0.107318188752694</v>
      </c>
      <c r="M541">
        <v>-0.03042061036560495</v>
      </c>
      <c r="N541">
        <v>-0.008</v>
      </c>
      <c r="O541">
        <v>0.06106907052063071</v>
      </c>
      <c r="P541" t="s">
        <v>625</v>
      </c>
      <c r="Q541" t="s">
        <v>419</v>
      </c>
      <c r="R541">
        <v>0</v>
      </c>
      <c r="S541">
        <v>0.923076923076923</v>
      </c>
      <c r="T541">
        <v>9.1</v>
      </c>
      <c r="U541">
        <v>1.167032967032967</v>
      </c>
      <c r="V541">
        <v>-3.22</v>
      </c>
      <c r="W541">
        <v>1.3</v>
      </c>
      <c r="X541">
        <v>1.2</v>
      </c>
      <c r="Y541">
        <v>-0.351588973349207</v>
      </c>
      <c r="Z541">
        <v>0.9632465543644717</v>
      </c>
      <c r="AA541">
        <v>0.08882082695252681</v>
      </c>
      <c r="AB541">
        <v>0.03669724770642202</v>
      </c>
      <c r="AC541">
        <v>0.4954128440366973</v>
      </c>
      <c r="AD541">
        <v>0.5963302752293578</v>
      </c>
    </row>
    <row r="542" spans="1:30">
      <c r="A542" s="1" t="s">
        <v>549</v>
      </c>
      <c r="B542">
        <f>HYPERLINK("https://www.suredividend.com/sure-analysis-SSREY/","Swiss Re Ltd")</f>
        <v>0</v>
      </c>
      <c r="C542">
        <v>23.52</v>
      </c>
      <c r="D542">
        <v>29870.146548</v>
      </c>
      <c r="E542" t="s">
        <v>691</v>
      </c>
      <c r="F542" t="s">
        <v>663</v>
      </c>
      <c r="H542" t="s">
        <v>707</v>
      </c>
      <c r="I542" t="s">
        <v>1165</v>
      </c>
      <c r="J542" t="s">
        <v>1256</v>
      </c>
      <c r="K542">
        <v>44135</v>
      </c>
      <c r="L542">
        <v>0</v>
      </c>
      <c r="M542">
        <v>-0.05209014700575942</v>
      </c>
      <c r="N542">
        <v>0.05</v>
      </c>
      <c r="O542">
        <v>0.05675768384617697</v>
      </c>
      <c r="P542" t="s">
        <v>625</v>
      </c>
      <c r="Q542" t="s">
        <v>625</v>
      </c>
      <c r="R542">
        <v>5</v>
      </c>
      <c r="S542">
        <v>9.99</v>
      </c>
      <c r="T542">
        <v>18</v>
      </c>
      <c r="U542">
        <v>1.306666666666667</v>
      </c>
      <c r="V542">
        <v>0</v>
      </c>
      <c r="W542">
        <v>-0.5</v>
      </c>
      <c r="X542">
        <v>1.51</v>
      </c>
      <c r="Y542">
        <v>-0.161796151104775</v>
      </c>
      <c r="Z542">
        <v>0.03675344563552833</v>
      </c>
      <c r="AA542">
        <v>0.2572741194486983</v>
      </c>
      <c r="AB542">
        <v>0.5558103975535168</v>
      </c>
      <c r="AC542">
        <v>0.3470948012232416</v>
      </c>
      <c r="AD542">
        <v>0.5688073394495413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59.27</v>
      </c>
      <c r="D543">
        <v>17931.180085</v>
      </c>
      <c r="E543" t="s">
        <v>696</v>
      </c>
      <c r="F543" t="s">
        <v>663</v>
      </c>
      <c r="H543" t="s">
        <v>708</v>
      </c>
      <c r="I543" t="s">
        <v>1166</v>
      </c>
      <c r="J543" t="s">
        <v>1258</v>
      </c>
      <c r="K543">
        <v>44138</v>
      </c>
      <c r="L543">
        <v>0.043597808601104</v>
      </c>
      <c r="M543">
        <v>-0.09490635678435155</v>
      </c>
      <c r="N543">
        <v>0.13</v>
      </c>
      <c r="O543">
        <v>0.05649495929751147</v>
      </c>
      <c r="P543" t="s">
        <v>625</v>
      </c>
      <c r="Q543" t="s">
        <v>530</v>
      </c>
      <c r="R543">
        <v>8</v>
      </c>
      <c r="S543">
        <v>1.04</v>
      </c>
      <c r="T543">
        <v>36</v>
      </c>
      <c r="U543">
        <v>1.646388888888889</v>
      </c>
      <c r="V543">
        <v>1.19</v>
      </c>
      <c r="W543">
        <v>2</v>
      </c>
      <c r="X543">
        <v>2.08</v>
      </c>
      <c r="Y543">
        <v>-0.049255995610212</v>
      </c>
      <c r="Z543">
        <v>0.7457886676875957</v>
      </c>
      <c r="AA543">
        <v>0.4318529862174579</v>
      </c>
      <c r="AB543">
        <v>0.9740061162079511</v>
      </c>
      <c r="AC543">
        <v>0.1345565749235474</v>
      </c>
      <c r="AD543">
        <v>0.5657492354740061</v>
      </c>
    </row>
    <row r="544" spans="1:30">
      <c r="A544" s="1" t="s">
        <v>551</v>
      </c>
      <c r="B544">
        <f>HYPERLINK("https://www.suredividend.com/sure-analysis-SUNS/","Solar Senior Capital Ltd")</f>
        <v>0</v>
      </c>
      <c r="C544">
        <v>14.44</v>
      </c>
      <c r="D544">
        <v>231.42707</v>
      </c>
      <c r="E544" t="s">
        <v>691</v>
      </c>
      <c r="F544" t="s">
        <v>666</v>
      </c>
      <c r="G544" t="s">
        <v>702</v>
      </c>
      <c r="H544" t="s">
        <v>710</v>
      </c>
      <c r="I544" t="s">
        <v>1167</v>
      </c>
      <c r="J544" t="s">
        <v>1256</v>
      </c>
      <c r="K544">
        <v>44168</v>
      </c>
      <c r="L544">
        <v>0.08441364442700401</v>
      </c>
      <c r="M544">
        <v>-0.02079137122862251</v>
      </c>
      <c r="N544">
        <v>0</v>
      </c>
      <c r="O544">
        <v>0.05642162229904302</v>
      </c>
      <c r="P544" t="s">
        <v>625</v>
      </c>
      <c r="Q544" t="s">
        <v>419</v>
      </c>
      <c r="R544">
        <v>0</v>
      </c>
      <c r="S544">
        <v>0.923076923076923</v>
      </c>
      <c r="T544">
        <v>13</v>
      </c>
      <c r="U544">
        <v>1.110769230769231</v>
      </c>
      <c r="V544">
        <v>0</v>
      </c>
      <c r="W544">
        <v>1.3</v>
      </c>
      <c r="X544">
        <v>1.2</v>
      </c>
      <c r="Y544">
        <v>-0.106678230702515</v>
      </c>
      <c r="Z544">
        <v>0.9218989280245024</v>
      </c>
      <c r="AA544">
        <v>0.3445635528330781</v>
      </c>
      <c r="AB544">
        <v>0.06957186544342508</v>
      </c>
      <c r="AC544">
        <v>0.5871559633027523</v>
      </c>
      <c r="AD544">
        <v>0.5642201834862385</v>
      </c>
    </row>
    <row r="545" spans="1:30">
      <c r="A545" s="1" t="s">
        <v>552</v>
      </c>
      <c r="B545">
        <f>HYPERLINK("https://www.suredividend.com/sure-analysis-BRMK/","Broadmark Realty Capital Inc")</f>
        <v>0</v>
      </c>
      <c r="C545">
        <v>9.960000000000001</v>
      </c>
      <c r="D545">
        <v>1317.073618</v>
      </c>
      <c r="E545" t="s">
        <v>693</v>
      </c>
      <c r="F545" t="s">
        <v>663</v>
      </c>
      <c r="H545" t="s">
        <v>708</v>
      </c>
      <c r="J545" t="s">
        <v>1264</v>
      </c>
      <c r="K545">
        <v>44146</v>
      </c>
      <c r="L545">
        <v>0.075475509131307</v>
      </c>
      <c r="M545">
        <v>-0.04049965309198333</v>
      </c>
      <c r="N545">
        <v>0.03</v>
      </c>
      <c r="O545">
        <v>0.05455871458666017</v>
      </c>
      <c r="P545" t="s">
        <v>625</v>
      </c>
      <c r="Q545" t="s">
        <v>419</v>
      </c>
      <c r="R545">
        <v>0</v>
      </c>
      <c r="S545">
        <v>0.8888888888888888</v>
      </c>
      <c r="T545">
        <v>8.1</v>
      </c>
      <c r="U545">
        <v>1.22962962962963</v>
      </c>
      <c r="V545">
        <v>0</v>
      </c>
      <c r="W545">
        <v>0.8100000000000001</v>
      </c>
      <c r="X545">
        <v>0.72</v>
      </c>
      <c r="Y545">
        <v>-0.143122612615712</v>
      </c>
      <c r="Z545">
        <v>0.888208269525268</v>
      </c>
      <c r="AA545">
        <v>0.2879019908116386</v>
      </c>
      <c r="AB545">
        <v>0.2943425076452599</v>
      </c>
      <c r="AC545">
        <v>0.4220183486238532</v>
      </c>
      <c r="AD545">
        <v>0.5565749235474007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9.66</v>
      </c>
      <c r="D546">
        <v>140.421926</v>
      </c>
      <c r="E546" t="s">
        <v>696</v>
      </c>
      <c r="F546" t="s">
        <v>663</v>
      </c>
      <c r="G546" t="s">
        <v>702</v>
      </c>
      <c r="H546" t="s">
        <v>710</v>
      </c>
      <c r="I546" t="s">
        <v>1168</v>
      </c>
      <c r="J546" t="s">
        <v>1260</v>
      </c>
      <c r="K546">
        <v>44153</v>
      </c>
      <c r="L546">
        <v>0.073414270672274</v>
      </c>
      <c r="M546">
        <v>-0.01847558005712502</v>
      </c>
      <c r="N546">
        <v>0</v>
      </c>
      <c r="O546">
        <v>0.05205500065179192</v>
      </c>
      <c r="P546" t="s">
        <v>625</v>
      </c>
      <c r="Q546" t="s">
        <v>419</v>
      </c>
      <c r="R546">
        <v>0</v>
      </c>
      <c r="S546">
        <v>1.042857142857143</v>
      </c>
      <c r="T546">
        <v>8.800000000000001</v>
      </c>
      <c r="U546">
        <v>1.097727272727273</v>
      </c>
      <c r="V546">
        <v>0</v>
      </c>
      <c r="W546">
        <v>0.7</v>
      </c>
      <c r="X546">
        <v>0.73</v>
      </c>
      <c r="Y546">
        <v>0.124240259512126</v>
      </c>
      <c r="Z546">
        <v>0.879019908116386</v>
      </c>
      <c r="AA546">
        <v>0.6952526799387442</v>
      </c>
      <c r="AB546">
        <v>0.06957186544342508</v>
      </c>
      <c r="AC546">
        <v>0.6131498470948012</v>
      </c>
      <c r="AD546">
        <v>0.536697247706422</v>
      </c>
    </row>
    <row r="547" spans="1:30">
      <c r="A547" s="1" t="s">
        <v>554</v>
      </c>
      <c r="B547">
        <f>HYPERLINK("https://www.suredividend.com/sure-analysis-MAIN/","Main Street Capital Corporation")</f>
        <v>0</v>
      </c>
      <c r="C547">
        <v>32.18</v>
      </c>
      <c r="D547">
        <v>2102.164398</v>
      </c>
      <c r="E547" t="s">
        <v>697</v>
      </c>
      <c r="F547" t="s">
        <v>663</v>
      </c>
      <c r="G547" t="s">
        <v>702</v>
      </c>
      <c r="H547" t="s">
        <v>708</v>
      </c>
      <c r="I547" t="s">
        <v>1169</v>
      </c>
      <c r="J547" t="s">
        <v>1256</v>
      </c>
      <c r="K547">
        <v>44159</v>
      </c>
      <c r="L547">
        <v>0.074783265158976</v>
      </c>
      <c r="M547">
        <v>-0.04175301463737591</v>
      </c>
      <c r="N547">
        <v>0.02</v>
      </c>
      <c r="O547">
        <v>0.05164475643019406</v>
      </c>
      <c r="P547" t="s">
        <v>625</v>
      </c>
      <c r="Q547" t="s">
        <v>530</v>
      </c>
      <c r="R547">
        <v>5</v>
      </c>
      <c r="S547">
        <v>1.32972972972973</v>
      </c>
      <c r="T547">
        <v>26</v>
      </c>
      <c r="U547">
        <v>1.237692307692308</v>
      </c>
      <c r="V547">
        <v>-0.5215000000000001</v>
      </c>
      <c r="W547">
        <v>1.85</v>
      </c>
      <c r="X547">
        <v>2.46</v>
      </c>
      <c r="Y547">
        <v>-0.212361846728396</v>
      </c>
      <c r="Z547">
        <v>0.8851454823889739</v>
      </c>
      <c r="AA547">
        <v>0.1929555895865238</v>
      </c>
      <c r="AB547">
        <v>0.1903669724770642</v>
      </c>
      <c r="AC547">
        <v>0.4097859327217125</v>
      </c>
      <c r="AD547">
        <v>0.5351681957186544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14.28</v>
      </c>
      <c r="D548">
        <v>1636.725791</v>
      </c>
      <c r="E548" t="s">
        <v>698</v>
      </c>
      <c r="F548" t="s">
        <v>664</v>
      </c>
      <c r="G548" t="s">
        <v>702</v>
      </c>
      <c r="H548" t="s">
        <v>708</v>
      </c>
      <c r="I548" t="s">
        <v>1170</v>
      </c>
      <c r="J548" t="s">
        <v>1256</v>
      </c>
      <c r="K548">
        <v>44152</v>
      </c>
      <c r="L548">
        <v>0.08769851036772801</v>
      </c>
      <c r="M548">
        <v>-0.009710577713137658</v>
      </c>
      <c r="N548">
        <v>-0.025</v>
      </c>
      <c r="O548">
        <v>0.04947404259416066</v>
      </c>
      <c r="P548" t="s">
        <v>625</v>
      </c>
      <c r="Q548" t="s">
        <v>419</v>
      </c>
      <c r="R548">
        <v>0</v>
      </c>
      <c r="S548">
        <v>0.9558823529411764</v>
      </c>
      <c r="T548">
        <v>13.6</v>
      </c>
      <c r="U548">
        <v>1.05</v>
      </c>
      <c r="V548">
        <v>0.894</v>
      </c>
      <c r="W548">
        <v>1.36</v>
      </c>
      <c r="X548">
        <v>1.3</v>
      </c>
      <c r="Y548">
        <v>0.081580561846261</v>
      </c>
      <c r="Z548">
        <v>0.9295558958652375</v>
      </c>
      <c r="AA548">
        <v>0.6370597243491577</v>
      </c>
      <c r="AB548">
        <v>0.01376146788990826</v>
      </c>
      <c r="AC548">
        <v>0.6880733944954129</v>
      </c>
      <c r="AD548">
        <v>0.5168195718654435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8.33</v>
      </c>
      <c r="D549">
        <v>49.98</v>
      </c>
      <c r="E549" t="s">
        <v>696</v>
      </c>
      <c r="F549" t="s">
        <v>663</v>
      </c>
      <c r="H549" t="s">
        <v>708</v>
      </c>
      <c r="J549" t="s">
        <v>1259</v>
      </c>
      <c r="K549">
        <v>44153</v>
      </c>
      <c r="L549">
        <v>0.07993458311524601</v>
      </c>
      <c r="M549">
        <v>-0.0899365586374703</v>
      </c>
      <c r="N549">
        <v>0.04</v>
      </c>
      <c r="O549">
        <v>0.04727283520960879</v>
      </c>
      <c r="P549" t="s">
        <v>625</v>
      </c>
      <c r="Q549" t="s">
        <v>419</v>
      </c>
      <c r="R549">
        <v>0</v>
      </c>
      <c r="S549">
        <v>1</v>
      </c>
      <c r="T549">
        <v>5.2</v>
      </c>
      <c r="U549">
        <v>1.601923076923077</v>
      </c>
      <c r="V549">
        <v>0</v>
      </c>
      <c r="W549">
        <v>0.74</v>
      </c>
      <c r="X549">
        <v>0.74</v>
      </c>
      <c r="Y549">
        <v>0.04852413619485101</v>
      </c>
      <c r="Z549">
        <v>0.9019908116385911</v>
      </c>
      <c r="AA549">
        <v>0.5941807044410413</v>
      </c>
      <c r="AB549">
        <v>0.4235474006116208</v>
      </c>
      <c r="AC549">
        <v>0.154434250764526</v>
      </c>
      <c r="AD549">
        <v>0.5045871559633027</v>
      </c>
    </row>
    <row r="550" spans="1:30">
      <c r="A550" s="1" t="s">
        <v>557</v>
      </c>
      <c r="B550">
        <f>HYPERLINK("https://www.suredividend.com/sure-analysis-ARI/","Apollo Commercial Real Estate Finance Inc")</f>
        <v>0</v>
      </c>
      <c r="C550">
        <v>10.91</v>
      </c>
      <c r="D550">
        <v>1530.637695</v>
      </c>
      <c r="E550" t="s">
        <v>698</v>
      </c>
      <c r="F550" t="s">
        <v>664</v>
      </c>
      <c r="G550" t="s">
        <v>702</v>
      </c>
      <c r="H550" t="s">
        <v>708</v>
      </c>
      <c r="I550" t="s">
        <v>1171</v>
      </c>
      <c r="J550" t="s">
        <v>1264</v>
      </c>
      <c r="K550">
        <v>44144</v>
      </c>
      <c r="L550">
        <v>0.126170632116056</v>
      </c>
      <c r="M550">
        <v>-0.05550900772379974</v>
      </c>
      <c r="N550">
        <v>-0.006</v>
      </c>
      <c r="O550">
        <v>0.0466451743216898</v>
      </c>
      <c r="P550" t="s">
        <v>625</v>
      </c>
      <c r="Q550" t="s">
        <v>419</v>
      </c>
      <c r="R550">
        <v>0</v>
      </c>
      <c r="S550">
        <v>1.359223300970874</v>
      </c>
      <c r="T550">
        <v>8.199999999999999</v>
      </c>
      <c r="U550">
        <v>1.330487804878049</v>
      </c>
      <c r="V550">
        <v>0.2087</v>
      </c>
      <c r="W550">
        <v>1.03</v>
      </c>
      <c r="X550">
        <v>1.4</v>
      </c>
      <c r="Y550">
        <v>-0.306028204133298</v>
      </c>
      <c r="Z550">
        <v>0.9800918836140888</v>
      </c>
      <c r="AA550">
        <v>0.114854517611026</v>
      </c>
      <c r="AB550">
        <v>0.03975535168195719</v>
      </c>
      <c r="AC550">
        <v>0.3226299694189603</v>
      </c>
      <c r="AD550">
        <v>0.5</v>
      </c>
    </row>
    <row r="551" spans="1:30">
      <c r="A551" s="1" t="s">
        <v>558</v>
      </c>
      <c r="B551">
        <f>HYPERLINK("https://www.suredividend.com/sure-analysis-IMO/","Imperial Oil Ltd.")</f>
        <v>0</v>
      </c>
      <c r="C551">
        <v>21.44</v>
      </c>
      <c r="D551">
        <v>15452.315693</v>
      </c>
      <c r="E551" t="s">
        <v>696</v>
      </c>
      <c r="F551" t="s">
        <v>663</v>
      </c>
      <c r="H551" t="s">
        <v>712</v>
      </c>
      <c r="J551" t="s">
        <v>1259</v>
      </c>
      <c r="K551">
        <v>44151</v>
      </c>
      <c r="L551">
        <v>0.025917297903021</v>
      </c>
      <c r="M551">
        <v>-0.01380898161545241</v>
      </c>
      <c r="N551">
        <v>0.03</v>
      </c>
      <c r="O551">
        <v>0.04502878830461743</v>
      </c>
      <c r="P551" t="s">
        <v>625</v>
      </c>
      <c r="Q551" t="s">
        <v>625</v>
      </c>
      <c r="R551">
        <v>5</v>
      </c>
      <c r="S551">
        <v>9.99</v>
      </c>
      <c r="T551">
        <v>20</v>
      </c>
      <c r="U551">
        <v>1.072</v>
      </c>
      <c r="V551">
        <v>-0.3964</v>
      </c>
      <c r="W551">
        <v>-1.3</v>
      </c>
      <c r="X551">
        <v>0.66</v>
      </c>
      <c r="Y551">
        <v>-0.177007827222469</v>
      </c>
      <c r="Z551">
        <v>0.5053598774885145</v>
      </c>
      <c r="AA551">
        <v>0.2373660030627871</v>
      </c>
      <c r="AB551">
        <v>0.2943425076452599</v>
      </c>
      <c r="AC551">
        <v>0.6574923547400612</v>
      </c>
      <c r="AD551">
        <v>0.4847094801223242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11.57</v>
      </c>
      <c r="D552">
        <v>1120.292347</v>
      </c>
      <c r="E552" t="s">
        <v>691</v>
      </c>
      <c r="F552" t="s">
        <v>666</v>
      </c>
      <c r="G552" t="s">
        <v>702</v>
      </c>
      <c r="H552" t="s">
        <v>710</v>
      </c>
      <c r="I552" t="s">
        <v>1172</v>
      </c>
      <c r="J552" t="s">
        <v>1256</v>
      </c>
      <c r="K552">
        <v>44140</v>
      </c>
      <c r="L552">
        <v>0.126541659150725</v>
      </c>
      <c r="M552">
        <v>-0.03504202516324761</v>
      </c>
      <c r="N552">
        <v>-0.02</v>
      </c>
      <c r="O552">
        <v>0.04451499581670615</v>
      </c>
      <c r="P552" t="s">
        <v>625</v>
      </c>
      <c r="Q552" t="s">
        <v>419</v>
      </c>
      <c r="R552">
        <v>0</v>
      </c>
      <c r="S552">
        <v>0.9917355371900827</v>
      </c>
      <c r="T552">
        <v>9.68</v>
      </c>
      <c r="U552">
        <v>1.195247933884298</v>
      </c>
      <c r="V552">
        <v>0.1256</v>
      </c>
      <c r="W552">
        <v>1.21</v>
      </c>
      <c r="X552">
        <v>1.2</v>
      </c>
      <c r="Y552">
        <v>-0.030135378683096</v>
      </c>
      <c r="Z552">
        <v>0.9816232771822357</v>
      </c>
      <c r="AA552">
        <v>0.4624808575803981</v>
      </c>
      <c r="AB552">
        <v>0.01834862385321101</v>
      </c>
      <c r="AC552">
        <v>0.4663608562691132</v>
      </c>
      <c r="AD552">
        <v>0.4785932721712538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16.34</v>
      </c>
      <c r="D553">
        <v>9727.434028</v>
      </c>
      <c r="E553" t="s">
        <v>701</v>
      </c>
      <c r="F553" t="s">
        <v>663</v>
      </c>
      <c r="H553" t="s">
        <v>708</v>
      </c>
      <c r="I553" t="s">
        <v>1173</v>
      </c>
      <c r="J553" t="s">
        <v>1260</v>
      </c>
      <c r="K553">
        <v>44148</v>
      </c>
      <c r="L553">
        <v>0.03365189279811</v>
      </c>
      <c r="M553">
        <v>-0.05987448677923091</v>
      </c>
      <c r="N553">
        <v>0.065</v>
      </c>
      <c r="O553">
        <v>0.04277311280676699</v>
      </c>
      <c r="P553" t="s">
        <v>625</v>
      </c>
      <c r="Q553" t="s">
        <v>530</v>
      </c>
      <c r="R553">
        <v>9</v>
      </c>
      <c r="S553">
        <v>0.9253731343283581</v>
      </c>
      <c r="T553">
        <v>12</v>
      </c>
      <c r="U553">
        <v>1.361666666666667</v>
      </c>
      <c r="V553">
        <v>0</v>
      </c>
      <c r="W553">
        <v>0.67</v>
      </c>
      <c r="X553">
        <v>0.62</v>
      </c>
      <c r="Y553">
        <v>0.20800804352969</v>
      </c>
      <c r="Z553">
        <v>0.6232771822358346</v>
      </c>
      <c r="AA553">
        <v>0.7963246554364471</v>
      </c>
      <c r="AB553">
        <v>0.7408256880733946</v>
      </c>
      <c r="AC553">
        <v>0.308868501529052</v>
      </c>
      <c r="AD553">
        <v>0.4678899082568808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10.79</v>
      </c>
      <c r="D554">
        <v>210.643692</v>
      </c>
      <c r="E554" t="s">
        <v>699</v>
      </c>
      <c r="F554" t="s">
        <v>663</v>
      </c>
      <c r="G554" t="s">
        <v>702</v>
      </c>
      <c r="H554" t="s">
        <v>708</v>
      </c>
      <c r="I554" t="s">
        <v>1174</v>
      </c>
      <c r="J554" t="s">
        <v>1256</v>
      </c>
      <c r="K554">
        <v>44167</v>
      </c>
      <c r="L554">
        <v>0.09643769778856101</v>
      </c>
      <c r="M554">
        <v>-0.03562884256579946</v>
      </c>
      <c r="N554">
        <v>-0.01</v>
      </c>
      <c r="O554">
        <v>0.04200468320074235</v>
      </c>
      <c r="P554" t="s">
        <v>625</v>
      </c>
      <c r="Q554" t="s">
        <v>419</v>
      </c>
      <c r="R554">
        <v>0</v>
      </c>
      <c r="S554">
        <v>0.8928571428571428</v>
      </c>
      <c r="T554">
        <v>9</v>
      </c>
      <c r="U554">
        <v>1.198888888888889</v>
      </c>
      <c r="V554">
        <v>0</v>
      </c>
      <c r="W554">
        <v>1.12</v>
      </c>
      <c r="X554">
        <v>1</v>
      </c>
      <c r="Y554">
        <v>-0.151091565886602</v>
      </c>
      <c r="Z554">
        <v>0.9448698315467076</v>
      </c>
      <c r="AA554">
        <v>0.2756508422664625</v>
      </c>
      <c r="AB554">
        <v>0.03134556574923547</v>
      </c>
      <c r="AC554">
        <v>0.4617737003058104</v>
      </c>
      <c r="AD554">
        <v>0.4663608562691132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19.75</v>
      </c>
      <c r="D555">
        <v>1281.775</v>
      </c>
      <c r="E555" t="s">
        <v>694</v>
      </c>
      <c r="F555" t="s">
        <v>663</v>
      </c>
      <c r="G555" t="s">
        <v>702</v>
      </c>
      <c r="H555" t="s">
        <v>708</v>
      </c>
      <c r="I555" t="s">
        <v>1175</v>
      </c>
      <c r="J555" t="s">
        <v>1255</v>
      </c>
      <c r="K555">
        <v>44141</v>
      </c>
      <c r="L555">
        <v>0.052536816248461</v>
      </c>
      <c r="M555">
        <v>-0.06650458939772319</v>
      </c>
      <c r="N555">
        <v>0.04</v>
      </c>
      <c r="O555">
        <v>0.04176202104023763</v>
      </c>
      <c r="P555" t="s">
        <v>625</v>
      </c>
      <c r="Q555" t="s">
        <v>530</v>
      </c>
      <c r="R555">
        <v>0</v>
      </c>
      <c r="S555">
        <v>0.96</v>
      </c>
      <c r="T555">
        <v>14</v>
      </c>
      <c r="U555">
        <v>1.410714285714286</v>
      </c>
      <c r="V555">
        <v>0</v>
      </c>
      <c r="W555">
        <v>1.5</v>
      </c>
      <c r="X555">
        <v>1.44</v>
      </c>
      <c r="Y555">
        <v>-0.161187842957375</v>
      </c>
      <c r="Z555">
        <v>0.8131699846860643</v>
      </c>
      <c r="AA555">
        <v>0.2588055130168453</v>
      </c>
      <c r="AB555">
        <v>0.4235474006116208</v>
      </c>
      <c r="AC555">
        <v>0.2737003058103976</v>
      </c>
      <c r="AD555">
        <v>0.4648318042813456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21.63</v>
      </c>
      <c r="D556">
        <v>39303.714344</v>
      </c>
      <c r="E556" t="s">
        <v>696</v>
      </c>
      <c r="F556" t="s">
        <v>663</v>
      </c>
      <c r="H556" t="s">
        <v>708</v>
      </c>
      <c r="I556" t="s">
        <v>1176</v>
      </c>
      <c r="J556" t="s">
        <v>1259</v>
      </c>
      <c r="K556">
        <v>44153</v>
      </c>
      <c r="L556">
        <v>0.056371353354513</v>
      </c>
      <c r="M556">
        <v>-0.07059084112800884</v>
      </c>
      <c r="N556">
        <v>0.06</v>
      </c>
      <c r="O556">
        <v>0.04137667841993986</v>
      </c>
      <c r="P556" t="s">
        <v>625</v>
      </c>
      <c r="Q556" t="s">
        <v>530</v>
      </c>
      <c r="R556">
        <v>0</v>
      </c>
      <c r="S556">
        <v>9.99</v>
      </c>
      <c r="T556">
        <v>15</v>
      </c>
      <c r="U556">
        <v>1.442</v>
      </c>
      <c r="V556">
        <v>-6.07</v>
      </c>
      <c r="W556">
        <v>-0.7</v>
      </c>
      <c r="X556">
        <v>1.23</v>
      </c>
      <c r="Y556">
        <v>-0.303242515413705</v>
      </c>
      <c r="Z556">
        <v>0.8284839203675345</v>
      </c>
      <c r="AA556">
        <v>0.116385911179173</v>
      </c>
      <c r="AB556">
        <v>0.6865443425076453</v>
      </c>
      <c r="AC556">
        <v>0.2515290519877676</v>
      </c>
      <c r="AD556">
        <v>0.463302752293578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17.35</v>
      </c>
      <c r="D557">
        <v>401.558914</v>
      </c>
      <c r="E557" t="s">
        <v>698</v>
      </c>
      <c r="F557" t="s">
        <v>664</v>
      </c>
      <c r="G557" t="s">
        <v>702</v>
      </c>
      <c r="H557" t="s">
        <v>708</v>
      </c>
      <c r="I557" t="s">
        <v>1177</v>
      </c>
      <c r="J557" t="s">
        <v>1264</v>
      </c>
      <c r="K557">
        <v>44146</v>
      </c>
      <c r="L557">
        <v>0.09119724785323301</v>
      </c>
      <c r="M557">
        <v>-0.02868889067744929</v>
      </c>
      <c r="N557">
        <v>-0.013</v>
      </c>
      <c r="O557">
        <v>0.04127902902983616</v>
      </c>
      <c r="P557" t="s">
        <v>625</v>
      </c>
      <c r="Q557" t="s">
        <v>419</v>
      </c>
      <c r="R557">
        <v>0</v>
      </c>
      <c r="S557">
        <v>0.8125000000000001</v>
      </c>
      <c r="T557">
        <v>15</v>
      </c>
      <c r="U557">
        <v>1.156666666666667</v>
      </c>
      <c r="V557">
        <v>7.58</v>
      </c>
      <c r="W557">
        <v>1.92</v>
      </c>
      <c r="X557">
        <v>1.56</v>
      </c>
      <c r="Y557">
        <v>0.134602431384345</v>
      </c>
      <c r="Z557">
        <v>0.9341500765696784</v>
      </c>
      <c r="AA557">
        <v>0.7075038284839203</v>
      </c>
      <c r="AB557">
        <v>0.02599388379204893</v>
      </c>
      <c r="AC557">
        <v>0.5091743119266056</v>
      </c>
      <c r="AD557">
        <v>0.4617737003058104</v>
      </c>
    </row>
    <row r="558" spans="1:30">
      <c r="A558" s="1" t="s">
        <v>565</v>
      </c>
      <c r="B558">
        <f>HYPERLINK("https://www.suredividend.com/sure-analysis-APO/","Apollo Global Management Inc")</f>
        <v>0</v>
      </c>
      <c r="C558">
        <v>48.14</v>
      </c>
      <c r="D558">
        <v>11015.193623</v>
      </c>
      <c r="E558" t="s">
        <v>699</v>
      </c>
      <c r="F558" t="s">
        <v>663</v>
      </c>
      <c r="G558" t="s">
        <v>702</v>
      </c>
      <c r="H558" t="s">
        <v>708</v>
      </c>
      <c r="I558" t="s">
        <v>1178</v>
      </c>
      <c r="J558" t="s">
        <v>1256</v>
      </c>
      <c r="K558">
        <v>44166</v>
      </c>
      <c r="L558">
        <v>0.047107423417419</v>
      </c>
      <c r="M558">
        <v>-0.07842904549016616</v>
      </c>
      <c r="N558">
        <v>0.08</v>
      </c>
      <c r="O558">
        <v>0.04126261229685513</v>
      </c>
      <c r="P558" t="s">
        <v>625</v>
      </c>
      <c r="Q558" t="s">
        <v>419</v>
      </c>
      <c r="R558">
        <v>0</v>
      </c>
      <c r="S558">
        <v>0.7965517241379311</v>
      </c>
      <c r="T558">
        <v>32</v>
      </c>
      <c r="U558">
        <v>1.504375</v>
      </c>
      <c r="V558">
        <v>-1.31</v>
      </c>
      <c r="W558">
        <v>2.9</v>
      </c>
      <c r="X558">
        <v>2.31</v>
      </c>
      <c r="Y558">
        <v>0.07043193062427</v>
      </c>
      <c r="Z558">
        <v>0.774885145482389</v>
      </c>
      <c r="AA558">
        <v>0.6294027565084227</v>
      </c>
      <c r="AB558">
        <v>0.8509174311926606</v>
      </c>
      <c r="AC558">
        <v>0.209480122324159</v>
      </c>
      <c r="AD558">
        <v>0.4602446483180428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25.43</v>
      </c>
      <c r="D559">
        <v>13952.02613</v>
      </c>
      <c r="E559" t="s">
        <v>696</v>
      </c>
      <c r="F559" t="s">
        <v>663</v>
      </c>
      <c r="H559" t="s">
        <v>708</v>
      </c>
      <c r="I559" t="s">
        <v>1179</v>
      </c>
      <c r="J559" t="s">
        <v>1259</v>
      </c>
      <c r="K559">
        <v>44148</v>
      </c>
      <c r="L559">
        <v>0.103784589263246</v>
      </c>
      <c r="M559">
        <v>-0.07738499767976403</v>
      </c>
      <c r="N559">
        <v>0.05</v>
      </c>
      <c r="O559">
        <v>0.04072037979686205</v>
      </c>
      <c r="P559" t="s">
        <v>625</v>
      </c>
      <c r="Q559" t="s">
        <v>419</v>
      </c>
      <c r="R559">
        <v>4</v>
      </c>
      <c r="S559">
        <v>1.246666666666667</v>
      </c>
      <c r="T559">
        <v>17</v>
      </c>
      <c r="U559">
        <v>1.495882352941176</v>
      </c>
      <c r="V559">
        <v>0</v>
      </c>
      <c r="W559">
        <v>1.5</v>
      </c>
      <c r="X559">
        <v>1.87</v>
      </c>
      <c r="Y559">
        <v>-0.24976342559735</v>
      </c>
      <c r="Z559">
        <v>0.9601837672281777</v>
      </c>
      <c r="AA559">
        <v>0.1531393568147014</v>
      </c>
      <c r="AB559">
        <v>0.5558103975535168</v>
      </c>
      <c r="AC559">
        <v>0.2125382262996942</v>
      </c>
      <c r="AD559">
        <v>0.4541284403669725</v>
      </c>
    </row>
    <row r="560" spans="1:30">
      <c r="A560" s="1" t="s">
        <v>567</v>
      </c>
      <c r="B560">
        <f>HYPERLINK("https://www.suredividend.com/sure-analysis-PEAK/","Healthpeak Properties Inc")</f>
        <v>0</v>
      </c>
      <c r="C560">
        <v>29.05</v>
      </c>
      <c r="D560">
        <v>15660.910029</v>
      </c>
      <c r="E560" t="s">
        <v>696</v>
      </c>
      <c r="F560" t="s">
        <v>664</v>
      </c>
      <c r="G560" t="s">
        <v>702</v>
      </c>
      <c r="H560" t="s">
        <v>708</v>
      </c>
      <c r="I560" t="s">
        <v>1180</v>
      </c>
      <c r="J560" t="s">
        <v>1264</v>
      </c>
      <c r="K560">
        <v>44157</v>
      </c>
      <c r="L560">
        <v>0.049876262816895</v>
      </c>
      <c r="M560">
        <v>-0.0374727779684817</v>
      </c>
      <c r="N560">
        <v>0.03</v>
      </c>
      <c r="O560">
        <v>0.0406883836654548</v>
      </c>
      <c r="P560" t="s">
        <v>625</v>
      </c>
      <c r="Q560" t="s">
        <v>530</v>
      </c>
      <c r="R560">
        <v>0</v>
      </c>
      <c r="S560">
        <v>0.896969696969697</v>
      </c>
      <c r="T560">
        <v>24</v>
      </c>
      <c r="U560">
        <v>1.210416666666667</v>
      </c>
      <c r="V560">
        <v>0.5867</v>
      </c>
      <c r="W560">
        <v>1.65</v>
      </c>
      <c r="X560">
        <v>1.48</v>
      </c>
      <c r="Y560">
        <v>-0.108043552249514</v>
      </c>
      <c r="Z560">
        <v>0.7886676875957122</v>
      </c>
      <c r="AA560">
        <v>0.339969372128637</v>
      </c>
      <c r="AB560">
        <v>0.2943425076452599</v>
      </c>
      <c r="AC560">
        <v>0.4464831804281346</v>
      </c>
      <c r="AD560">
        <v>0.4525993883792049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50.13</v>
      </c>
      <c r="D561">
        <v>3079.261368</v>
      </c>
      <c r="E561" t="s">
        <v>699</v>
      </c>
      <c r="F561" t="s">
        <v>663</v>
      </c>
      <c r="G561" t="s">
        <v>702</v>
      </c>
      <c r="H561" t="s">
        <v>708</v>
      </c>
      <c r="I561" t="s">
        <v>1181</v>
      </c>
      <c r="J561" t="s">
        <v>1256</v>
      </c>
      <c r="K561">
        <v>44159</v>
      </c>
      <c r="L561">
        <v>0.054290386519865</v>
      </c>
      <c r="M561">
        <v>-0.05389970390666865</v>
      </c>
      <c r="N561">
        <v>0.03</v>
      </c>
      <c r="O561">
        <v>0.04003957350518772</v>
      </c>
      <c r="P561" t="s">
        <v>625</v>
      </c>
      <c r="Q561" t="s">
        <v>530</v>
      </c>
      <c r="R561">
        <v>0</v>
      </c>
      <c r="S561">
        <v>1.059375</v>
      </c>
      <c r="T561">
        <v>38</v>
      </c>
      <c r="U561">
        <v>1.31921052631579</v>
      </c>
      <c r="V561">
        <v>2.98</v>
      </c>
      <c r="W561">
        <v>3.2</v>
      </c>
      <c r="X561">
        <v>3.39</v>
      </c>
      <c r="Y561">
        <v>0.626351237363578</v>
      </c>
      <c r="Z561">
        <v>0.8223583460949464</v>
      </c>
      <c r="AA561">
        <v>0.9617151607963247</v>
      </c>
      <c r="AB561">
        <v>0.2943425076452599</v>
      </c>
      <c r="AC561">
        <v>0.3348623853211009</v>
      </c>
      <c r="AD561">
        <v>0.4418960244648318</v>
      </c>
    </row>
    <row r="562" spans="1:30">
      <c r="A562" s="1" t="s">
        <v>569</v>
      </c>
      <c r="B562">
        <f>HYPERLINK("https://www.suredividend.com/sure-analysis-BKR/","Baker Hughes Co")</f>
        <v>0</v>
      </c>
      <c r="C562">
        <v>21.26</v>
      </c>
      <c r="D562">
        <v>22009.2024</v>
      </c>
      <c r="E562" t="s">
        <v>696</v>
      </c>
      <c r="F562" t="s">
        <v>663</v>
      </c>
      <c r="G562" t="s">
        <v>702</v>
      </c>
      <c r="H562" t="s">
        <v>708</v>
      </c>
      <c r="I562" t="s">
        <v>1182</v>
      </c>
      <c r="J562" t="s">
        <v>1259</v>
      </c>
      <c r="K562">
        <v>44131</v>
      </c>
      <c r="L562">
        <v>0.033299438592813</v>
      </c>
      <c r="M562">
        <v>-0.09369157243032855</v>
      </c>
      <c r="N562">
        <v>0.11</v>
      </c>
      <c r="O562">
        <v>0.03708651713218014</v>
      </c>
      <c r="P562" t="s">
        <v>625</v>
      </c>
      <c r="Q562" t="s">
        <v>530</v>
      </c>
      <c r="R562">
        <v>0</v>
      </c>
      <c r="S562">
        <v>3.6</v>
      </c>
      <c r="T562">
        <v>13</v>
      </c>
      <c r="U562">
        <v>1.635384615384615</v>
      </c>
      <c r="V562">
        <v>-15.96</v>
      </c>
      <c r="W562">
        <v>0.2</v>
      </c>
      <c r="X562">
        <v>0.72</v>
      </c>
      <c r="Y562">
        <v>-0.135150087664701</v>
      </c>
      <c r="Z562">
        <v>0.6186830015313936</v>
      </c>
      <c r="AA562">
        <v>0.2986217457886677</v>
      </c>
      <c r="AB562">
        <v>0.959480122324159</v>
      </c>
      <c r="AC562">
        <v>0.1391437308868502</v>
      </c>
      <c r="AD562">
        <v>0.4250764525993884</v>
      </c>
    </row>
    <row r="563" spans="1:30">
      <c r="A563" s="1" t="s">
        <v>570</v>
      </c>
      <c r="B563">
        <f>HYPERLINK("https://www.suredividend.com/sure-analysis-SLB/","Schlumberger Ltd.")</f>
        <v>0</v>
      </c>
      <c r="C563">
        <v>23.87</v>
      </c>
      <c r="D563">
        <v>32197.654108</v>
      </c>
      <c r="E563" t="s">
        <v>696</v>
      </c>
      <c r="F563" t="s">
        <v>663</v>
      </c>
      <c r="G563" t="s">
        <v>702</v>
      </c>
      <c r="H563" t="s">
        <v>708</v>
      </c>
      <c r="I563" t="s">
        <v>1183</v>
      </c>
      <c r="J563" t="s">
        <v>1259</v>
      </c>
      <c r="K563">
        <v>44141</v>
      </c>
      <c r="L563">
        <v>0.037313332841219</v>
      </c>
      <c r="M563">
        <v>-0.03475954581348228</v>
      </c>
      <c r="N563">
        <v>0.05</v>
      </c>
      <c r="O563">
        <v>0.03476822087391063</v>
      </c>
      <c r="P563" t="s">
        <v>625</v>
      </c>
      <c r="Q563" t="s">
        <v>530</v>
      </c>
      <c r="R563">
        <v>0</v>
      </c>
      <c r="S563">
        <v>0.8333333333333334</v>
      </c>
      <c r="T563">
        <v>20</v>
      </c>
      <c r="U563">
        <v>1.1935</v>
      </c>
      <c r="V563">
        <v>-7.64</v>
      </c>
      <c r="W563">
        <v>0.6</v>
      </c>
      <c r="X563">
        <v>0.5</v>
      </c>
      <c r="Y563">
        <v>-0.409955000459179</v>
      </c>
      <c r="Z563">
        <v>0.669218989280245</v>
      </c>
      <c r="AA563">
        <v>0.05513016845329249</v>
      </c>
      <c r="AB563">
        <v>0.5558103975535168</v>
      </c>
      <c r="AC563">
        <v>0.474006116207951</v>
      </c>
      <c r="AD563">
        <v>0.418960244648318</v>
      </c>
    </row>
    <row r="564" spans="1:30">
      <c r="A564" s="1" t="s">
        <v>571</v>
      </c>
      <c r="B564">
        <f>HYPERLINK("https://www.suredividend.com/sure-analysis-GWRS/","Global Water Resources Inc")</f>
        <v>0</v>
      </c>
      <c r="C564">
        <v>14.85</v>
      </c>
      <c r="D564">
        <v>329.314465</v>
      </c>
      <c r="E564" t="s">
        <v>691</v>
      </c>
      <c r="F564" t="s">
        <v>663</v>
      </c>
      <c r="H564" t="s">
        <v>716</v>
      </c>
      <c r="J564" t="s">
        <v>1260</v>
      </c>
      <c r="K564">
        <v>44153</v>
      </c>
      <c r="L564">
        <v>0.019629080918281</v>
      </c>
      <c r="M564">
        <v>-0.04172323414238843</v>
      </c>
      <c r="N564">
        <v>0.06</v>
      </c>
      <c r="O564">
        <v>0.03447578610794122</v>
      </c>
      <c r="P564" t="s">
        <v>625</v>
      </c>
      <c r="Q564" t="s">
        <v>625</v>
      </c>
      <c r="R564">
        <v>6</v>
      </c>
      <c r="S564">
        <v>4.816666666666666</v>
      </c>
      <c r="T564">
        <v>12</v>
      </c>
      <c r="U564">
        <v>1.2375</v>
      </c>
      <c r="V564">
        <v>0</v>
      </c>
      <c r="W564">
        <v>0.06</v>
      </c>
      <c r="X564">
        <v>0.289</v>
      </c>
      <c r="Y564">
        <v>0.149796932297622</v>
      </c>
      <c r="Z564">
        <v>0.3920367534456355</v>
      </c>
      <c r="AA564">
        <v>0.7258805513016846</v>
      </c>
      <c r="AB564">
        <v>0.6865443425076453</v>
      </c>
      <c r="AC564">
        <v>0.4113149847094801</v>
      </c>
      <c r="AD564">
        <v>0.4159021406727829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33.19</v>
      </c>
      <c r="D565">
        <v>3192.033912</v>
      </c>
      <c r="E565" t="s">
        <v>698</v>
      </c>
      <c r="F565" t="s">
        <v>663</v>
      </c>
      <c r="H565" t="s">
        <v>708</v>
      </c>
      <c r="J565" t="s">
        <v>1256</v>
      </c>
      <c r="K565">
        <v>44144</v>
      </c>
      <c r="L565">
        <v>0.08098949452268001</v>
      </c>
      <c r="M565">
        <v>-0.04044184141795348</v>
      </c>
      <c r="N565">
        <v>-0.002</v>
      </c>
      <c r="O565">
        <v>0.0311186392561178</v>
      </c>
      <c r="P565" t="s">
        <v>625</v>
      </c>
      <c r="Q565" t="s">
        <v>419</v>
      </c>
      <c r="R565">
        <v>0</v>
      </c>
      <c r="S565">
        <v>0.9293680297397769</v>
      </c>
      <c r="T565">
        <v>27</v>
      </c>
      <c r="U565">
        <v>1.229259259259259</v>
      </c>
      <c r="V565">
        <v>0</v>
      </c>
      <c r="W565">
        <v>2.69</v>
      </c>
      <c r="X565">
        <v>2.5</v>
      </c>
      <c r="Y565">
        <v>0.211251979825848</v>
      </c>
      <c r="Z565">
        <v>0.9081163859111792</v>
      </c>
      <c r="AA565">
        <v>0.8039816232771823</v>
      </c>
      <c r="AB565">
        <v>0.04281345565749236</v>
      </c>
      <c r="AC565">
        <v>0.4250764525993884</v>
      </c>
      <c r="AD565">
        <v>0.3914373088685015</v>
      </c>
    </row>
    <row r="566" spans="1:30">
      <c r="A566" s="1" t="s">
        <v>573</v>
      </c>
      <c r="B566">
        <f>HYPERLINK("https://www.suredividend.com/sure-analysis-GORO/","Gold Resource Corporation")</f>
        <v>0</v>
      </c>
      <c r="C566">
        <v>3.065</v>
      </c>
      <c r="D566">
        <v>224.939628</v>
      </c>
      <c r="E566" t="s">
        <v>696</v>
      </c>
      <c r="F566" t="s">
        <v>663</v>
      </c>
      <c r="G566" t="s">
        <v>702</v>
      </c>
      <c r="H566" t="s">
        <v>712</v>
      </c>
      <c r="I566" t="s">
        <v>1184</v>
      </c>
      <c r="J566" t="s">
        <v>1263</v>
      </c>
      <c r="K566">
        <v>44170</v>
      </c>
      <c r="L566">
        <v>0.012712778668507</v>
      </c>
      <c r="M566">
        <v>-0.2783208566315438</v>
      </c>
      <c r="N566">
        <v>0.4</v>
      </c>
      <c r="O566">
        <v>0.02594077428473307</v>
      </c>
      <c r="P566" t="s">
        <v>625</v>
      </c>
      <c r="Q566" t="s">
        <v>625</v>
      </c>
      <c r="R566">
        <v>2</v>
      </c>
      <c r="S566">
        <v>1</v>
      </c>
      <c r="T566">
        <v>0.6</v>
      </c>
      <c r="U566">
        <v>5.108333333333333</v>
      </c>
      <c r="V566">
        <v>0.0035</v>
      </c>
      <c r="W566">
        <v>0.04</v>
      </c>
      <c r="X566">
        <v>0.04</v>
      </c>
      <c r="Y566">
        <v>-0.416360551194316</v>
      </c>
      <c r="Z566">
        <v>0.2511485451761102</v>
      </c>
      <c r="AA566">
        <v>0.05206738131699847</v>
      </c>
      <c r="AB566">
        <v>1</v>
      </c>
      <c r="AC566">
        <v>0.001529051987767584</v>
      </c>
      <c r="AD566">
        <v>0.363914373088685</v>
      </c>
    </row>
    <row r="567" spans="1:30">
      <c r="A567" s="1" t="s">
        <v>574</v>
      </c>
      <c r="B567">
        <f>HYPERLINK("https://www.suredividend.com/sure-analysis-PSO/","Pearson plc")</f>
        <v>0</v>
      </c>
      <c r="C567">
        <v>9.31</v>
      </c>
      <c r="D567">
        <v>223.81118</v>
      </c>
      <c r="E567" t="s">
        <v>694</v>
      </c>
      <c r="F567" t="s">
        <v>663</v>
      </c>
      <c r="H567" t="s">
        <v>708</v>
      </c>
      <c r="I567" t="s">
        <v>1185</v>
      </c>
      <c r="J567" t="s">
        <v>1254</v>
      </c>
      <c r="K567">
        <v>44130</v>
      </c>
      <c r="L567">
        <v>0.026637964619066</v>
      </c>
      <c r="M567">
        <v>-0.02036132774754362</v>
      </c>
      <c r="N567">
        <v>0.02</v>
      </c>
      <c r="O567">
        <v>0.02384659260693467</v>
      </c>
      <c r="P567" t="s">
        <v>625</v>
      </c>
      <c r="Q567" t="s">
        <v>530</v>
      </c>
      <c r="R567">
        <v>0</v>
      </c>
      <c r="S567">
        <v>0.8</v>
      </c>
      <c r="T567">
        <v>8.4</v>
      </c>
      <c r="U567">
        <v>1.108333333333333</v>
      </c>
      <c r="V567">
        <v>0</v>
      </c>
      <c r="W567">
        <v>0.3</v>
      </c>
      <c r="X567">
        <v>0.24</v>
      </c>
      <c r="Y567">
        <v>0.09592326139088701</v>
      </c>
      <c r="Z567">
        <v>0.5222052067381316</v>
      </c>
      <c r="AA567">
        <v>0.6615620214395099</v>
      </c>
      <c r="AB567">
        <v>0.1903669724770642</v>
      </c>
      <c r="AC567">
        <v>0.5917431192660551</v>
      </c>
      <c r="AD567">
        <v>0.353211009174312</v>
      </c>
    </row>
    <row r="568" spans="1:30">
      <c r="A568" s="1" t="s">
        <v>575</v>
      </c>
      <c r="B568">
        <f>HYPERLINK("https://www.suredividend.com/sure-analysis-PPRQF/","Choice Properties Real Estate Investment Trust")</f>
        <v>0</v>
      </c>
      <c r="C568">
        <v>10.06</v>
      </c>
      <c r="D568">
        <v>3289.03313</v>
      </c>
      <c r="E568" t="s">
        <v>698</v>
      </c>
      <c r="F568" t="s">
        <v>664</v>
      </c>
      <c r="G568" t="s">
        <v>703</v>
      </c>
      <c r="H568" t="s">
        <v>714</v>
      </c>
      <c r="I568" t="s">
        <v>1186</v>
      </c>
      <c r="J568" t="s">
        <v>1256</v>
      </c>
      <c r="K568">
        <v>44152</v>
      </c>
      <c r="L568">
        <v>0</v>
      </c>
      <c r="M568">
        <v>-0.07263602284471238</v>
      </c>
      <c r="N568">
        <v>0.043</v>
      </c>
      <c r="O568">
        <v>0.02291522248686473</v>
      </c>
      <c r="P568" t="s">
        <v>625</v>
      </c>
      <c r="Q568" t="s">
        <v>625</v>
      </c>
      <c r="R568">
        <v>0</v>
      </c>
      <c r="S568">
        <v>0.7971014492753624</v>
      </c>
      <c r="T568">
        <v>6.9</v>
      </c>
      <c r="U568">
        <v>1.457971014492754</v>
      </c>
      <c r="V568">
        <v>0</v>
      </c>
      <c r="W568">
        <v>0.6899999999999999</v>
      </c>
      <c r="X568">
        <v>0.55</v>
      </c>
      <c r="Y568">
        <v>-0.045250930073646</v>
      </c>
      <c r="Z568">
        <v>0.03675344563552833</v>
      </c>
      <c r="AA568">
        <v>0.442572741194487</v>
      </c>
      <c r="AB568">
        <v>0.47782874617737</v>
      </c>
      <c r="AC568">
        <v>0.2400611620795107</v>
      </c>
      <c r="AD568">
        <v>0.345565749235474</v>
      </c>
    </row>
    <row r="569" spans="1:30">
      <c r="A569" s="1" t="s">
        <v>576</v>
      </c>
      <c r="B569">
        <f>HYPERLINK("https://www.suredividend.com/sure-analysis-CNQ/","Canadian Natural Resources Ltd.")</f>
        <v>0</v>
      </c>
      <c r="C569">
        <v>26.56</v>
      </c>
      <c r="D569">
        <v>31368.910865</v>
      </c>
      <c r="E569" t="s">
        <v>696</v>
      </c>
      <c r="F569" t="s">
        <v>663</v>
      </c>
      <c r="H569" t="s">
        <v>708</v>
      </c>
      <c r="J569" t="s">
        <v>1259</v>
      </c>
      <c r="K569">
        <v>44159</v>
      </c>
      <c r="L569">
        <v>0.07836044034973901</v>
      </c>
      <c r="M569">
        <v>-0.1079840136995261</v>
      </c>
      <c r="N569">
        <v>0.1</v>
      </c>
      <c r="O569">
        <v>0.02215418783517831</v>
      </c>
      <c r="P569" t="s">
        <v>625</v>
      </c>
      <c r="Q569" t="s">
        <v>530</v>
      </c>
      <c r="R569">
        <v>4</v>
      </c>
      <c r="S569">
        <v>9.99</v>
      </c>
      <c r="T569">
        <v>15</v>
      </c>
      <c r="U569">
        <v>1.770666666666667</v>
      </c>
      <c r="V569">
        <v>-0.279</v>
      </c>
      <c r="W569">
        <v>-0.6</v>
      </c>
      <c r="X569">
        <v>1.25</v>
      </c>
      <c r="Y569">
        <v>-0.096629366348083</v>
      </c>
      <c r="Z569">
        <v>0.8943338437978561</v>
      </c>
      <c r="AA569">
        <v>0.3614088820826952</v>
      </c>
      <c r="AB569">
        <v>0.9342507645259939</v>
      </c>
      <c r="AC569">
        <v>0.08256880733944953</v>
      </c>
      <c r="AD569">
        <v>0.3409785932721712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25.845</v>
      </c>
      <c r="D570">
        <v>819.389274</v>
      </c>
      <c r="E570" t="s">
        <v>694</v>
      </c>
      <c r="F570" t="s">
        <v>663</v>
      </c>
      <c r="H570" t="s">
        <v>710</v>
      </c>
      <c r="J570" t="s">
        <v>1254</v>
      </c>
      <c r="K570">
        <v>44131</v>
      </c>
      <c r="L570">
        <v>0.023664414964037</v>
      </c>
      <c r="M570">
        <v>-0.04998449837321672</v>
      </c>
      <c r="N570">
        <v>0.05</v>
      </c>
      <c r="O570">
        <v>0.01993323912227907</v>
      </c>
      <c r="P570" t="s">
        <v>625</v>
      </c>
      <c r="Q570" t="s">
        <v>625</v>
      </c>
      <c r="R570">
        <v>0</v>
      </c>
      <c r="S570">
        <v>2</v>
      </c>
      <c r="T570">
        <v>20</v>
      </c>
      <c r="U570">
        <v>1.29225</v>
      </c>
      <c r="V570">
        <v>-1.78</v>
      </c>
      <c r="W570">
        <v>0.3</v>
      </c>
      <c r="X570">
        <v>0.6</v>
      </c>
      <c r="Y570">
        <v>-0.32707053158747</v>
      </c>
      <c r="Z570">
        <v>0.4655436447166922</v>
      </c>
      <c r="AA570">
        <v>0.105666156202144</v>
      </c>
      <c r="AB570">
        <v>0.5558103975535168</v>
      </c>
      <c r="AC570">
        <v>0.3608562691131498</v>
      </c>
      <c r="AD570">
        <v>0.3379204892966361</v>
      </c>
    </row>
    <row r="571" spans="1:30">
      <c r="A571" s="1" t="s">
        <v>578</v>
      </c>
      <c r="B571">
        <f>HYPERLINK("https://www.suredividend.com/sure-analysis-CAKE/","Cheesecake Factory Inc.")</f>
        <v>0</v>
      </c>
      <c r="C571">
        <v>35.48</v>
      </c>
      <c r="D571">
        <v>1617.322946</v>
      </c>
      <c r="E571" t="s">
        <v>693</v>
      </c>
      <c r="F571" t="s">
        <v>663</v>
      </c>
      <c r="G571" t="s">
        <v>702</v>
      </c>
      <c r="H571" t="s">
        <v>710</v>
      </c>
      <c r="I571" t="s">
        <v>1187</v>
      </c>
      <c r="J571" t="s">
        <v>1258</v>
      </c>
      <c r="K571">
        <v>44136</v>
      </c>
      <c r="L571">
        <v>0.010146561846254</v>
      </c>
      <c r="M571">
        <v>-0.09957584554024335</v>
      </c>
      <c r="N571">
        <v>0.12</v>
      </c>
      <c r="O571">
        <v>0.01902267708411265</v>
      </c>
      <c r="P571" t="s">
        <v>625</v>
      </c>
      <c r="Q571" t="s">
        <v>625</v>
      </c>
      <c r="R571">
        <v>0</v>
      </c>
      <c r="S571">
        <v>9.99</v>
      </c>
      <c r="T571">
        <v>21</v>
      </c>
      <c r="U571">
        <v>1.689523809523809</v>
      </c>
      <c r="V571">
        <v>-4.35</v>
      </c>
      <c r="W571">
        <v>-1.14</v>
      </c>
      <c r="X571">
        <v>0.36</v>
      </c>
      <c r="Y571">
        <v>-0.07380819371714001</v>
      </c>
      <c r="Z571">
        <v>0.1960183767228177</v>
      </c>
      <c r="AA571">
        <v>0.3981623277182236</v>
      </c>
      <c r="AB571">
        <v>0.9686544342507645</v>
      </c>
      <c r="AC571">
        <v>0.1131498470948012</v>
      </c>
      <c r="AD571">
        <v>0.3318042813455658</v>
      </c>
    </row>
    <row r="572" spans="1:30">
      <c r="A572" s="1" t="s">
        <v>579</v>
      </c>
      <c r="B572">
        <f>HYPERLINK("https://www.suredividend.com/sure-analysis-TS/","Tenaris S.A.")</f>
        <v>0</v>
      </c>
      <c r="C572">
        <v>17.18</v>
      </c>
      <c r="D572">
        <v>9839.774477999999</v>
      </c>
      <c r="E572" t="s">
        <v>699</v>
      </c>
      <c r="F572" t="s">
        <v>663</v>
      </c>
      <c r="H572" t="s">
        <v>708</v>
      </c>
      <c r="I572" t="s">
        <v>1188</v>
      </c>
      <c r="J572" t="s">
        <v>1259</v>
      </c>
      <c r="K572">
        <v>44171</v>
      </c>
      <c r="L572">
        <v>0.008398320371688001</v>
      </c>
      <c r="M572">
        <v>-0.05423325662472411</v>
      </c>
      <c r="N572">
        <v>0.06</v>
      </c>
      <c r="O572">
        <v>0.01815234184331072</v>
      </c>
      <c r="P572" t="s">
        <v>625</v>
      </c>
      <c r="Q572" t="s">
        <v>625</v>
      </c>
      <c r="R572">
        <v>0</v>
      </c>
      <c r="S572">
        <v>9.99</v>
      </c>
      <c r="T572">
        <v>13</v>
      </c>
      <c r="U572">
        <v>1.321538461538462</v>
      </c>
      <c r="V572">
        <v>-0.9982000000000001</v>
      </c>
      <c r="W572">
        <v>-0.15</v>
      </c>
      <c r="X572">
        <v>0.28</v>
      </c>
      <c r="Y572">
        <v>-0.268593391453906</v>
      </c>
      <c r="Z572">
        <v>0.1577335375191424</v>
      </c>
      <c r="AA572">
        <v>0.1378254211332312</v>
      </c>
      <c r="AB572">
        <v>0.6865443425076453</v>
      </c>
      <c r="AC572">
        <v>0.3333333333333334</v>
      </c>
      <c r="AD572">
        <v>0.3287461773700306</v>
      </c>
    </row>
    <row r="573" spans="1:30">
      <c r="A573" s="1" t="s">
        <v>580</v>
      </c>
      <c r="B573">
        <f>HYPERLINK("https://www.suredividend.com/sure-analysis-LADR/","Ladder Capital Corp")</f>
        <v>0</v>
      </c>
      <c r="C573">
        <v>9.720000000000001</v>
      </c>
      <c r="D573">
        <v>1141.338167</v>
      </c>
      <c r="E573" t="s">
        <v>697</v>
      </c>
      <c r="F573" t="s">
        <v>664</v>
      </c>
      <c r="G573" t="s">
        <v>702</v>
      </c>
      <c r="H573" t="s">
        <v>708</v>
      </c>
      <c r="I573" t="s">
        <v>1189</v>
      </c>
      <c r="J573" t="s">
        <v>1264</v>
      </c>
      <c r="K573">
        <v>44158</v>
      </c>
      <c r="L573">
        <v>0.095366102436473</v>
      </c>
      <c r="M573">
        <v>-0.1034625697404712</v>
      </c>
      <c r="N573">
        <v>0.02</v>
      </c>
      <c r="O573">
        <v>0.01770501051482043</v>
      </c>
      <c r="P573" t="s">
        <v>625</v>
      </c>
      <c r="Q573" t="s">
        <v>419</v>
      </c>
      <c r="R573">
        <v>0</v>
      </c>
      <c r="S573">
        <v>1.253333333333333</v>
      </c>
      <c r="T573">
        <v>5.63</v>
      </c>
      <c r="U573">
        <v>1.726465364120782</v>
      </c>
      <c r="V573">
        <v>0.3447</v>
      </c>
      <c r="W573">
        <v>0.75</v>
      </c>
      <c r="X573">
        <v>0.9399999999999999</v>
      </c>
      <c r="Y573">
        <v>-0.425572611495811</v>
      </c>
      <c r="Z573">
        <v>0.9433384379785604</v>
      </c>
      <c r="AA573">
        <v>0.04287901990811639</v>
      </c>
      <c r="AB573">
        <v>0.1903669724770642</v>
      </c>
      <c r="AC573">
        <v>0.09327217125382264</v>
      </c>
      <c r="AD573">
        <v>0.3241590214067279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17.24</v>
      </c>
      <c r="D574">
        <v>56162.536069</v>
      </c>
      <c r="E574" t="s">
        <v>691</v>
      </c>
      <c r="F574" t="s">
        <v>663</v>
      </c>
      <c r="H574" t="s">
        <v>708</v>
      </c>
      <c r="J574" t="s">
        <v>1259</v>
      </c>
      <c r="K574">
        <v>44133</v>
      </c>
      <c r="L574">
        <v>0.040498224226141</v>
      </c>
      <c r="M574">
        <v>-0.04078015572626204</v>
      </c>
      <c r="N574">
        <v>0.02</v>
      </c>
      <c r="O574">
        <v>0.01460690932944075</v>
      </c>
      <c r="P574" t="s">
        <v>625</v>
      </c>
      <c r="Q574" t="s">
        <v>530</v>
      </c>
      <c r="R574">
        <v>0</v>
      </c>
      <c r="S574">
        <v>9.99</v>
      </c>
      <c r="T574">
        <v>14</v>
      </c>
      <c r="U574">
        <v>1.231428571428571</v>
      </c>
      <c r="V574">
        <v>0</v>
      </c>
      <c r="W574">
        <v>-0.7</v>
      </c>
      <c r="X574">
        <v>0.36</v>
      </c>
      <c r="Y574">
        <v>-0.118244262705926</v>
      </c>
      <c r="Z574">
        <v>0.7029096477794794</v>
      </c>
      <c r="AA574">
        <v>0.3215926493108729</v>
      </c>
      <c r="AB574">
        <v>0.1903669724770642</v>
      </c>
      <c r="AC574">
        <v>0.418960244648318</v>
      </c>
      <c r="AD574">
        <v>0.2996941896024465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55.8</v>
      </c>
      <c r="D575">
        <v>41389.74832</v>
      </c>
      <c r="E575" t="s">
        <v>699</v>
      </c>
      <c r="F575" t="s">
        <v>663</v>
      </c>
      <c r="G575" t="s">
        <v>702</v>
      </c>
      <c r="H575" t="s">
        <v>708</v>
      </c>
      <c r="I575" t="s">
        <v>1190</v>
      </c>
      <c r="J575" t="s">
        <v>1263</v>
      </c>
      <c r="K575">
        <v>44141</v>
      </c>
      <c r="L575">
        <v>0.04912215660591</v>
      </c>
      <c r="M575">
        <v>-0.0839194542993893</v>
      </c>
      <c r="N575">
        <v>0.05</v>
      </c>
      <c r="O575">
        <v>0.01443774388140562</v>
      </c>
      <c r="P575" t="s">
        <v>625</v>
      </c>
      <c r="Q575" t="s">
        <v>530</v>
      </c>
      <c r="R575">
        <v>0</v>
      </c>
      <c r="S575">
        <v>2</v>
      </c>
      <c r="T575">
        <v>36</v>
      </c>
      <c r="U575">
        <v>1.55</v>
      </c>
      <c r="V575">
        <v>-3.14</v>
      </c>
      <c r="W575">
        <v>1.4</v>
      </c>
      <c r="X575">
        <v>2.8</v>
      </c>
      <c r="Y575">
        <v>0.132443073426147</v>
      </c>
      <c r="Z575">
        <v>0.7871362940275651</v>
      </c>
      <c r="AA575">
        <v>0.7029096477794794</v>
      </c>
      <c r="AB575">
        <v>0.5558103975535168</v>
      </c>
      <c r="AC575">
        <v>0.1743119266055046</v>
      </c>
      <c r="AD575">
        <v>0.2981651376146789</v>
      </c>
    </row>
    <row r="576" spans="1:30">
      <c r="A576" s="1" t="s">
        <v>583</v>
      </c>
      <c r="B576">
        <f>HYPERLINK("https://www.suredividend.com/sure-analysis-ABR/","Arbor Realty Trust Inc.")</f>
        <v>0</v>
      </c>
      <c r="C576">
        <v>13.96</v>
      </c>
      <c r="D576">
        <v>1621.189835</v>
      </c>
      <c r="E576" t="s">
        <v>698</v>
      </c>
      <c r="F576" t="s">
        <v>664</v>
      </c>
      <c r="G576" t="s">
        <v>702</v>
      </c>
      <c r="H576" t="s">
        <v>708</v>
      </c>
      <c r="J576" t="s">
        <v>1264</v>
      </c>
      <c r="K576">
        <v>44144</v>
      </c>
      <c r="L576">
        <v>0.08469743257334801</v>
      </c>
      <c r="M576">
        <v>-0.133986426738524</v>
      </c>
      <c r="N576">
        <v>0.058</v>
      </c>
      <c r="O576">
        <v>0.01368471654690451</v>
      </c>
      <c r="P576" t="s">
        <v>625</v>
      </c>
      <c r="Q576" t="s">
        <v>419</v>
      </c>
      <c r="R576">
        <v>9</v>
      </c>
      <c r="S576">
        <v>0.9185185185185184</v>
      </c>
      <c r="T576">
        <v>6.8</v>
      </c>
      <c r="U576">
        <v>2.052941176470588</v>
      </c>
      <c r="V576">
        <v>0.7827000000000001</v>
      </c>
      <c r="W576">
        <v>1.35</v>
      </c>
      <c r="X576">
        <v>1.24</v>
      </c>
      <c r="Y576">
        <v>0.09557219318485001</v>
      </c>
      <c r="Z576">
        <v>0.9234303215926494</v>
      </c>
      <c r="AA576">
        <v>0.660030627871363</v>
      </c>
      <c r="AB576">
        <v>0.6368501529051988</v>
      </c>
      <c r="AC576">
        <v>0.04434250764525994</v>
      </c>
      <c r="AD576">
        <v>0.2935779816513762</v>
      </c>
    </row>
    <row r="577" spans="1:30">
      <c r="A577" s="1" t="s">
        <v>584</v>
      </c>
      <c r="B577">
        <f>HYPERLINK("https://www.suredividend.com/sure-analysis-OXY/","Occidental Petroleum Corp.")</f>
        <v>0</v>
      </c>
      <c r="C577">
        <v>19.17</v>
      </c>
      <c r="D577">
        <v>17888.534399</v>
      </c>
      <c r="E577" t="s">
        <v>696</v>
      </c>
      <c r="F577" t="s">
        <v>663</v>
      </c>
      <c r="G577" t="s">
        <v>702</v>
      </c>
      <c r="H577" t="s">
        <v>708</v>
      </c>
      <c r="I577" t="s">
        <v>1191</v>
      </c>
      <c r="J577" t="s">
        <v>1259</v>
      </c>
      <c r="K577">
        <v>44157</v>
      </c>
      <c r="L577">
        <v>0.042599906859305</v>
      </c>
      <c r="M577">
        <v>-0.01251597527587855</v>
      </c>
      <c r="N577">
        <v>0.02</v>
      </c>
      <c r="O577">
        <v>0.01220774393211133</v>
      </c>
      <c r="P577" t="s">
        <v>625</v>
      </c>
      <c r="Q577" t="s">
        <v>530</v>
      </c>
      <c r="R577">
        <v>0</v>
      </c>
      <c r="S577">
        <v>9.99</v>
      </c>
      <c r="T577">
        <v>18</v>
      </c>
      <c r="U577">
        <v>1.065</v>
      </c>
      <c r="V577">
        <v>-17.28</v>
      </c>
      <c r="W577">
        <v>-4</v>
      </c>
      <c r="X577">
        <v>0.04</v>
      </c>
      <c r="Y577">
        <v>-0.545213496339927</v>
      </c>
      <c r="Z577">
        <v>0.7243491577335375</v>
      </c>
      <c r="AA577">
        <v>0.01225114854517611</v>
      </c>
      <c r="AB577">
        <v>0.1903669724770642</v>
      </c>
      <c r="AC577">
        <v>0.6666666666666667</v>
      </c>
      <c r="AD577">
        <v>0.2798165137614679</v>
      </c>
    </row>
    <row r="578" spans="1:30">
      <c r="A578" s="1" t="s">
        <v>585</v>
      </c>
      <c r="B578">
        <f>HYPERLINK("https://www.suredividend.com/sure-analysis-CVA/","Covanta Holding Corporation")</f>
        <v>0</v>
      </c>
      <c r="C578">
        <v>13.1</v>
      </c>
      <c r="D578">
        <v>1728.961253</v>
      </c>
      <c r="E578" t="s">
        <v>700</v>
      </c>
      <c r="F578" t="s">
        <v>663</v>
      </c>
      <c r="G578" t="s">
        <v>702</v>
      </c>
      <c r="H578" t="s">
        <v>708</v>
      </c>
      <c r="I578" t="s">
        <v>1192</v>
      </c>
      <c r="J578" t="s">
        <v>1255</v>
      </c>
      <c r="K578">
        <v>44145</v>
      </c>
      <c r="L578">
        <v>0.036787501760955</v>
      </c>
      <c r="M578">
        <v>-0.09167191059869284</v>
      </c>
      <c r="N578">
        <v>0.07099999999999999</v>
      </c>
      <c r="O578">
        <v>0.01139906077520525</v>
      </c>
      <c r="P578" t="s">
        <v>625</v>
      </c>
      <c r="Q578" t="s">
        <v>530</v>
      </c>
      <c r="R578">
        <v>0</v>
      </c>
      <c r="S578">
        <v>0.9074074074074073</v>
      </c>
      <c r="T578">
        <v>8.1</v>
      </c>
      <c r="U578">
        <v>1.617283950617284</v>
      </c>
      <c r="V578">
        <v>-0.2105</v>
      </c>
      <c r="W578">
        <v>0.54</v>
      </c>
      <c r="X578">
        <v>0.49</v>
      </c>
      <c r="Y578">
        <v>-0.085240246635988</v>
      </c>
      <c r="Z578">
        <v>0.6615620214395099</v>
      </c>
      <c r="AA578">
        <v>0.3736600306278713</v>
      </c>
      <c r="AB578">
        <v>0.8042813455657492</v>
      </c>
      <c r="AC578">
        <v>0.1513761467889908</v>
      </c>
      <c r="AD578">
        <v>0.2752293577981652</v>
      </c>
    </row>
    <row r="579" spans="1:30">
      <c r="A579" s="1" t="s">
        <v>586</v>
      </c>
      <c r="B579">
        <f>HYPERLINK("https://www.suredividend.com/sure-analysis-FUN/","Cedar Fair L.P.")</f>
        <v>0</v>
      </c>
      <c r="C579">
        <v>41.375</v>
      </c>
      <c r="D579">
        <v>2310.21621</v>
      </c>
      <c r="E579" t="s">
        <v>693</v>
      </c>
      <c r="F579" t="s">
        <v>663</v>
      </c>
      <c r="G579" t="s">
        <v>702</v>
      </c>
      <c r="H579" t="s">
        <v>708</v>
      </c>
      <c r="I579" t="s">
        <v>1193</v>
      </c>
      <c r="J579" t="s">
        <v>1258</v>
      </c>
      <c r="K579">
        <v>44144</v>
      </c>
      <c r="L579">
        <v>0.022950417338836</v>
      </c>
      <c r="M579">
        <v>-0.06227250609271251</v>
      </c>
      <c r="N579">
        <v>0.05</v>
      </c>
      <c r="O579">
        <v>0.01106312216352912</v>
      </c>
      <c r="P579" t="s">
        <v>625</v>
      </c>
      <c r="Q579" t="s">
        <v>625</v>
      </c>
      <c r="R579">
        <v>0</v>
      </c>
      <c r="S579">
        <v>9.99</v>
      </c>
      <c r="T579">
        <v>30</v>
      </c>
      <c r="U579">
        <v>1.379166666666667</v>
      </c>
      <c r="V579">
        <v>0</v>
      </c>
      <c r="W579">
        <v>-10.51</v>
      </c>
      <c r="X579">
        <v>0.9399999999999999</v>
      </c>
      <c r="Y579">
        <v>-0.255936617634703</v>
      </c>
      <c r="Z579">
        <v>0.4578866768759571</v>
      </c>
      <c r="AA579">
        <v>0.1485451761102603</v>
      </c>
      <c r="AB579">
        <v>0.5558103975535168</v>
      </c>
      <c r="AC579">
        <v>0.2874617737003058</v>
      </c>
      <c r="AD579">
        <v>0.27217125382263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17.65</v>
      </c>
      <c r="D580">
        <v>45756.72672</v>
      </c>
      <c r="E580" t="s">
        <v>699</v>
      </c>
      <c r="F580" t="s">
        <v>663</v>
      </c>
      <c r="H580" t="s">
        <v>710</v>
      </c>
      <c r="I580" t="s">
        <v>1194</v>
      </c>
      <c r="J580" t="s">
        <v>1254</v>
      </c>
      <c r="K580">
        <v>44157</v>
      </c>
      <c r="L580">
        <v>0.06112957638327601</v>
      </c>
      <c r="M580">
        <v>-0.07426367093981179</v>
      </c>
      <c r="N580">
        <v>0.02</v>
      </c>
      <c r="O580">
        <v>0.008346415067228108</v>
      </c>
      <c r="P580" t="s">
        <v>625</v>
      </c>
      <c r="Q580" t="s">
        <v>530</v>
      </c>
      <c r="R580">
        <v>0</v>
      </c>
      <c r="S580">
        <v>1.08421052631579</v>
      </c>
      <c r="T580">
        <v>12</v>
      </c>
      <c r="U580">
        <v>1.470833333333333</v>
      </c>
      <c r="V580">
        <v>-0.3445</v>
      </c>
      <c r="W580">
        <v>0.95</v>
      </c>
      <c r="X580">
        <v>1.03</v>
      </c>
      <c r="Y580">
        <v>-0.05615128042561401</v>
      </c>
      <c r="Z580">
        <v>0.8483920367534457</v>
      </c>
      <c r="AA580">
        <v>0.4257274119448698</v>
      </c>
      <c r="AB580">
        <v>0.1903669724770642</v>
      </c>
      <c r="AC580">
        <v>0.2324159021406728</v>
      </c>
      <c r="AD580">
        <v>0.2584097859327217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8.27</v>
      </c>
      <c r="D581">
        <v>3941.804547</v>
      </c>
      <c r="E581" t="s">
        <v>698</v>
      </c>
      <c r="F581" t="s">
        <v>663</v>
      </c>
      <c r="H581" t="s">
        <v>708</v>
      </c>
      <c r="J581" t="s">
        <v>1259</v>
      </c>
      <c r="K581">
        <v>44149</v>
      </c>
      <c r="L581">
        <v>0.137384618258267</v>
      </c>
      <c r="M581">
        <v>-0.04123127564735785</v>
      </c>
      <c r="N581">
        <v>-0.075</v>
      </c>
      <c r="O581">
        <v>0.008274360841655559</v>
      </c>
      <c r="P581" t="s">
        <v>625</v>
      </c>
      <c r="Q581" t="s">
        <v>419</v>
      </c>
      <c r="R581">
        <v>2</v>
      </c>
      <c r="S581">
        <v>0.9248120300751879</v>
      </c>
      <c r="T581">
        <v>6.7</v>
      </c>
      <c r="U581">
        <v>1.234328358208955</v>
      </c>
      <c r="V581">
        <v>0</v>
      </c>
      <c r="W581">
        <v>1.33</v>
      </c>
      <c r="X581">
        <v>1.23</v>
      </c>
      <c r="Y581">
        <v>0.4547821345013801</v>
      </c>
      <c r="Z581">
        <v>0.9877488514548238</v>
      </c>
      <c r="AA581">
        <v>0.9249617151607963</v>
      </c>
      <c r="AB581">
        <v>0.006116207951070336</v>
      </c>
      <c r="AC581">
        <v>0.4174311926605505</v>
      </c>
      <c r="AD581">
        <v>0.2568807339449541</v>
      </c>
    </row>
    <row r="582" spans="1:30">
      <c r="A582" s="1" t="s">
        <v>589</v>
      </c>
      <c r="B582">
        <f>HYPERLINK("https://www.suredividend.com/sure-analysis-CAJ/","Canon Inc")</f>
        <v>0</v>
      </c>
      <c r="C582">
        <v>18.87</v>
      </c>
      <c r="D582">
        <v>25168.116566</v>
      </c>
      <c r="E582" t="s">
        <v>694</v>
      </c>
      <c r="F582" t="s">
        <v>663</v>
      </c>
      <c r="H582" t="s">
        <v>708</v>
      </c>
      <c r="I582" t="s">
        <v>1195</v>
      </c>
      <c r="J582" t="s">
        <v>1262</v>
      </c>
      <c r="K582">
        <v>44132</v>
      </c>
      <c r="L582">
        <v>0.019954117316067</v>
      </c>
      <c r="M582">
        <v>-0.05795591482597373</v>
      </c>
      <c r="N582">
        <v>0.02</v>
      </c>
      <c r="O582">
        <v>0.003547933005746629</v>
      </c>
      <c r="P582" t="s">
        <v>625</v>
      </c>
      <c r="Q582" t="s">
        <v>625</v>
      </c>
      <c r="R582">
        <v>0</v>
      </c>
      <c r="S582">
        <v>1.25</v>
      </c>
      <c r="T582">
        <v>14</v>
      </c>
      <c r="U582">
        <v>1.347857142857143</v>
      </c>
      <c r="V582">
        <v>0.5513</v>
      </c>
      <c r="W582">
        <v>0.6</v>
      </c>
      <c r="X582">
        <v>0.75</v>
      </c>
      <c r="Y582">
        <v>-0.315560391730141</v>
      </c>
      <c r="Z582">
        <v>0.3981623277182236</v>
      </c>
      <c r="AA582">
        <v>0.108728943338438</v>
      </c>
      <c r="AB582">
        <v>0.1903669724770642</v>
      </c>
      <c r="AC582">
        <v>0.3134556574923547</v>
      </c>
      <c r="AD582">
        <v>0.2339449541284404</v>
      </c>
    </row>
    <row r="583" spans="1:30">
      <c r="A583" s="1" t="s">
        <v>590</v>
      </c>
      <c r="B583">
        <f>HYPERLINK("https://www.suredividend.com/sure-analysis-LYB/","LyondellBasell Industries NV")</f>
        <v>0</v>
      </c>
      <c r="C583">
        <v>93.66</v>
      </c>
      <c r="D583">
        <v>30834.086462</v>
      </c>
      <c r="E583" t="s">
        <v>695</v>
      </c>
      <c r="F583" t="s">
        <v>663</v>
      </c>
      <c r="H583" t="s">
        <v>708</v>
      </c>
      <c r="I583" t="s">
        <v>1196</v>
      </c>
      <c r="J583" t="s">
        <v>1263</v>
      </c>
      <c r="K583">
        <v>44135</v>
      </c>
      <c r="L583">
        <v>0.04458358153629</v>
      </c>
      <c r="M583">
        <v>-0.1042889720174945</v>
      </c>
      <c r="N583">
        <v>0.06</v>
      </c>
      <c r="O583">
        <v>0.003339840770297586</v>
      </c>
      <c r="P583" t="s">
        <v>625</v>
      </c>
      <c r="Q583" t="s">
        <v>530</v>
      </c>
      <c r="R583">
        <v>9</v>
      </c>
      <c r="S583">
        <v>0.9333333333333333</v>
      </c>
      <c r="T583">
        <v>54</v>
      </c>
      <c r="U583">
        <v>1.734444444444444</v>
      </c>
      <c r="V583">
        <v>3.49</v>
      </c>
      <c r="W583">
        <v>4.5</v>
      </c>
      <c r="X583">
        <v>4.2</v>
      </c>
      <c r="Y583">
        <v>0.067148042810734</v>
      </c>
      <c r="Z583">
        <v>0.7565084226646248</v>
      </c>
      <c r="AA583">
        <v>0.6248085758039816</v>
      </c>
      <c r="AB583">
        <v>0.6865443425076453</v>
      </c>
      <c r="AC583">
        <v>0.08868501529051988</v>
      </c>
      <c r="AD583">
        <v>0.2293577981651376</v>
      </c>
    </row>
    <row r="584" spans="1:30">
      <c r="A584" s="1" t="s">
        <v>591</v>
      </c>
      <c r="B584">
        <f>HYPERLINK("https://www.suredividend.com/sure-analysis-CMP/","Compass Minerals International Inc")</f>
        <v>0</v>
      </c>
      <c r="C584">
        <v>65.045</v>
      </c>
      <c r="D584">
        <v>2142.229656</v>
      </c>
      <c r="E584" t="s">
        <v>691</v>
      </c>
      <c r="F584" t="s">
        <v>663</v>
      </c>
      <c r="G584" t="s">
        <v>702</v>
      </c>
      <c r="H584" t="s">
        <v>708</v>
      </c>
      <c r="I584" t="s">
        <v>1197</v>
      </c>
      <c r="J584" t="s">
        <v>1263</v>
      </c>
      <c r="K584">
        <v>44148</v>
      </c>
      <c r="L584">
        <v>0.04564907456714001</v>
      </c>
      <c r="M584">
        <v>-0.04748625445386156</v>
      </c>
      <c r="N584">
        <v>0</v>
      </c>
      <c r="O584">
        <v>0.001089176804634384</v>
      </c>
      <c r="P584" t="s">
        <v>625</v>
      </c>
      <c r="Q584" t="s">
        <v>530</v>
      </c>
      <c r="R584">
        <v>0</v>
      </c>
      <c r="S584">
        <v>1.125</v>
      </c>
      <c r="T584">
        <v>51</v>
      </c>
      <c r="U584">
        <v>1.275392156862745</v>
      </c>
      <c r="V584">
        <v>2.79</v>
      </c>
      <c r="W584">
        <v>2.56</v>
      </c>
      <c r="X584">
        <v>2.88</v>
      </c>
      <c r="Y584">
        <v>0.0515</v>
      </c>
      <c r="Z584">
        <v>0.7641653905053599</v>
      </c>
      <c r="AA584">
        <v>0.6033690658499234</v>
      </c>
      <c r="AB584">
        <v>0.06957186544342508</v>
      </c>
      <c r="AC584">
        <v>0.3776758409785932</v>
      </c>
      <c r="AD584">
        <v>0.2247706422018348</v>
      </c>
    </row>
    <row r="585" spans="1:30">
      <c r="A585" s="1" t="s">
        <v>592</v>
      </c>
      <c r="B585">
        <f>HYPERLINK("https://www.suredividend.com/sure-analysis-WELL/","Welltower Inc")</f>
        <v>0</v>
      </c>
      <c r="C585">
        <v>63.01</v>
      </c>
      <c r="D585">
        <v>25856.209126</v>
      </c>
      <c r="E585" t="s">
        <v>701</v>
      </c>
      <c r="F585" t="s">
        <v>664</v>
      </c>
      <c r="G585" t="s">
        <v>702</v>
      </c>
      <c r="H585" t="s">
        <v>708</v>
      </c>
      <c r="I585" t="s">
        <v>1198</v>
      </c>
      <c r="J585" t="s">
        <v>1264</v>
      </c>
      <c r="K585">
        <v>44178</v>
      </c>
      <c r="L585">
        <v>0.04274567144907</v>
      </c>
      <c r="M585">
        <v>-0.06510980102126074</v>
      </c>
      <c r="N585">
        <v>0.02</v>
      </c>
      <c r="O585">
        <v>0.0004554532159652958</v>
      </c>
      <c r="P585" t="s">
        <v>625</v>
      </c>
      <c r="Q585" t="s">
        <v>530</v>
      </c>
      <c r="R585">
        <v>0</v>
      </c>
      <c r="S585">
        <v>0.8132530120481929</v>
      </c>
      <c r="T585">
        <v>45</v>
      </c>
      <c r="U585">
        <v>1.400222222222222</v>
      </c>
      <c r="V585">
        <v>2.51</v>
      </c>
      <c r="W585">
        <v>3.32</v>
      </c>
      <c r="X585">
        <v>2.7</v>
      </c>
      <c r="Y585">
        <v>-0.20372895427096</v>
      </c>
      <c r="Z585">
        <v>0.7258805513016846</v>
      </c>
      <c r="AA585">
        <v>0.2021439509954058</v>
      </c>
      <c r="AB585">
        <v>0.1903669724770642</v>
      </c>
      <c r="AC585">
        <v>0.2782874617737003</v>
      </c>
      <c r="AD585">
        <v>0.2186544342507645</v>
      </c>
    </row>
    <row r="586" spans="1:30">
      <c r="A586" s="1" t="s">
        <v>593</v>
      </c>
      <c r="B586">
        <f>HYPERLINK("https://www.suredividend.com/sure-analysis-BX/","Blackstone Group Inc (The)")</f>
        <v>0</v>
      </c>
      <c r="C586">
        <v>62.81</v>
      </c>
      <c r="D586">
        <v>42334.310453</v>
      </c>
      <c r="E586" t="s">
        <v>695</v>
      </c>
      <c r="F586" t="s">
        <v>663</v>
      </c>
      <c r="H586" t="s">
        <v>708</v>
      </c>
      <c r="J586" t="s">
        <v>1256</v>
      </c>
      <c r="K586">
        <v>44132</v>
      </c>
      <c r="L586">
        <v>0.030026064658377</v>
      </c>
      <c r="M586">
        <v>-0.1250858999220987</v>
      </c>
      <c r="N586">
        <v>0.1</v>
      </c>
      <c r="O586">
        <v>0.0004344518136090159</v>
      </c>
      <c r="P586" t="s">
        <v>625</v>
      </c>
      <c r="Q586" t="s">
        <v>530</v>
      </c>
      <c r="R586">
        <v>0</v>
      </c>
      <c r="S586">
        <v>0.8304347826086956</v>
      </c>
      <c r="T586">
        <v>32.2</v>
      </c>
      <c r="U586">
        <v>1.950621118012422</v>
      </c>
      <c r="V586">
        <v>0</v>
      </c>
      <c r="W586">
        <v>2.3</v>
      </c>
      <c r="X586">
        <v>1.91</v>
      </c>
      <c r="Y586">
        <v>0.159555672887517</v>
      </c>
      <c r="Z586">
        <v>0.5849923430321593</v>
      </c>
      <c r="AA586">
        <v>0.7427258805513017</v>
      </c>
      <c r="AB586">
        <v>0.9342507645259939</v>
      </c>
      <c r="AC586">
        <v>0.05351681957186544</v>
      </c>
      <c r="AD586">
        <v>0.217125382262997</v>
      </c>
    </row>
    <row r="587" spans="1:30">
      <c r="A587" s="1" t="s">
        <v>594</v>
      </c>
      <c r="B587">
        <f>HYPERLINK("https://www.suredividend.com/sure-analysis-NTR/","Nutrien Ltd")</f>
        <v>0</v>
      </c>
      <c r="C587">
        <v>50.69</v>
      </c>
      <c r="D587">
        <v>28531.285722</v>
      </c>
      <c r="E587" t="s">
        <v>700</v>
      </c>
      <c r="F587" t="s">
        <v>663</v>
      </c>
      <c r="H587" t="s">
        <v>708</v>
      </c>
      <c r="I587" t="s">
        <v>1199</v>
      </c>
      <c r="J587" t="s">
        <v>1263</v>
      </c>
      <c r="K587">
        <v>44104</v>
      </c>
      <c r="L587">
        <v>0.026353093052617</v>
      </c>
      <c r="M587">
        <v>-0.09366681764551543</v>
      </c>
      <c r="N587">
        <v>0.05</v>
      </c>
      <c r="O587">
        <v>-0.005072275287158812</v>
      </c>
      <c r="P587" t="s">
        <v>625</v>
      </c>
      <c r="Q587" t="s">
        <v>530</v>
      </c>
      <c r="R587">
        <v>2</v>
      </c>
      <c r="S587">
        <v>0.9729729729729729</v>
      </c>
      <c r="T587">
        <v>31</v>
      </c>
      <c r="U587">
        <v>1.635161290322581</v>
      </c>
      <c r="V587">
        <v>0</v>
      </c>
      <c r="W587">
        <v>1.85</v>
      </c>
      <c r="X587">
        <v>1.8</v>
      </c>
      <c r="Y587">
        <v>0.124144782133879</v>
      </c>
      <c r="Z587">
        <v>0.5160796324655437</v>
      </c>
      <c r="AA587">
        <v>0.6937212863705973</v>
      </c>
      <c r="AB587">
        <v>0.5558103975535168</v>
      </c>
      <c r="AC587">
        <v>0.1406727828746177</v>
      </c>
      <c r="AD587">
        <v>0.1926605504587156</v>
      </c>
    </row>
    <row r="588" spans="1:30">
      <c r="A588" s="1" t="s">
        <v>595</v>
      </c>
      <c r="B588">
        <f>HYPERLINK("https://www.suredividend.com/sure-analysis-OXSQ/","Oxford Square Capital Corp")</f>
        <v>0</v>
      </c>
      <c r="C588">
        <v>3.31</v>
      </c>
      <c r="D588">
        <v>164.141599</v>
      </c>
      <c r="E588" t="s">
        <v>691</v>
      </c>
      <c r="F588" t="s">
        <v>666</v>
      </c>
      <c r="G588" t="s">
        <v>702</v>
      </c>
      <c r="H588" t="s">
        <v>710</v>
      </c>
      <c r="I588" t="s">
        <v>1200</v>
      </c>
      <c r="J588" t="s">
        <v>1256</v>
      </c>
      <c r="K588">
        <v>44132</v>
      </c>
      <c r="L588">
        <v>0.16825023795354</v>
      </c>
      <c r="M588">
        <v>-0.06860908325565029</v>
      </c>
      <c r="N588">
        <v>-0.08</v>
      </c>
      <c r="O588">
        <v>-0.007580679377664268</v>
      </c>
      <c r="P588" t="s">
        <v>625</v>
      </c>
      <c r="Q588" t="s">
        <v>419</v>
      </c>
      <c r="R588">
        <v>0</v>
      </c>
      <c r="S588">
        <v>1.05</v>
      </c>
      <c r="T588">
        <v>2.32</v>
      </c>
      <c r="U588">
        <v>1.426724137931035</v>
      </c>
      <c r="V588">
        <v>-0.8732000000000001</v>
      </c>
      <c r="W588">
        <v>0.4</v>
      </c>
      <c r="X588">
        <v>0.42</v>
      </c>
      <c r="Y588">
        <v>-0.2701051842378</v>
      </c>
      <c r="Z588">
        <v>0.9969372128637061</v>
      </c>
      <c r="AA588">
        <v>0.1362940275650842</v>
      </c>
      <c r="AB588">
        <v>0.004587155963302753</v>
      </c>
      <c r="AC588">
        <v>0.2614678899082569</v>
      </c>
      <c r="AD588">
        <v>0.1773700305810398</v>
      </c>
    </row>
    <row r="589" spans="1:30">
      <c r="A589" s="1" t="s">
        <v>596</v>
      </c>
      <c r="B589">
        <f>HYPERLINK("https://www.suredividend.com/sure-analysis-HP/","Helmerich &amp; Payne, Inc.")</f>
        <v>0</v>
      </c>
      <c r="C589">
        <v>25.9</v>
      </c>
      <c r="D589">
        <v>2693.27776</v>
      </c>
      <c r="E589" t="s">
        <v>696</v>
      </c>
      <c r="F589" t="s">
        <v>663</v>
      </c>
      <c r="G589" t="s">
        <v>702</v>
      </c>
      <c r="H589" t="s">
        <v>708</v>
      </c>
      <c r="I589" t="s">
        <v>1201</v>
      </c>
      <c r="J589" t="s">
        <v>1259</v>
      </c>
      <c r="K589">
        <v>44167</v>
      </c>
      <c r="L589">
        <v>0.07378814829847401</v>
      </c>
      <c r="M589">
        <v>-0.1905527553463</v>
      </c>
      <c r="N589">
        <v>0.17</v>
      </c>
      <c r="O589">
        <v>-0.009186287889780598</v>
      </c>
      <c r="P589" t="s">
        <v>625</v>
      </c>
      <c r="Q589" t="s">
        <v>530</v>
      </c>
      <c r="R589">
        <v>0</v>
      </c>
      <c r="S589">
        <v>1.818181818181818</v>
      </c>
      <c r="T589">
        <v>9</v>
      </c>
      <c r="U589">
        <v>2.877777777777778</v>
      </c>
      <c r="V589">
        <v>-4.6</v>
      </c>
      <c r="W589">
        <v>0.55</v>
      </c>
      <c r="X589">
        <v>1</v>
      </c>
      <c r="Y589">
        <v>-0.4032917886465711</v>
      </c>
      <c r="Z589">
        <v>0.8805513016845329</v>
      </c>
      <c r="AA589">
        <v>0.05972434915773354</v>
      </c>
      <c r="AB589">
        <v>0.9892966360856269</v>
      </c>
      <c r="AC589">
        <v>0.01223241590214067</v>
      </c>
      <c r="AD589">
        <v>0.1697247706422018</v>
      </c>
    </row>
    <row r="590" spans="1:30">
      <c r="A590" s="1" t="s">
        <v>597</v>
      </c>
      <c r="B590">
        <f>HYPERLINK("https://www.suredividend.com/sure-analysis-WFC/","Wells Fargo &amp; Co.")</f>
        <v>0</v>
      </c>
      <c r="C590">
        <v>32.125</v>
      </c>
      <c r="D590">
        <v>126225.966603</v>
      </c>
      <c r="E590" t="s">
        <v>699</v>
      </c>
      <c r="F590" t="s">
        <v>663</v>
      </c>
      <c r="G590" t="s">
        <v>702</v>
      </c>
      <c r="H590" t="s">
        <v>708</v>
      </c>
      <c r="I590" t="s">
        <v>1202</v>
      </c>
      <c r="J590" t="s">
        <v>1256</v>
      </c>
      <c r="K590">
        <v>44120</v>
      </c>
      <c r="L590">
        <v>0.03932698260436</v>
      </c>
      <c r="M590">
        <v>-0.06464399248022401</v>
      </c>
      <c r="N590">
        <v>0.03</v>
      </c>
      <c r="O590">
        <v>-0.01197828756234087</v>
      </c>
      <c r="P590" t="s">
        <v>625</v>
      </c>
      <c r="Q590" t="s">
        <v>530</v>
      </c>
      <c r="R590">
        <v>0</v>
      </c>
      <c r="S590">
        <v>0.8</v>
      </c>
      <c r="T590">
        <v>23</v>
      </c>
      <c r="U590">
        <v>1.396739130434783</v>
      </c>
      <c r="V590">
        <v>0.3888</v>
      </c>
      <c r="W590">
        <v>0.5</v>
      </c>
      <c r="X590">
        <v>0.4</v>
      </c>
      <c r="Y590">
        <v>-0.4055152914785981</v>
      </c>
      <c r="Z590">
        <v>0.6830015313935681</v>
      </c>
      <c r="AA590">
        <v>0.05666156202143952</v>
      </c>
      <c r="AB590">
        <v>0.2943425076452599</v>
      </c>
      <c r="AC590">
        <v>0.2798165137614679</v>
      </c>
      <c r="AD590">
        <v>0.1498470948012232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26.18</v>
      </c>
      <c r="D591">
        <v>4011.274716</v>
      </c>
      <c r="E591" t="s">
        <v>697</v>
      </c>
      <c r="F591" t="s">
        <v>663</v>
      </c>
      <c r="G591" t="s">
        <v>702</v>
      </c>
      <c r="H591" t="s">
        <v>708</v>
      </c>
      <c r="I591" t="s">
        <v>1203</v>
      </c>
      <c r="J591" t="s">
        <v>1263</v>
      </c>
      <c r="K591">
        <v>44155</v>
      </c>
      <c r="L591">
        <v>0.03084734956743</v>
      </c>
      <c r="M591">
        <v>-0.0827328174886276</v>
      </c>
      <c r="N591">
        <v>0.03</v>
      </c>
      <c r="O591">
        <v>-0.01964400960967039</v>
      </c>
      <c r="P591" t="s">
        <v>625</v>
      </c>
      <c r="Q591" t="s">
        <v>625</v>
      </c>
      <c r="R591">
        <v>0</v>
      </c>
      <c r="S591">
        <v>9.99</v>
      </c>
      <c r="T591">
        <v>17</v>
      </c>
      <c r="U591">
        <v>1.54</v>
      </c>
      <c r="V591">
        <v>-1.47</v>
      </c>
      <c r="W591">
        <v>-2</v>
      </c>
      <c r="X591">
        <v>0.8</v>
      </c>
      <c r="Y591">
        <v>0.6078411521279691</v>
      </c>
      <c r="Z591">
        <v>0.5911179173047474</v>
      </c>
      <c r="AA591">
        <v>0.9571209800918836</v>
      </c>
      <c r="AB591">
        <v>0.2943425076452599</v>
      </c>
      <c r="AC591">
        <v>0.1842507645259939</v>
      </c>
      <c r="AD591">
        <v>0.1146788990825688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7.64</v>
      </c>
      <c r="D592">
        <v>45.52278</v>
      </c>
      <c r="E592" t="s">
        <v>691</v>
      </c>
      <c r="F592" t="s">
        <v>666</v>
      </c>
      <c r="G592" t="s">
        <v>702</v>
      </c>
      <c r="H592" t="s">
        <v>716</v>
      </c>
      <c r="J592" t="s">
        <v>1256</v>
      </c>
      <c r="K592">
        <v>44174</v>
      </c>
      <c r="L592">
        <v>0.050700425304864</v>
      </c>
      <c r="M592">
        <v>-0.1004530589873676</v>
      </c>
      <c r="N592">
        <v>0</v>
      </c>
      <c r="O592">
        <v>-0.02446673560455881</v>
      </c>
      <c r="P592" t="s">
        <v>625</v>
      </c>
      <c r="Q592" t="s">
        <v>530</v>
      </c>
      <c r="R592">
        <v>0</v>
      </c>
      <c r="S592">
        <v>1</v>
      </c>
      <c r="T592">
        <v>4.5</v>
      </c>
      <c r="U592">
        <v>1.697777777777778</v>
      </c>
      <c r="V592">
        <v>0</v>
      </c>
      <c r="W592">
        <v>0.45</v>
      </c>
      <c r="X592">
        <v>0.45</v>
      </c>
      <c r="Y592">
        <v>-0.08410856430421</v>
      </c>
      <c r="Z592">
        <v>0.8024502297090352</v>
      </c>
      <c r="AA592">
        <v>0.3767228177641654</v>
      </c>
      <c r="AB592">
        <v>0.06957186544342508</v>
      </c>
      <c r="AC592">
        <v>0.1070336391437309</v>
      </c>
      <c r="AD592">
        <v>0.09938837920489296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63.99</v>
      </c>
      <c r="D593">
        <v>3370.764644</v>
      </c>
      <c r="E593" t="s">
        <v>695</v>
      </c>
      <c r="F593" t="s">
        <v>663</v>
      </c>
      <c r="G593" t="s">
        <v>702</v>
      </c>
      <c r="H593" t="s">
        <v>708</v>
      </c>
      <c r="I593" t="s">
        <v>1204</v>
      </c>
      <c r="J593" t="s">
        <v>1255</v>
      </c>
      <c r="K593">
        <v>44132</v>
      </c>
      <c r="L593">
        <v>0.02618663273421</v>
      </c>
      <c r="M593">
        <v>-0.1136786990254641</v>
      </c>
      <c r="N593">
        <v>0.05</v>
      </c>
      <c r="O593">
        <v>-0.02451524792371174</v>
      </c>
      <c r="P593" t="s">
        <v>625</v>
      </c>
      <c r="Q593" t="s">
        <v>625</v>
      </c>
      <c r="R593">
        <v>15</v>
      </c>
      <c r="S593">
        <v>9.99</v>
      </c>
      <c r="T593">
        <v>35</v>
      </c>
      <c r="U593">
        <v>1.828285714285714</v>
      </c>
      <c r="V593">
        <v>-1.6</v>
      </c>
      <c r="W593">
        <v>-1</v>
      </c>
      <c r="X593">
        <v>2.24</v>
      </c>
      <c r="Y593">
        <v>0.226778485580694</v>
      </c>
      <c r="Z593">
        <v>0.5130168453292496</v>
      </c>
      <c r="AA593">
        <v>0.8208269525267994</v>
      </c>
      <c r="AB593">
        <v>0.5558103975535168</v>
      </c>
      <c r="AC593">
        <v>0.07186544342507645</v>
      </c>
      <c r="AD593">
        <v>0.09785932721712537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10.89</v>
      </c>
      <c r="D594">
        <v>94343.83220999999</v>
      </c>
      <c r="E594" t="s">
        <v>695</v>
      </c>
      <c r="F594" t="s">
        <v>663</v>
      </c>
      <c r="G594" t="s">
        <v>702</v>
      </c>
      <c r="H594" t="s">
        <v>708</v>
      </c>
      <c r="I594" t="s">
        <v>1205</v>
      </c>
      <c r="J594" t="s">
        <v>1255</v>
      </c>
      <c r="K594">
        <v>44132</v>
      </c>
      <c r="L594">
        <v>0.003707017476602</v>
      </c>
      <c r="M594">
        <v>-0.1276978117440138</v>
      </c>
      <c r="N594">
        <v>0.1</v>
      </c>
      <c r="O594">
        <v>-0.03617315704331403</v>
      </c>
      <c r="P594" t="s">
        <v>625</v>
      </c>
      <c r="Q594" t="s">
        <v>625</v>
      </c>
      <c r="R594">
        <v>0</v>
      </c>
      <c r="S594">
        <v>0.7999999999999999</v>
      </c>
      <c r="T594">
        <v>5.5</v>
      </c>
      <c r="U594">
        <v>1.98</v>
      </c>
      <c r="V594">
        <v>0.384</v>
      </c>
      <c r="W594">
        <v>0.05</v>
      </c>
      <c r="X594">
        <v>0.04</v>
      </c>
      <c r="Y594">
        <v>-0.09568751259488101</v>
      </c>
      <c r="Z594">
        <v>0.09035222052067381</v>
      </c>
      <c r="AA594">
        <v>0.3675344563552833</v>
      </c>
      <c r="AB594">
        <v>0.9342507645259939</v>
      </c>
      <c r="AC594">
        <v>0.04892966360856268</v>
      </c>
      <c r="AD594">
        <v>0.07033639143730887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2.9</v>
      </c>
      <c r="D595">
        <v>35.280623</v>
      </c>
      <c r="E595" t="s">
        <v>697</v>
      </c>
      <c r="F595" t="s">
        <v>663</v>
      </c>
      <c r="H595" t="s">
        <v>708</v>
      </c>
      <c r="J595" t="s">
        <v>1259</v>
      </c>
      <c r="K595">
        <v>44155</v>
      </c>
      <c r="L595">
        <v>0.048333657306792</v>
      </c>
      <c r="M595">
        <v>-0.1762433426498239</v>
      </c>
      <c r="N595">
        <v>0.01</v>
      </c>
      <c r="O595">
        <v>-0.04618418924729761</v>
      </c>
      <c r="P595" t="s">
        <v>625</v>
      </c>
      <c r="Q595" t="s">
        <v>419</v>
      </c>
      <c r="R595">
        <v>0</v>
      </c>
      <c r="S595">
        <v>0.7999999999999999</v>
      </c>
      <c r="T595">
        <v>1.1</v>
      </c>
      <c r="U595">
        <v>2.636363636363636</v>
      </c>
      <c r="V595">
        <v>0</v>
      </c>
      <c r="W595">
        <v>0.2</v>
      </c>
      <c r="X595">
        <v>0.16</v>
      </c>
      <c r="Y595">
        <v>-0.47586256755047</v>
      </c>
      <c r="Z595">
        <v>0.7825421133231241</v>
      </c>
      <c r="AA595">
        <v>0.03062787136294028</v>
      </c>
      <c r="AB595">
        <v>0.1154434250764526</v>
      </c>
      <c r="AC595">
        <v>0.01834862385321101</v>
      </c>
      <c r="AD595">
        <v>0.05657492354740061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58.34</v>
      </c>
      <c r="D596">
        <v>1049.400026</v>
      </c>
      <c r="E596" t="s">
        <v>694</v>
      </c>
      <c r="F596" t="s">
        <v>663</v>
      </c>
      <c r="G596" t="s">
        <v>702</v>
      </c>
      <c r="H596" t="s">
        <v>708</v>
      </c>
      <c r="I596" t="s">
        <v>1206</v>
      </c>
      <c r="J596" t="s">
        <v>1258</v>
      </c>
      <c r="K596">
        <v>44157</v>
      </c>
      <c r="L596">
        <v>0.010225510924414</v>
      </c>
      <c r="M596">
        <v>-0.09714018440501904</v>
      </c>
      <c r="N596">
        <v>0.03</v>
      </c>
      <c r="O596">
        <v>-0.0566922943077286</v>
      </c>
      <c r="P596" t="s">
        <v>625</v>
      </c>
      <c r="Q596" t="s">
        <v>625</v>
      </c>
      <c r="R596">
        <v>10</v>
      </c>
      <c r="S596">
        <v>9.99</v>
      </c>
      <c r="T596">
        <v>35</v>
      </c>
      <c r="U596">
        <v>1.666857142857143</v>
      </c>
      <c r="V596">
        <v>-3.04</v>
      </c>
      <c r="W596">
        <v>-2.5</v>
      </c>
      <c r="X596">
        <v>0.6</v>
      </c>
      <c r="Y596">
        <v>-0.14037116987026</v>
      </c>
      <c r="Z596">
        <v>0.2006125574272588</v>
      </c>
      <c r="AA596">
        <v>0.2924961715160797</v>
      </c>
      <c r="AB596">
        <v>0.2943425076452599</v>
      </c>
      <c r="AC596">
        <v>0.1253822629969419</v>
      </c>
      <c r="AD596">
        <v>0.04587155963302753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16.18</v>
      </c>
      <c r="D597">
        <v>6107.596985</v>
      </c>
      <c r="E597" t="s">
        <v>696</v>
      </c>
      <c r="F597" t="s">
        <v>663</v>
      </c>
      <c r="G597" t="s">
        <v>702</v>
      </c>
      <c r="H597" t="s">
        <v>710</v>
      </c>
      <c r="I597" t="s">
        <v>1207</v>
      </c>
      <c r="J597" t="s">
        <v>1259</v>
      </c>
      <c r="K597">
        <v>44145</v>
      </c>
      <c r="L597">
        <v>0.074410469978213</v>
      </c>
      <c r="M597">
        <v>-0.2438354820201055</v>
      </c>
      <c r="N597">
        <v>0.2</v>
      </c>
      <c r="O597">
        <v>-0.08366386441334928</v>
      </c>
      <c r="P597" t="s">
        <v>625</v>
      </c>
      <c r="Q597" t="s">
        <v>530</v>
      </c>
      <c r="R597">
        <v>0</v>
      </c>
      <c r="S597">
        <v>9.99</v>
      </c>
      <c r="T597">
        <v>4</v>
      </c>
      <c r="U597">
        <v>4.045</v>
      </c>
      <c r="V597">
        <v>-21.21</v>
      </c>
      <c r="W597">
        <v>-1.2</v>
      </c>
      <c r="X597">
        <v>0.1</v>
      </c>
      <c r="Y597">
        <v>-0.352587648748789</v>
      </c>
      <c r="Z597">
        <v>0.8820826952526799</v>
      </c>
      <c r="AA597">
        <v>0.08728943338437979</v>
      </c>
      <c r="AB597">
        <v>0.9923547400611621</v>
      </c>
      <c r="AC597">
        <v>0.004587155963302753</v>
      </c>
      <c r="AD597">
        <v>0.02599388379204893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6.175</v>
      </c>
      <c r="D598">
        <v>1139.962152</v>
      </c>
      <c r="E598" t="s">
        <v>696</v>
      </c>
      <c r="F598" t="s">
        <v>663</v>
      </c>
      <c r="H598" t="s">
        <v>710</v>
      </c>
      <c r="J598" t="s">
        <v>1259</v>
      </c>
      <c r="K598">
        <v>44131</v>
      </c>
      <c r="L598">
        <v>0.016307347638767</v>
      </c>
      <c r="M598">
        <v>0.03545224828194637</v>
      </c>
      <c r="N598">
        <v>-0.14</v>
      </c>
      <c r="O598">
        <v>-0.08800351635261683</v>
      </c>
      <c r="P598" t="s">
        <v>625</v>
      </c>
      <c r="Q598" t="s">
        <v>625</v>
      </c>
      <c r="R598">
        <v>0</v>
      </c>
      <c r="S598">
        <v>9.99</v>
      </c>
      <c r="T598">
        <v>7.35</v>
      </c>
      <c r="U598">
        <v>0.8401360544217688</v>
      </c>
      <c r="V598">
        <v>-4.13</v>
      </c>
      <c r="W598">
        <v>-2.4</v>
      </c>
      <c r="X598">
        <v>0.1</v>
      </c>
      <c r="Y598">
        <v>-0.412105975633339</v>
      </c>
      <c r="Z598">
        <v>0.3384379785604901</v>
      </c>
      <c r="AA598">
        <v>0.05359877488514548</v>
      </c>
      <c r="AB598">
        <v>0.001529051987767584</v>
      </c>
      <c r="AC598">
        <v>0.9220183486238532</v>
      </c>
      <c r="AD598">
        <v>0.02140672782874618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25.43</v>
      </c>
      <c r="D599">
        <v>1582.453976</v>
      </c>
      <c r="E599" t="s">
        <v>692</v>
      </c>
      <c r="F599" t="s">
        <v>663</v>
      </c>
      <c r="G599" t="s">
        <v>702</v>
      </c>
      <c r="H599" t="s">
        <v>708</v>
      </c>
      <c r="I599" t="s">
        <v>1208</v>
      </c>
      <c r="J599" t="s">
        <v>1256</v>
      </c>
      <c r="K599">
        <v>44173</v>
      </c>
      <c r="L599">
        <v>0.038533048336509</v>
      </c>
      <c r="M599">
        <v>-0.1543137586940014</v>
      </c>
      <c r="N599">
        <v>-0.01</v>
      </c>
      <c r="O599">
        <v>-0.09473104075785443</v>
      </c>
      <c r="P599" t="s">
        <v>625</v>
      </c>
      <c r="Q599" t="s">
        <v>530</v>
      </c>
      <c r="R599">
        <v>0</v>
      </c>
      <c r="S599">
        <v>0.9174311926605504</v>
      </c>
      <c r="T599">
        <v>11</v>
      </c>
      <c r="U599">
        <v>2.311818181818182</v>
      </c>
      <c r="V599">
        <v>1.4</v>
      </c>
      <c r="W599">
        <v>1.09</v>
      </c>
      <c r="X599">
        <v>1</v>
      </c>
      <c r="Y599">
        <v>0.653367838401265</v>
      </c>
      <c r="Z599">
        <v>0.6784073506891271</v>
      </c>
      <c r="AA599">
        <v>0.9647779479326186</v>
      </c>
      <c r="AB599">
        <v>0.03134556574923547</v>
      </c>
      <c r="AC599">
        <v>0.03363914373088685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6.95</v>
      </c>
      <c r="D600">
        <v>94.87807100000001</v>
      </c>
      <c r="E600" t="s">
        <v>693</v>
      </c>
      <c r="F600" t="s">
        <v>663</v>
      </c>
      <c r="G600" t="s">
        <v>702</v>
      </c>
      <c r="H600" t="s">
        <v>708</v>
      </c>
      <c r="I600" t="s">
        <v>1209</v>
      </c>
      <c r="J600" t="s">
        <v>1264</v>
      </c>
      <c r="K600">
        <v>44145</v>
      </c>
      <c r="L600">
        <v>0.127001548888535</v>
      </c>
      <c r="M600">
        <v>-0.191564664865617</v>
      </c>
      <c r="N600">
        <v>0.02</v>
      </c>
      <c r="O600">
        <v>-0.1208626974344867</v>
      </c>
      <c r="P600" t="s">
        <v>625</v>
      </c>
      <c r="Q600" t="s">
        <v>668</v>
      </c>
      <c r="R600">
        <v>0</v>
      </c>
      <c r="S600">
        <v>0.8333333333333334</v>
      </c>
      <c r="T600">
        <v>2.4</v>
      </c>
      <c r="U600">
        <v>2.895833333333333</v>
      </c>
      <c r="V600">
        <v>0</v>
      </c>
      <c r="W600">
        <v>0.24</v>
      </c>
      <c r="X600">
        <v>0.2</v>
      </c>
      <c r="Y600">
        <v>-0.8384412251501681</v>
      </c>
      <c r="Z600">
        <v>0.9831546707503829</v>
      </c>
      <c r="AA600">
        <v>0.001531393568147014</v>
      </c>
      <c r="AB600">
        <v>0.1903669724770642</v>
      </c>
      <c r="AC600">
        <v>0.009174311926605505</v>
      </c>
      <c r="AD600">
        <v>0.01376146788990826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31.11</v>
      </c>
      <c r="D601">
        <v>14995.991046</v>
      </c>
      <c r="E601" t="s">
        <v>696</v>
      </c>
      <c r="F601" t="s">
        <v>663</v>
      </c>
      <c r="G601" t="s">
        <v>702</v>
      </c>
      <c r="H601" t="s">
        <v>708</v>
      </c>
      <c r="I601" t="s">
        <v>1210</v>
      </c>
      <c r="J601" t="s">
        <v>1258</v>
      </c>
      <c r="K601">
        <v>44152</v>
      </c>
      <c r="L601">
        <v>0.005186260250015001</v>
      </c>
      <c r="M601">
        <v>-0.1734745190281561</v>
      </c>
      <c r="N601">
        <v>0.05</v>
      </c>
      <c r="O601">
        <v>-0.1281907105669763</v>
      </c>
      <c r="P601" t="s">
        <v>625</v>
      </c>
      <c r="Q601" t="s">
        <v>625</v>
      </c>
      <c r="R601">
        <v>0</v>
      </c>
      <c r="S601">
        <v>9.99</v>
      </c>
      <c r="T601">
        <v>12</v>
      </c>
      <c r="U601">
        <v>2.5925</v>
      </c>
      <c r="V601">
        <v>2.94</v>
      </c>
      <c r="W601">
        <v>-3.5</v>
      </c>
      <c r="X601">
        <v>0.01</v>
      </c>
      <c r="Y601">
        <v>-0.080983069625521</v>
      </c>
      <c r="Z601">
        <v>0.107197549770291</v>
      </c>
      <c r="AA601">
        <v>0.3859111791730475</v>
      </c>
      <c r="AB601">
        <v>0.5558103975535168</v>
      </c>
      <c r="AC601">
        <v>0.01987767584097859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110.35</v>
      </c>
      <c r="D602">
        <v>11886.261634</v>
      </c>
      <c r="E602" t="s">
        <v>693</v>
      </c>
      <c r="F602" t="s">
        <v>663</v>
      </c>
      <c r="H602" t="s">
        <v>710</v>
      </c>
      <c r="J602" t="s">
        <v>1258</v>
      </c>
      <c r="K602">
        <v>44141</v>
      </c>
      <c r="L602">
        <v>0.009075233687267001</v>
      </c>
      <c r="M602">
        <v>-0.1836854625413459</v>
      </c>
      <c r="N602">
        <v>0.04</v>
      </c>
      <c r="O602">
        <v>-0.1329364875857683</v>
      </c>
      <c r="P602" t="s">
        <v>625</v>
      </c>
      <c r="Q602" t="s">
        <v>625</v>
      </c>
      <c r="R602">
        <v>0</v>
      </c>
      <c r="S602">
        <v>9.99</v>
      </c>
      <c r="T602">
        <v>40</v>
      </c>
      <c r="U602">
        <v>2.75875</v>
      </c>
      <c r="V602">
        <v>-17.52</v>
      </c>
      <c r="W602">
        <v>-19.04</v>
      </c>
      <c r="X602">
        <v>1</v>
      </c>
      <c r="Y602">
        <v>-0.214571239578937</v>
      </c>
      <c r="Z602">
        <v>0.1699846860643185</v>
      </c>
      <c r="AA602">
        <v>0.1898928024502297</v>
      </c>
      <c r="AB602">
        <v>0.4235474006116208</v>
      </c>
      <c r="AC602">
        <v>0.01529051987767584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4.77</v>
      </c>
      <c r="D603">
        <v>606.721195</v>
      </c>
      <c r="E603" t="s">
        <v>691</v>
      </c>
      <c r="F603" t="s">
        <v>665</v>
      </c>
      <c r="G603" t="s">
        <v>702</v>
      </c>
      <c r="H603" t="s">
        <v>710</v>
      </c>
      <c r="J603" t="s">
        <v>1259</v>
      </c>
      <c r="K603">
        <v>44130</v>
      </c>
      <c r="L603">
        <v>0.083857443597581</v>
      </c>
      <c r="M603">
        <v>0.1872080389372015</v>
      </c>
      <c r="N603">
        <v>0</v>
      </c>
      <c r="O603">
        <v>0.2931656024318881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0.424</v>
      </c>
      <c r="V603">
        <v>0</v>
      </c>
      <c r="W603">
        <v>0.2</v>
      </c>
      <c r="X603">
        <v>0</v>
      </c>
      <c r="Y603">
        <v>-0.572795013254997</v>
      </c>
      <c r="Z603">
        <v>0.9188361408882082</v>
      </c>
      <c r="AA603">
        <v>0.009188361408882083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5.65</v>
      </c>
      <c r="D604">
        <v>1922.530246</v>
      </c>
      <c r="E604" t="s">
        <v>693</v>
      </c>
      <c r="F604" t="s">
        <v>663</v>
      </c>
      <c r="H604" t="s">
        <v>708</v>
      </c>
      <c r="I604" t="s">
        <v>1211</v>
      </c>
      <c r="J604" t="s">
        <v>1262</v>
      </c>
      <c r="K604">
        <v>43979</v>
      </c>
      <c r="L604">
        <v>0.10162020809559</v>
      </c>
      <c r="M604">
        <v>0.1425332492237881</v>
      </c>
      <c r="N604">
        <v>0.03</v>
      </c>
      <c r="O604">
        <v>0.1768092467005018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0.5136363636363637</v>
      </c>
      <c r="V604">
        <v>0</v>
      </c>
      <c r="W604">
        <v>1.2</v>
      </c>
      <c r="X604">
        <v>0</v>
      </c>
      <c r="Y604">
        <v>-0.6011118832522581</v>
      </c>
      <c r="Z604">
        <v>0.9540581929555896</v>
      </c>
      <c r="AA604">
        <v>0.006125574272588055</v>
      </c>
      <c r="AB604">
        <v>0.2943425076452599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31.19</v>
      </c>
      <c r="D605">
        <v>2327.249024</v>
      </c>
      <c r="E605" t="s">
        <v>699</v>
      </c>
      <c r="F605" t="s">
        <v>664</v>
      </c>
      <c r="G605" t="s">
        <v>702</v>
      </c>
      <c r="H605" t="s">
        <v>708</v>
      </c>
      <c r="I605" t="s">
        <v>1212</v>
      </c>
      <c r="J605" t="s">
        <v>1264</v>
      </c>
      <c r="K605">
        <v>44168</v>
      </c>
      <c r="L605">
        <v>0.047639683117267</v>
      </c>
      <c r="M605">
        <v>0.02331781280297807</v>
      </c>
      <c r="N605">
        <v>0.05</v>
      </c>
      <c r="O605">
        <v>0.1075941308852395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0.8911428571428571</v>
      </c>
      <c r="V605">
        <v>0.2613</v>
      </c>
      <c r="W605">
        <v>2</v>
      </c>
      <c r="X605">
        <v>0</v>
      </c>
      <c r="Y605">
        <v>-0.5383629423405101</v>
      </c>
      <c r="Z605">
        <v>0.7779479326186831</v>
      </c>
      <c r="AA605">
        <v>0.01837672281776417</v>
      </c>
      <c r="AB605">
        <v>0.5558103975535168</v>
      </c>
      <c r="AC605">
        <v>0.8700305810397553</v>
      </c>
      <c r="AD605">
        <v>0.882262996941896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4.025</v>
      </c>
      <c r="D606">
        <v>2652.71652</v>
      </c>
      <c r="E606" t="s">
        <v>694</v>
      </c>
      <c r="F606" t="s">
        <v>663</v>
      </c>
      <c r="H606" t="s">
        <v>708</v>
      </c>
      <c r="I606" t="s">
        <v>1213</v>
      </c>
      <c r="J606" t="s">
        <v>1262</v>
      </c>
      <c r="K606">
        <v>44141</v>
      </c>
      <c r="L606">
        <v>0</v>
      </c>
      <c r="M606">
        <v>0.001239161176130876</v>
      </c>
      <c r="N606">
        <v>0.07000000000000001</v>
      </c>
      <c r="O606">
        <v>0.07132590245846004</v>
      </c>
      <c r="P606" t="s">
        <v>669</v>
      </c>
      <c r="Q606" t="s">
        <v>669</v>
      </c>
      <c r="R606">
        <v>0</v>
      </c>
      <c r="S606">
        <v>0</v>
      </c>
      <c r="T606">
        <v>4.05</v>
      </c>
      <c r="U606">
        <v>0.9938271604938272</v>
      </c>
      <c r="V606">
        <v>0.1488</v>
      </c>
      <c r="W606">
        <v>0.27</v>
      </c>
      <c r="X606">
        <v>0</v>
      </c>
      <c r="Y606">
        <v>0.060367454068241</v>
      </c>
      <c r="Z606">
        <v>0.03675344563552833</v>
      </c>
      <c r="AA606">
        <v>0.6171516079632465</v>
      </c>
      <c r="AB606">
        <v>0.7744648318042813</v>
      </c>
      <c r="AC606">
        <v>0.7614678899082569</v>
      </c>
      <c r="AD606">
        <v>0.6773700305810398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48.61</v>
      </c>
      <c r="D607">
        <v>10199.893376</v>
      </c>
      <c r="E607" t="s">
        <v>695</v>
      </c>
      <c r="F607" t="s">
        <v>663</v>
      </c>
      <c r="G607" t="s">
        <v>702</v>
      </c>
      <c r="H607" t="s">
        <v>708</v>
      </c>
      <c r="I607" t="s">
        <v>1214</v>
      </c>
      <c r="J607" t="s">
        <v>1261</v>
      </c>
      <c r="K607">
        <v>44133</v>
      </c>
      <c r="L607">
        <v>0.012127659422286</v>
      </c>
      <c r="M607">
        <v>0.007258597635297015</v>
      </c>
      <c r="N607">
        <v>0.04</v>
      </c>
      <c r="O607">
        <v>0.06729088929385196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0.964484126984127</v>
      </c>
      <c r="V607">
        <v>-0.7428</v>
      </c>
      <c r="W607">
        <v>3.6</v>
      </c>
      <c r="X607">
        <v>0</v>
      </c>
      <c r="Y607">
        <v>-0.109391373223756</v>
      </c>
      <c r="Z607">
        <v>0.2343032159264931</v>
      </c>
      <c r="AA607">
        <v>0.335375191424196</v>
      </c>
      <c r="AB607">
        <v>0.4235474006116208</v>
      </c>
      <c r="AC607">
        <v>0.7981651376146789</v>
      </c>
      <c r="AD607">
        <v>0.6513761467889908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21.33</v>
      </c>
      <c r="D608">
        <v>829.897523</v>
      </c>
      <c r="E608" t="s">
        <v>693</v>
      </c>
      <c r="F608" t="s">
        <v>663</v>
      </c>
      <c r="G608" t="s">
        <v>702</v>
      </c>
      <c r="H608" t="s">
        <v>708</v>
      </c>
      <c r="I608" t="s">
        <v>1215</v>
      </c>
      <c r="J608" t="s">
        <v>1254</v>
      </c>
      <c r="K608">
        <v>44141</v>
      </c>
      <c r="L608">
        <v>0.029024391639523</v>
      </c>
      <c r="M608">
        <v>0.04039078887527814</v>
      </c>
      <c r="N608">
        <v>0.015</v>
      </c>
      <c r="O608">
        <v>0.05599665070840709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0.8203846153846153</v>
      </c>
      <c r="V608">
        <v>-10.42</v>
      </c>
      <c r="W608">
        <v>4.36</v>
      </c>
      <c r="X608">
        <v>0</v>
      </c>
      <c r="Y608">
        <v>-0.3348561342487441</v>
      </c>
      <c r="Z608">
        <v>0.566615620214395</v>
      </c>
      <c r="AA608">
        <v>0.09647779479326188</v>
      </c>
      <c r="AB608">
        <v>0.1399082568807339</v>
      </c>
      <c r="AC608">
        <v>0.9357798165137615</v>
      </c>
      <c r="AD608">
        <v>0.5611620795107034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14.35</v>
      </c>
      <c r="D609">
        <v>9839.359539999999</v>
      </c>
      <c r="E609" t="s">
        <v>696</v>
      </c>
      <c r="F609" t="s">
        <v>664</v>
      </c>
      <c r="G609" t="s">
        <v>702</v>
      </c>
      <c r="H609" t="s">
        <v>710</v>
      </c>
      <c r="I609" t="s">
        <v>1216</v>
      </c>
      <c r="J609" t="s">
        <v>1264</v>
      </c>
      <c r="K609">
        <v>44151</v>
      </c>
      <c r="L609">
        <v>0.01433691777636</v>
      </c>
      <c r="M609">
        <v>0.0344735814487438</v>
      </c>
      <c r="N609">
        <v>0</v>
      </c>
      <c r="O609">
        <v>0.05211682441672805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0.8441176470588235</v>
      </c>
      <c r="V609">
        <v>-0.8291000000000001</v>
      </c>
      <c r="W609">
        <v>-0.4</v>
      </c>
      <c r="X609">
        <v>0</v>
      </c>
      <c r="Y609">
        <v>-0.212758393011326</v>
      </c>
      <c r="Z609">
        <v>0.2833078101071975</v>
      </c>
      <c r="AA609">
        <v>0.1914241960183767</v>
      </c>
      <c r="AB609">
        <v>0.06957186544342508</v>
      </c>
      <c r="AC609">
        <v>0.9174311926605505</v>
      </c>
      <c r="AD609">
        <v>0.5382262996941897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61.5</v>
      </c>
      <c r="D610">
        <v>1009.753064</v>
      </c>
      <c r="E610" t="s">
        <v>694</v>
      </c>
      <c r="F610" t="s">
        <v>663</v>
      </c>
      <c r="G610" t="s">
        <v>702</v>
      </c>
      <c r="H610" t="s">
        <v>708</v>
      </c>
      <c r="I610" t="s">
        <v>1217</v>
      </c>
      <c r="J610" t="s">
        <v>1258</v>
      </c>
      <c r="K610">
        <v>44132</v>
      </c>
      <c r="L610">
        <v>0.012357723422166</v>
      </c>
      <c r="M610">
        <v>0.01422372146612827</v>
      </c>
      <c r="N610">
        <v>0.035</v>
      </c>
      <c r="O610">
        <v>0.04972155171744275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0.9318181818181818</v>
      </c>
      <c r="V610">
        <v>-4.41</v>
      </c>
      <c r="W610">
        <v>2.3</v>
      </c>
      <c r="X610">
        <v>0</v>
      </c>
      <c r="Y610">
        <v>-0.243234330336213</v>
      </c>
      <c r="Z610">
        <v>0.2404287901990812</v>
      </c>
      <c r="AA610">
        <v>0.1607963246554365</v>
      </c>
      <c r="AB610">
        <v>0.3585626911314985</v>
      </c>
      <c r="AC610">
        <v>0.8287461773700306</v>
      </c>
      <c r="AD610">
        <v>0.518348623853211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12.61</v>
      </c>
      <c r="D611">
        <v>2815.384348</v>
      </c>
      <c r="E611" t="s">
        <v>698</v>
      </c>
      <c r="F611" t="s">
        <v>664</v>
      </c>
      <c r="G611" t="s">
        <v>702</v>
      </c>
      <c r="H611" t="s">
        <v>708</v>
      </c>
      <c r="I611" t="s">
        <v>1218</v>
      </c>
      <c r="J611" t="s">
        <v>1264</v>
      </c>
      <c r="K611">
        <v>44154</v>
      </c>
      <c r="L611">
        <v>0.015800304658452</v>
      </c>
      <c r="M611">
        <v>-0.07585361752510744</v>
      </c>
      <c r="N611">
        <v>0.08799999999999999</v>
      </c>
      <c r="O611">
        <v>0.04664935726132513</v>
      </c>
      <c r="P611" t="s">
        <v>669</v>
      </c>
      <c r="Q611" t="s">
        <v>669</v>
      </c>
      <c r="R611">
        <v>0</v>
      </c>
      <c r="S611">
        <v>0</v>
      </c>
      <c r="T611">
        <v>8.5</v>
      </c>
      <c r="U611">
        <v>1.483529411764706</v>
      </c>
      <c r="V611">
        <v>-0.0417</v>
      </c>
      <c r="W611">
        <v>0.13</v>
      </c>
      <c r="X611">
        <v>0</v>
      </c>
      <c r="Y611">
        <v>-0.19802590993214</v>
      </c>
      <c r="Z611">
        <v>0.3200612557427259</v>
      </c>
      <c r="AA611">
        <v>0.2113323124042879</v>
      </c>
      <c r="AB611">
        <v>0.8853211009174312</v>
      </c>
      <c r="AC611">
        <v>0.2232415902140673</v>
      </c>
      <c r="AD611">
        <v>0.5015290519877675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19.5</v>
      </c>
      <c r="D612">
        <v>2754.263967</v>
      </c>
      <c r="E612" t="s">
        <v>694</v>
      </c>
      <c r="F612" t="s">
        <v>663</v>
      </c>
      <c r="G612" t="s">
        <v>702</v>
      </c>
      <c r="H612" t="s">
        <v>708</v>
      </c>
      <c r="I612" t="s">
        <v>1219</v>
      </c>
      <c r="J612" t="s">
        <v>1264</v>
      </c>
      <c r="K612">
        <v>44147</v>
      </c>
      <c r="L612">
        <v>0.019926586011097</v>
      </c>
      <c r="M612">
        <v>-0.005181626100900005</v>
      </c>
      <c r="N612">
        <v>0.01</v>
      </c>
      <c r="O612">
        <v>0.04490230583197974</v>
      </c>
      <c r="P612" t="s">
        <v>669</v>
      </c>
      <c r="Q612" t="s">
        <v>669</v>
      </c>
      <c r="R612">
        <v>0</v>
      </c>
      <c r="S612">
        <v>0</v>
      </c>
      <c r="T612">
        <v>19</v>
      </c>
      <c r="U612">
        <v>1.026315789473684</v>
      </c>
      <c r="V612">
        <v>0.1668</v>
      </c>
      <c r="W612">
        <v>1.2</v>
      </c>
      <c r="X612">
        <v>0</v>
      </c>
      <c r="Y612">
        <v>-0.287558233801943</v>
      </c>
      <c r="Z612">
        <v>0.3966309341500766</v>
      </c>
      <c r="AA612">
        <v>0.1255742725880551</v>
      </c>
      <c r="AB612">
        <v>0.1154434250764526</v>
      </c>
      <c r="AC612">
        <v>0.7293577981651376</v>
      </c>
      <c r="AD612">
        <v>0.4831804281345565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211.63</v>
      </c>
      <c r="D613">
        <v>119471.417448</v>
      </c>
      <c r="E613" t="s">
        <v>693</v>
      </c>
      <c r="F613" t="s">
        <v>663</v>
      </c>
      <c r="G613" t="s">
        <v>702</v>
      </c>
      <c r="H613" t="s">
        <v>708</v>
      </c>
      <c r="I613" t="s">
        <v>1220</v>
      </c>
      <c r="J613" t="s">
        <v>1255</v>
      </c>
      <c r="K613">
        <v>44136</v>
      </c>
      <c r="L613">
        <v>0.009710343839518</v>
      </c>
      <c r="M613">
        <v>-0.01223150790128791</v>
      </c>
      <c r="N613">
        <v>0.054</v>
      </c>
      <c r="O613">
        <v>0.04110799067204263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1.063467336683417</v>
      </c>
      <c r="V613">
        <v>-7.92</v>
      </c>
      <c r="W613">
        <v>-9.199999999999999</v>
      </c>
      <c r="X613">
        <v>0</v>
      </c>
      <c r="Y613">
        <v>-0.360232218503536</v>
      </c>
      <c r="Z613">
        <v>0.1883614088820827</v>
      </c>
      <c r="AA613">
        <v>0.08269525267993874</v>
      </c>
      <c r="AB613">
        <v>0.6200305810397553</v>
      </c>
      <c r="AC613">
        <v>0.6697247706422018</v>
      </c>
      <c r="AD613">
        <v>0.4587155963302753</v>
      </c>
    </row>
    <row r="614" spans="1:30">
      <c r="A614" s="1" t="s">
        <v>621</v>
      </c>
      <c r="B614">
        <f>HYPERLINK("https://www.suredividend.com/sure-analysis-LVS/","Las Vegas Sands Corp")</f>
        <v>0</v>
      </c>
      <c r="C614">
        <v>59.61</v>
      </c>
      <c r="D614">
        <v>45401.943869</v>
      </c>
      <c r="E614" t="s">
        <v>694</v>
      </c>
      <c r="F614" t="s">
        <v>663</v>
      </c>
      <c r="G614" t="s">
        <v>702</v>
      </c>
      <c r="H614" t="s">
        <v>708</v>
      </c>
      <c r="I614" t="s">
        <v>1221</v>
      </c>
      <c r="J614" t="s">
        <v>1258</v>
      </c>
      <c r="K614">
        <v>44128</v>
      </c>
      <c r="L614">
        <v>0.013290713685357</v>
      </c>
      <c r="M614">
        <v>-0.01957375669895467</v>
      </c>
      <c r="N614">
        <v>0.04</v>
      </c>
      <c r="O614">
        <v>0.03762184499420895</v>
      </c>
      <c r="P614" t="s">
        <v>669</v>
      </c>
      <c r="Q614" t="s">
        <v>669</v>
      </c>
      <c r="R614">
        <v>0</v>
      </c>
      <c r="S614">
        <v>-0</v>
      </c>
      <c r="T614">
        <v>54</v>
      </c>
      <c r="U614">
        <v>1.103888888888889</v>
      </c>
      <c r="V614">
        <v>-0.9895</v>
      </c>
      <c r="W614">
        <v>-1.2</v>
      </c>
      <c r="X614">
        <v>0</v>
      </c>
      <c r="Y614">
        <v>-0.14744693057946</v>
      </c>
      <c r="Z614">
        <v>0.2618683001531394</v>
      </c>
      <c r="AA614">
        <v>0.2817764165390505</v>
      </c>
      <c r="AB614">
        <v>0.4235474006116208</v>
      </c>
      <c r="AC614">
        <v>0.6009174311926606</v>
      </c>
      <c r="AD614">
        <v>0.4281345565749236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14.12</v>
      </c>
      <c r="D615">
        <v>38.28028</v>
      </c>
      <c r="E615" t="s">
        <v>699</v>
      </c>
      <c r="F615" t="s">
        <v>663</v>
      </c>
      <c r="G615" t="s">
        <v>702</v>
      </c>
      <c r="H615" t="s">
        <v>710</v>
      </c>
      <c r="I615" t="s">
        <v>1222</v>
      </c>
      <c r="J615" t="s">
        <v>1256</v>
      </c>
      <c r="K615">
        <v>44167</v>
      </c>
      <c r="L615">
        <v>0.017348822539697</v>
      </c>
      <c r="M615">
        <v>-0.01263839209990614</v>
      </c>
      <c r="N615">
        <v>0</v>
      </c>
      <c r="O615">
        <v>0.02849866833120829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1.065660377358491</v>
      </c>
      <c r="V615">
        <v>0</v>
      </c>
      <c r="W615">
        <v>1.25</v>
      </c>
      <c r="X615">
        <v>0</v>
      </c>
      <c r="Y615">
        <v>0.693959570511667</v>
      </c>
      <c r="Z615">
        <v>0.3537519142419602</v>
      </c>
      <c r="AA615">
        <v>0.9693721286370597</v>
      </c>
      <c r="AB615">
        <v>0.06957186544342508</v>
      </c>
      <c r="AC615">
        <v>0.6651376146788991</v>
      </c>
      <c r="AD615">
        <v>0.382262996941896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11.535</v>
      </c>
      <c r="D616">
        <v>24187.397988</v>
      </c>
      <c r="E616" t="s">
        <v>692</v>
      </c>
      <c r="F616" t="s">
        <v>663</v>
      </c>
      <c r="H616" t="s">
        <v>708</v>
      </c>
      <c r="I616" t="s">
        <v>1223</v>
      </c>
      <c r="J616" t="s">
        <v>1259</v>
      </c>
      <c r="K616">
        <v>44158</v>
      </c>
      <c r="L616">
        <v>0.015926910176252</v>
      </c>
      <c r="M616">
        <v>-0.07765239316186989</v>
      </c>
      <c r="N616">
        <v>0.1</v>
      </c>
      <c r="O616">
        <v>0.02374238247904192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1.498051948051948</v>
      </c>
      <c r="V616">
        <v>-0.8546</v>
      </c>
      <c r="W616">
        <v>-1.53</v>
      </c>
      <c r="X616">
        <v>0</v>
      </c>
      <c r="Y616">
        <v>-0.279549718574108</v>
      </c>
      <c r="Z616">
        <v>0.3231240428790199</v>
      </c>
      <c r="AA616">
        <v>0.1316998468606432</v>
      </c>
      <c r="AB616">
        <v>0.9342507645259939</v>
      </c>
      <c r="AC616">
        <v>0.2110091743119266</v>
      </c>
      <c r="AD616">
        <v>0.3516819571865443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92.86</v>
      </c>
      <c r="D617">
        <v>8110.160343</v>
      </c>
      <c r="E617" t="s">
        <v>699</v>
      </c>
      <c r="F617" t="s">
        <v>663</v>
      </c>
      <c r="H617" t="s">
        <v>708</v>
      </c>
      <c r="I617" t="s">
        <v>1224</v>
      </c>
      <c r="J617" t="s">
        <v>1258</v>
      </c>
      <c r="K617">
        <v>44136</v>
      </c>
      <c r="L617">
        <v>0.013353435381614</v>
      </c>
      <c r="M617">
        <v>-0.04182129027563009</v>
      </c>
      <c r="N617">
        <v>0.04</v>
      </c>
      <c r="O617">
        <v>0.01114027993646682</v>
      </c>
      <c r="P617" t="s">
        <v>669</v>
      </c>
      <c r="Q617" t="s">
        <v>669</v>
      </c>
      <c r="R617">
        <v>0</v>
      </c>
      <c r="S617">
        <v>0</v>
      </c>
      <c r="T617">
        <v>75</v>
      </c>
      <c r="U617">
        <v>1.238133333333333</v>
      </c>
      <c r="V617">
        <v>1.76</v>
      </c>
      <c r="W617">
        <v>2.7</v>
      </c>
      <c r="X617">
        <v>0</v>
      </c>
      <c r="Y617">
        <v>0.123231267584508</v>
      </c>
      <c r="Z617">
        <v>0.2649310872894334</v>
      </c>
      <c r="AA617">
        <v>0.6921898928024502</v>
      </c>
      <c r="AB617">
        <v>0.4235474006116208</v>
      </c>
      <c r="AC617">
        <v>0.4082568807339449</v>
      </c>
      <c r="AD617">
        <v>0.2737003058103976</v>
      </c>
    </row>
    <row r="618" spans="1:30">
      <c r="A618" s="1" t="s">
        <v>625</v>
      </c>
      <c r="B618">
        <f>HYPERLINK("https://www.suredividend.com/sure-analysis-F/","Ford Motor Co.")</f>
        <v>0</v>
      </c>
      <c r="C618">
        <v>8.789999999999999</v>
      </c>
      <c r="D618">
        <v>33800.526207</v>
      </c>
      <c r="E618" t="s">
        <v>699</v>
      </c>
      <c r="F618" t="s">
        <v>663</v>
      </c>
      <c r="G618" t="s">
        <v>702</v>
      </c>
      <c r="H618" t="s">
        <v>708</v>
      </c>
      <c r="I618" t="s">
        <v>1225</v>
      </c>
      <c r="J618" t="s">
        <v>1258</v>
      </c>
      <c r="K618">
        <v>44162</v>
      </c>
      <c r="L618">
        <v>0.017341041151498</v>
      </c>
      <c r="M618">
        <v>-0.009035533171706023</v>
      </c>
      <c r="N618">
        <v>0.02</v>
      </c>
      <c r="O618">
        <v>0.01078375616485983</v>
      </c>
      <c r="P618" t="s">
        <v>669</v>
      </c>
      <c r="Q618" t="s">
        <v>669</v>
      </c>
      <c r="R618">
        <v>0</v>
      </c>
      <c r="T618">
        <v>8.4</v>
      </c>
      <c r="U618">
        <v>1.046428571428571</v>
      </c>
      <c r="V618">
        <v>-0.532</v>
      </c>
      <c r="W618">
        <v>0</v>
      </c>
      <c r="X618">
        <v>0</v>
      </c>
      <c r="Y618">
        <v>-0.044832155477031</v>
      </c>
      <c r="Z618">
        <v>0.3522205206738132</v>
      </c>
      <c r="AA618">
        <v>0.444104134762634</v>
      </c>
      <c r="AB618">
        <v>0.1903669724770642</v>
      </c>
      <c r="AC618">
        <v>0.691131498470948</v>
      </c>
      <c r="AD618">
        <v>0.2706422018348624</v>
      </c>
    </row>
    <row r="619" spans="1:30">
      <c r="A619" s="1" t="s">
        <v>626</v>
      </c>
      <c r="B619">
        <f>HYPERLINK("https://www.suredividend.com/sure-analysis-NSANY/","Nissan Motor Co. Ltd.")</f>
        <v>0</v>
      </c>
      <c r="C619">
        <v>10.39</v>
      </c>
      <c r="D619">
        <v>21926.615007</v>
      </c>
      <c r="E619" t="s">
        <v>698</v>
      </c>
      <c r="F619" t="s">
        <v>663</v>
      </c>
      <c r="H619" t="s">
        <v>707</v>
      </c>
      <c r="I619" t="s">
        <v>1226</v>
      </c>
      <c r="J619" t="s">
        <v>1258</v>
      </c>
      <c r="K619">
        <v>44152</v>
      </c>
      <c r="L619">
        <v>0</v>
      </c>
      <c r="M619">
        <v>-0.08128951470783063</v>
      </c>
      <c r="N619">
        <v>0.068</v>
      </c>
      <c r="O619">
        <v>0.01052767877209582</v>
      </c>
      <c r="P619" t="s">
        <v>669</v>
      </c>
      <c r="Q619" t="s">
        <v>669</v>
      </c>
      <c r="R619">
        <v>0</v>
      </c>
      <c r="S619">
        <v>0</v>
      </c>
      <c r="T619">
        <v>6.8</v>
      </c>
      <c r="U619">
        <v>1.527941176470588</v>
      </c>
      <c r="V619">
        <v>0</v>
      </c>
      <c r="W619">
        <v>0.25</v>
      </c>
      <c r="X619">
        <v>0</v>
      </c>
      <c r="Y619">
        <v>-0.101211072664359</v>
      </c>
      <c r="Z619">
        <v>0.03675344563552833</v>
      </c>
      <c r="AA619">
        <v>0.3491577335375192</v>
      </c>
      <c r="AB619">
        <v>0.7446483180428135</v>
      </c>
      <c r="AC619">
        <v>0.1972477064220184</v>
      </c>
      <c r="AD619">
        <v>0.2675840978593272</v>
      </c>
    </row>
    <row r="620" spans="1:30">
      <c r="A620" s="1" t="s">
        <v>627</v>
      </c>
      <c r="B620">
        <f>HYPERLINK("https://www.suredividend.com/sure-analysis-FCAU/","Fiat Chrysler Automobiles NV")</f>
        <v>0</v>
      </c>
      <c r="C620">
        <v>17.75</v>
      </c>
      <c r="D620">
        <v>28842.00341</v>
      </c>
      <c r="E620" t="s">
        <v>699</v>
      </c>
      <c r="F620" t="s">
        <v>663</v>
      </c>
      <c r="H620" t="s">
        <v>708</v>
      </c>
      <c r="I620" t="s">
        <v>1227</v>
      </c>
      <c r="J620" t="s">
        <v>1258</v>
      </c>
      <c r="K620">
        <v>44166</v>
      </c>
      <c r="L620">
        <v>0</v>
      </c>
      <c r="M620">
        <v>-0.04635675763678315</v>
      </c>
      <c r="N620">
        <v>0.03</v>
      </c>
      <c r="O620">
        <v>0.006449641046322618</v>
      </c>
      <c r="P620" t="s">
        <v>669</v>
      </c>
      <c r="Q620" t="s">
        <v>669</v>
      </c>
      <c r="R620">
        <v>0</v>
      </c>
      <c r="S620">
        <v>0</v>
      </c>
      <c r="T620">
        <v>14</v>
      </c>
      <c r="U620">
        <v>1.267857142857143</v>
      </c>
      <c r="V620">
        <v>0.0041</v>
      </c>
      <c r="W620">
        <v>0.7</v>
      </c>
      <c r="X620">
        <v>0</v>
      </c>
      <c r="Y620">
        <v>0.272601794340924</v>
      </c>
      <c r="Z620">
        <v>0.03675344563552833</v>
      </c>
      <c r="AA620">
        <v>0.8529862174578866</v>
      </c>
      <c r="AB620">
        <v>0.2943425076452599</v>
      </c>
      <c r="AC620">
        <v>0.3853211009174312</v>
      </c>
      <c r="AD620">
        <v>0.2431192660550459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118.12</v>
      </c>
      <c r="D621">
        <v>41766.781661</v>
      </c>
      <c r="E621" t="s">
        <v>696</v>
      </c>
      <c r="F621" t="s">
        <v>663</v>
      </c>
      <c r="G621" t="s">
        <v>702</v>
      </c>
      <c r="H621" t="s">
        <v>710</v>
      </c>
      <c r="I621" t="s">
        <v>1228</v>
      </c>
      <c r="J621" t="s">
        <v>1258</v>
      </c>
      <c r="K621">
        <v>44165</v>
      </c>
      <c r="L621">
        <v>0.002432363202387</v>
      </c>
      <c r="M621">
        <v>-0.1266957726660826</v>
      </c>
      <c r="N621">
        <v>0.14</v>
      </c>
      <c r="O621">
        <v>0.0006845935892179078</v>
      </c>
      <c r="P621" t="s">
        <v>669</v>
      </c>
      <c r="Q621" t="s">
        <v>669</v>
      </c>
      <c r="R621">
        <v>0</v>
      </c>
      <c r="S621">
        <v>0</v>
      </c>
      <c r="T621">
        <v>60</v>
      </c>
      <c r="U621">
        <v>1.968666666666667</v>
      </c>
      <c r="V621">
        <v>0.856</v>
      </c>
      <c r="W621">
        <v>1.05</v>
      </c>
      <c r="X621">
        <v>0</v>
      </c>
      <c r="Y621">
        <v>0.005740713400377</v>
      </c>
      <c r="Z621">
        <v>0.08422664624808576</v>
      </c>
      <c r="AA621">
        <v>0.5283307810107197</v>
      </c>
      <c r="AB621">
        <v>0.9785932721712538</v>
      </c>
      <c r="AC621">
        <v>0.05045871559633028</v>
      </c>
      <c r="AD621">
        <v>0.2201834862385321</v>
      </c>
    </row>
    <row r="622" spans="1:30">
      <c r="A622" s="1" t="s">
        <v>629</v>
      </c>
      <c r="B622">
        <f>HYPERLINK("https://www.suredividend.com/sure-analysis-NOV/","NOV Inc")</f>
        <v>0</v>
      </c>
      <c r="C622">
        <v>15.1</v>
      </c>
      <c r="D622">
        <v>5691.951002</v>
      </c>
      <c r="E622" t="s">
        <v>696</v>
      </c>
      <c r="F622" t="s">
        <v>663</v>
      </c>
      <c r="G622" t="s">
        <v>702</v>
      </c>
      <c r="H622" t="s">
        <v>708</v>
      </c>
      <c r="I622" t="s">
        <v>1229</v>
      </c>
      <c r="J622" t="s">
        <v>1259</v>
      </c>
      <c r="K622">
        <v>44145</v>
      </c>
      <c r="L622">
        <v>0.003410641251368</v>
      </c>
      <c r="M622">
        <v>-0.001328025935786625</v>
      </c>
      <c r="N622">
        <v>0</v>
      </c>
      <c r="O622">
        <v>-0.001328025935786625</v>
      </c>
      <c r="P622" t="s">
        <v>669</v>
      </c>
      <c r="Q622" t="s">
        <v>669</v>
      </c>
      <c r="R622">
        <v>0</v>
      </c>
      <c r="S622">
        <v>-0</v>
      </c>
      <c r="T622">
        <v>15</v>
      </c>
      <c r="U622">
        <v>1.006666666666667</v>
      </c>
      <c r="V622">
        <v>-6.71</v>
      </c>
      <c r="W622">
        <v>-0.5</v>
      </c>
      <c r="X622">
        <v>0</v>
      </c>
      <c r="Y622">
        <v>-0.418924971560618</v>
      </c>
      <c r="Z622">
        <v>0.08728943338437979</v>
      </c>
      <c r="AA622">
        <v>0.05053598774885146</v>
      </c>
      <c r="AB622">
        <v>0.06957186544342508</v>
      </c>
      <c r="AC622">
        <v>0.7477064220183486</v>
      </c>
      <c r="AD622">
        <v>0.209480122324159</v>
      </c>
    </row>
    <row r="623" spans="1:30">
      <c r="A623" s="1" t="s">
        <v>630</v>
      </c>
      <c r="B623">
        <f>HYPERLINK("https://www.suredividend.com/sure-analysis-UFS/","Domtar Corporation")</f>
        <v>0</v>
      </c>
      <c r="C623">
        <v>32.98</v>
      </c>
      <c r="D623">
        <v>1755.738254</v>
      </c>
      <c r="E623" t="s">
        <v>694</v>
      </c>
      <c r="F623" t="s">
        <v>663</v>
      </c>
      <c r="G623" t="s">
        <v>702</v>
      </c>
      <c r="H623" t="s">
        <v>708</v>
      </c>
      <c r="I623" t="s">
        <v>1023</v>
      </c>
      <c r="J623" t="s">
        <v>1263</v>
      </c>
      <c r="K623">
        <v>44151</v>
      </c>
      <c r="L623">
        <v>0.01430367850088</v>
      </c>
      <c r="M623">
        <v>-0.03220922964038009</v>
      </c>
      <c r="N623">
        <v>0.03</v>
      </c>
      <c r="O623">
        <v>-0.003175506529591532</v>
      </c>
      <c r="P623" t="s">
        <v>669</v>
      </c>
      <c r="Q623" t="s">
        <v>669</v>
      </c>
      <c r="R623">
        <v>0</v>
      </c>
      <c r="S623">
        <v>0</v>
      </c>
      <c r="T623">
        <v>28</v>
      </c>
      <c r="U623">
        <v>1.177857142857143</v>
      </c>
      <c r="V623">
        <v>-1.82</v>
      </c>
      <c r="W623">
        <v>1.1</v>
      </c>
      <c r="X623">
        <v>0</v>
      </c>
      <c r="Y623">
        <v>-0.132126331412607</v>
      </c>
      <c r="Z623">
        <v>0.2802450229709035</v>
      </c>
      <c r="AA623">
        <v>0.3032159264931087</v>
      </c>
      <c r="AB623">
        <v>0.2943425076452599</v>
      </c>
      <c r="AC623">
        <v>0.4892966360856269</v>
      </c>
      <c r="AD623">
        <v>0.2048929663608563</v>
      </c>
    </row>
    <row r="624" spans="1:30">
      <c r="A624" s="1" t="s">
        <v>631</v>
      </c>
      <c r="B624">
        <f>HYPERLINK("https://www.suredividend.com/sure-analysis-FTI/","TechnipFMC Plc")</f>
        <v>0</v>
      </c>
      <c r="C624">
        <v>10.76</v>
      </c>
      <c r="D624">
        <v>4664.857459</v>
      </c>
      <c r="E624" t="s">
        <v>696</v>
      </c>
      <c r="F624" t="s">
        <v>663</v>
      </c>
      <c r="G624" t="s">
        <v>706</v>
      </c>
      <c r="H624" t="s">
        <v>717</v>
      </c>
      <c r="I624" t="s">
        <v>1230</v>
      </c>
      <c r="J624" t="s">
        <v>1259</v>
      </c>
      <c r="K624">
        <v>44134</v>
      </c>
      <c r="L624">
        <v>0.012524084319039</v>
      </c>
      <c r="M624">
        <v>-0.1256001314915927</v>
      </c>
      <c r="N624">
        <v>0.14</v>
      </c>
      <c r="O624">
        <v>-0.003184149900415489</v>
      </c>
      <c r="P624" t="s">
        <v>669</v>
      </c>
      <c r="Q624" t="s">
        <v>669</v>
      </c>
      <c r="R624">
        <v>0</v>
      </c>
      <c r="S624">
        <v>0</v>
      </c>
      <c r="T624">
        <v>5.5</v>
      </c>
      <c r="U624">
        <v>1.956363636363636</v>
      </c>
      <c r="V624">
        <v>0</v>
      </c>
      <c r="W624">
        <v>0.5</v>
      </c>
      <c r="X624">
        <v>0</v>
      </c>
      <c r="Y624">
        <v>-0.508864568695084</v>
      </c>
      <c r="Z624">
        <v>0.2419601837672282</v>
      </c>
      <c r="AA624">
        <v>0.02450229709035222</v>
      </c>
      <c r="AB624">
        <v>0.9785932721712538</v>
      </c>
      <c r="AC624">
        <v>0.05198776758409786</v>
      </c>
      <c r="AD624">
        <v>0.2033639143730887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9.44</v>
      </c>
      <c r="D625">
        <v>36811.989539</v>
      </c>
      <c r="E625" t="s">
        <v>691</v>
      </c>
      <c r="F625" t="s">
        <v>663</v>
      </c>
      <c r="H625" t="s">
        <v>708</v>
      </c>
      <c r="I625" t="s">
        <v>1231</v>
      </c>
      <c r="J625" t="s">
        <v>1256</v>
      </c>
      <c r="K625">
        <v>44144</v>
      </c>
      <c r="L625">
        <v>0</v>
      </c>
      <c r="M625">
        <v>-0.02658868355510902</v>
      </c>
      <c r="N625">
        <v>0.01</v>
      </c>
      <c r="O625">
        <v>-0.004903080111710256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1.144242424242424</v>
      </c>
      <c r="V625">
        <v>0</v>
      </c>
      <c r="W625">
        <v>0.75</v>
      </c>
      <c r="X625">
        <v>0</v>
      </c>
      <c r="Y625">
        <v>-0.226229508196721</v>
      </c>
      <c r="Z625">
        <v>0.03675344563552833</v>
      </c>
      <c r="AA625">
        <v>0.1791730474732006</v>
      </c>
      <c r="AB625">
        <v>0.1154434250764526</v>
      </c>
      <c r="AC625">
        <v>0.5305810397553516</v>
      </c>
      <c r="AD625">
        <v>0.1941896024464832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3.315</v>
      </c>
      <c r="D626">
        <v>54449.613688</v>
      </c>
      <c r="E626" t="s">
        <v>699</v>
      </c>
      <c r="F626" t="s">
        <v>663</v>
      </c>
      <c r="H626" t="s">
        <v>708</v>
      </c>
      <c r="J626" t="s">
        <v>1256</v>
      </c>
      <c r="K626">
        <v>44162</v>
      </c>
      <c r="L626">
        <v>0</v>
      </c>
      <c r="M626">
        <v>-0.05868168154699882</v>
      </c>
      <c r="N626">
        <v>0.02</v>
      </c>
      <c r="O626">
        <v>-0.00984517020611031</v>
      </c>
      <c r="P626" t="s">
        <v>669</v>
      </c>
      <c r="Q626" t="s">
        <v>669</v>
      </c>
      <c r="R626">
        <v>0</v>
      </c>
      <c r="S626">
        <v>0</v>
      </c>
      <c r="T626">
        <v>2.45</v>
      </c>
      <c r="U626">
        <v>1.353061224489796</v>
      </c>
      <c r="V626">
        <v>-0.3325</v>
      </c>
      <c r="W626">
        <v>0.35</v>
      </c>
      <c r="X626">
        <v>0</v>
      </c>
      <c r="Y626">
        <v>-0.206509653290205</v>
      </c>
      <c r="Z626">
        <v>0.03675344563552833</v>
      </c>
      <c r="AA626">
        <v>0.1990811638591118</v>
      </c>
      <c r="AB626">
        <v>0.1903669724770642</v>
      </c>
      <c r="AC626">
        <v>0.3119266055045872</v>
      </c>
      <c r="AD626">
        <v>0.1666666666666667</v>
      </c>
    </row>
    <row r="627" spans="1:30">
      <c r="A627" s="1" t="s">
        <v>634</v>
      </c>
      <c r="B627">
        <f>HYPERLINK("https://www.suredividend.com/sure-analysis-CBRL/","Cracker Barrel Old Country Store Inc")</f>
        <v>0</v>
      </c>
      <c r="C627">
        <v>129.78</v>
      </c>
      <c r="D627">
        <v>3078.515273</v>
      </c>
      <c r="E627" t="s">
        <v>698</v>
      </c>
      <c r="F627" t="s">
        <v>663</v>
      </c>
      <c r="G627" t="s">
        <v>702</v>
      </c>
      <c r="H627" t="s">
        <v>710</v>
      </c>
      <c r="I627" t="s">
        <v>1232</v>
      </c>
      <c r="J627" t="s">
        <v>1258</v>
      </c>
      <c r="K627">
        <v>44188</v>
      </c>
      <c r="L627">
        <v>0.019925129185331</v>
      </c>
      <c r="M627">
        <v>-0.07059084112800884</v>
      </c>
      <c r="N627">
        <v>0.031</v>
      </c>
      <c r="O627">
        <v>-0.01092798568672104</v>
      </c>
      <c r="P627" t="s">
        <v>669</v>
      </c>
      <c r="Q627" t="s">
        <v>669</v>
      </c>
      <c r="R627">
        <v>0</v>
      </c>
      <c r="S627">
        <v>0</v>
      </c>
      <c r="T627">
        <v>90</v>
      </c>
      <c r="U627">
        <v>1.442</v>
      </c>
      <c r="V627">
        <v>-1.36</v>
      </c>
      <c r="W627">
        <v>4.42</v>
      </c>
      <c r="X627">
        <v>0</v>
      </c>
      <c r="Y627">
        <v>-0.149057819875381</v>
      </c>
      <c r="Z627">
        <v>0.3950995405819295</v>
      </c>
      <c r="AA627">
        <v>0.2771822358346095</v>
      </c>
      <c r="AB627">
        <v>0.3432721712538226</v>
      </c>
      <c r="AC627">
        <v>0.2515290519877676</v>
      </c>
      <c r="AD627">
        <v>0.1620795107033639</v>
      </c>
    </row>
    <row r="628" spans="1:30">
      <c r="A628" s="1" t="s">
        <v>635</v>
      </c>
      <c r="B628">
        <f>HYPERLINK("https://www.suredividend.com/sure-analysis-RCL/","Royal Caribbean Group")</f>
        <v>0</v>
      </c>
      <c r="C628">
        <v>72.51000000000001</v>
      </c>
      <c r="D628">
        <v>16275.731912</v>
      </c>
      <c r="E628" t="s">
        <v>699</v>
      </c>
      <c r="F628" t="s">
        <v>663</v>
      </c>
      <c r="G628" t="s">
        <v>702</v>
      </c>
      <c r="H628" t="s">
        <v>708</v>
      </c>
      <c r="I628" t="s">
        <v>1233</v>
      </c>
      <c r="J628" t="s">
        <v>1258</v>
      </c>
      <c r="K628">
        <v>44170</v>
      </c>
      <c r="L628">
        <v>0.010751205670431</v>
      </c>
      <c r="M628">
        <v>-0.06433348460446975</v>
      </c>
      <c r="N628">
        <v>0.04</v>
      </c>
      <c r="O628">
        <v>-0.01344176434430844</v>
      </c>
      <c r="P628" t="s">
        <v>669</v>
      </c>
      <c r="Q628" t="s">
        <v>669</v>
      </c>
      <c r="R628">
        <v>0</v>
      </c>
      <c r="S628">
        <v>-0</v>
      </c>
      <c r="T628">
        <v>52</v>
      </c>
      <c r="U628">
        <v>1.394423076923077</v>
      </c>
      <c r="V628">
        <v>-19.74</v>
      </c>
      <c r="W628">
        <v>-18</v>
      </c>
      <c r="X628">
        <v>0</v>
      </c>
      <c r="Y628">
        <v>-0.45111894566418</v>
      </c>
      <c r="Z628">
        <v>0.2128637059724349</v>
      </c>
      <c r="AA628">
        <v>0.03522205206738131</v>
      </c>
      <c r="AB628">
        <v>0.4235474006116208</v>
      </c>
      <c r="AC628">
        <v>0.2813455657492355</v>
      </c>
      <c r="AD628">
        <v>0.1422018348623853</v>
      </c>
    </row>
    <row r="629" spans="1:30">
      <c r="A629" s="1" t="s">
        <v>636</v>
      </c>
      <c r="B629">
        <f>HYPERLINK("https://www.suredividend.com/sure-analysis-LUV/","Southwest Airlines Co")</f>
        <v>0</v>
      </c>
      <c r="C629">
        <v>45.88</v>
      </c>
      <c r="D629">
        <v>26940.062778</v>
      </c>
      <c r="E629" t="s">
        <v>699</v>
      </c>
      <c r="F629" t="s">
        <v>663</v>
      </c>
      <c r="G629" t="s">
        <v>702</v>
      </c>
      <c r="H629" t="s">
        <v>708</v>
      </c>
      <c r="I629" t="s">
        <v>1234</v>
      </c>
      <c r="J629" t="s">
        <v>1255</v>
      </c>
      <c r="K629">
        <v>44138</v>
      </c>
      <c r="L629">
        <v>0.003943909008601</v>
      </c>
      <c r="M629">
        <v>-0.09404437794419829</v>
      </c>
      <c r="N629">
        <v>0.08</v>
      </c>
      <c r="O629">
        <v>-0.01384272441139489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1.638571428571429</v>
      </c>
      <c r="V629">
        <v>-3.01</v>
      </c>
      <c r="W629">
        <v>-6.5</v>
      </c>
      <c r="X629">
        <v>0</v>
      </c>
      <c r="Y629">
        <v>-0.157025281853509</v>
      </c>
      <c r="Z629">
        <v>0.09494640122511486</v>
      </c>
      <c r="AA629">
        <v>0.2664624808575804</v>
      </c>
      <c r="AB629">
        <v>0.8509174311926606</v>
      </c>
      <c r="AC629">
        <v>0.1376146788990826</v>
      </c>
      <c r="AD629">
        <v>0.1406727828746177</v>
      </c>
    </row>
    <row r="630" spans="1:30">
      <c r="A630" s="1" t="s">
        <v>637</v>
      </c>
      <c r="B630">
        <f>HYPERLINK("https://www.suredividend.com/sure-analysis-KSS/","Kohl`s Corp.")</f>
        <v>0</v>
      </c>
      <c r="C630">
        <v>40.9</v>
      </c>
      <c r="D630">
        <v>6225.693079</v>
      </c>
      <c r="E630" t="s">
        <v>699</v>
      </c>
      <c r="F630" t="s">
        <v>663</v>
      </c>
      <c r="G630" t="s">
        <v>702</v>
      </c>
      <c r="H630" t="s">
        <v>708</v>
      </c>
      <c r="I630" t="s">
        <v>1235</v>
      </c>
      <c r="J630" t="s">
        <v>1258</v>
      </c>
      <c r="K630">
        <v>44172</v>
      </c>
      <c r="L630">
        <v>0.01782729795354</v>
      </c>
      <c r="M630">
        <v>-0.07298460903809678</v>
      </c>
      <c r="N630">
        <v>0.04</v>
      </c>
      <c r="O630">
        <v>-0.01384364049925768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1.460714285714286</v>
      </c>
      <c r="V630">
        <v>-0.6839000000000001</v>
      </c>
      <c r="W630">
        <v>-2.75</v>
      </c>
      <c r="X630">
        <v>0</v>
      </c>
      <c r="Y630">
        <v>-0.167457255497227</v>
      </c>
      <c r="Z630">
        <v>0.3614088820826952</v>
      </c>
      <c r="AA630">
        <v>0.2496171516079632</v>
      </c>
      <c r="AB630">
        <v>0.4235474006116208</v>
      </c>
      <c r="AC630">
        <v>0.2385321100917431</v>
      </c>
      <c r="AD630">
        <v>0.1391437308868502</v>
      </c>
    </row>
    <row r="631" spans="1:30">
      <c r="A631" s="1" t="s">
        <v>638</v>
      </c>
      <c r="B631">
        <f>HYPERLINK("https://www.suredividend.com/sure-analysis-ANF/","Abercrombie &amp; Fitch Co.")</f>
        <v>0</v>
      </c>
      <c r="C631">
        <v>21.37</v>
      </c>
      <c r="D631">
        <v>1333.288661</v>
      </c>
      <c r="E631" t="s">
        <v>699</v>
      </c>
      <c r="F631" t="s">
        <v>663</v>
      </c>
      <c r="G631" t="s">
        <v>702</v>
      </c>
      <c r="H631" t="s">
        <v>708</v>
      </c>
      <c r="I631" t="s">
        <v>1236</v>
      </c>
      <c r="J631" t="s">
        <v>1258</v>
      </c>
      <c r="K631">
        <v>44174</v>
      </c>
      <c r="L631">
        <v>0.009358914505392</v>
      </c>
      <c r="M631">
        <v>-0.03374090098041282</v>
      </c>
      <c r="N631">
        <v>0.02</v>
      </c>
      <c r="O631">
        <v>-0.01441571900002103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1.187222222222222</v>
      </c>
      <c r="V631">
        <v>-1.76</v>
      </c>
      <c r="W631">
        <v>-1.3</v>
      </c>
      <c r="X631">
        <v>0</v>
      </c>
      <c r="Y631">
        <v>0.247613654276156</v>
      </c>
      <c r="Z631">
        <v>0.1791730474732006</v>
      </c>
      <c r="AA631">
        <v>0.8407350689127105</v>
      </c>
      <c r="AB631">
        <v>0.1903669724770642</v>
      </c>
      <c r="AC631">
        <v>0.4801223241590214</v>
      </c>
      <c r="AD631">
        <v>0.1376146788990826</v>
      </c>
    </row>
    <row r="632" spans="1:30">
      <c r="A632" s="1" t="s">
        <v>639</v>
      </c>
      <c r="B632">
        <f>HYPERLINK("https://www.suredividend.com/sure-analysis-EADSY/","Airbus SE")</f>
        <v>0</v>
      </c>
      <c r="C632">
        <v>27.68</v>
      </c>
      <c r="D632">
        <v>86811.64889900001</v>
      </c>
      <c r="E632" t="s">
        <v>694</v>
      </c>
      <c r="F632" t="s">
        <v>663</v>
      </c>
      <c r="H632" t="s">
        <v>707</v>
      </c>
      <c r="I632" t="s">
        <v>1237</v>
      </c>
      <c r="J632" t="s">
        <v>1255</v>
      </c>
      <c r="K632">
        <v>44140</v>
      </c>
      <c r="L632">
        <v>0</v>
      </c>
      <c r="M632">
        <v>-0.0824678644743142</v>
      </c>
      <c r="N632">
        <v>0.06</v>
      </c>
      <c r="O632">
        <v>-0.01628745027502132</v>
      </c>
      <c r="P632" t="s">
        <v>669</v>
      </c>
      <c r="Q632" t="s">
        <v>669</v>
      </c>
      <c r="R632">
        <v>0</v>
      </c>
      <c r="S632">
        <v>-0</v>
      </c>
      <c r="T632">
        <v>18</v>
      </c>
      <c r="U632">
        <v>1.537777777777778</v>
      </c>
      <c r="V632">
        <v>0</v>
      </c>
      <c r="W632">
        <v>-2.5</v>
      </c>
      <c r="X632">
        <v>0</v>
      </c>
      <c r="Y632">
        <v>-0.256713211600429</v>
      </c>
      <c r="Z632">
        <v>0.03675344563552833</v>
      </c>
      <c r="AA632">
        <v>0.1470137825421133</v>
      </c>
      <c r="AB632">
        <v>0.6865443425076453</v>
      </c>
      <c r="AC632">
        <v>0.1896024464831804</v>
      </c>
      <c r="AD632">
        <v>0.1314984709480122</v>
      </c>
    </row>
    <row r="633" spans="1:30">
      <c r="A633" s="1" t="s">
        <v>640</v>
      </c>
      <c r="B633">
        <f>HYPERLINK("https://www.suredividend.com/sure-analysis-M/","Macy`s Inc")</f>
        <v>0</v>
      </c>
      <c r="C633">
        <v>11.925</v>
      </c>
      <c r="D633">
        <v>3536.343384</v>
      </c>
      <c r="E633" t="s">
        <v>694</v>
      </c>
      <c r="F633" t="s">
        <v>663</v>
      </c>
      <c r="G633" t="s">
        <v>702</v>
      </c>
      <c r="H633" t="s">
        <v>708</v>
      </c>
      <c r="I633" t="s">
        <v>1238</v>
      </c>
      <c r="J633" t="s">
        <v>1258</v>
      </c>
      <c r="K633">
        <v>44159</v>
      </c>
      <c r="L633">
        <v>0.03314310778014101</v>
      </c>
      <c r="M633">
        <v>-0.01601866715441147</v>
      </c>
      <c r="N633">
        <v>-0.03</v>
      </c>
      <c r="O633">
        <v>-0.0169853263769203</v>
      </c>
      <c r="P633" t="s">
        <v>669</v>
      </c>
      <c r="Q633" t="s">
        <v>669</v>
      </c>
      <c r="R633">
        <v>0</v>
      </c>
      <c r="S633">
        <v>-0</v>
      </c>
      <c r="T633">
        <v>11</v>
      </c>
      <c r="U633">
        <v>1.084090909090909</v>
      </c>
      <c r="V633">
        <v>-12.16</v>
      </c>
      <c r="W633">
        <v>-3</v>
      </c>
      <c r="X633">
        <v>0</v>
      </c>
      <c r="Y633">
        <v>-0.282406678217042</v>
      </c>
      <c r="Z633">
        <v>0.6156202143950995</v>
      </c>
      <c r="AA633">
        <v>0.1271056661562021</v>
      </c>
      <c r="AB633">
        <v>0.01146788990825688</v>
      </c>
      <c r="AC633">
        <v>0.6376146788990825</v>
      </c>
      <c r="AD633">
        <v>0.1299694189602446</v>
      </c>
    </row>
    <row r="634" spans="1:30">
      <c r="A634" s="1" t="s">
        <v>641</v>
      </c>
      <c r="B634">
        <f>HYPERLINK("https://www.suredividend.com/sure-analysis-SIX/","Six Flags Entertainment Corp")</f>
        <v>0</v>
      </c>
      <c r="C634">
        <v>34.215</v>
      </c>
      <c r="D634">
        <v>2822.088794</v>
      </c>
      <c r="E634" t="s">
        <v>696</v>
      </c>
      <c r="F634" t="s">
        <v>663</v>
      </c>
      <c r="G634" t="s">
        <v>702</v>
      </c>
      <c r="H634" t="s">
        <v>708</v>
      </c>
      <c r="I634" t="s">
        <v>1239</v>
      </c>
      <c r="J634" t="s">
        <v>1258</v>
      </c>
      <c r="K634">
        <v>44137</v>
      </c>
      <c r="L634">
        <v>0.007527853056308001</v>
      </c>
      <c r="M634">
        <v>-0.04626121536314787</v>
      </c>
      <c r="N634">
        <v>0.03</v>
      </c>
      <c r="O634">
        <v>-0.01764905182404231</v>
      </c>
      <c r="P634" t="s">
        <v>669</v>
      </c>
      <c r="Q634" t="s">
        <v>669</v>
      </c>
      <c r="R634">
        <v>0</v>
      </c>
      <c r="S634">
        <v>-0</v>
      </c>
      <c r="T634">
        <v>27</v>
      </c>
      <c r="U634">
        <v>1.267222222222222</v>
      </c>
      <c r="V634">
        <v>-4.1</v>
      </c>
      <c r="W634">
        <v>-5.1</v>
      </c>
      <c r="X634">
        <v>0</v>
      </c>
      <c r="Y634">
        <v>-0.2588691338298</v>
      </c>
      <c r="Z634">
        <v>0.1408882082695253</v>
      </c>
      <c r="AA634">
        <v>0.1454823889739663</v>
      </c>
      <c r="AB634">
        <v>0.2943425076452599</v>
      </c>
      <c r="AC634">
        <v>0.3868501529051988</v>
      </c>
      <c r="AD634">
        <v>0.1253822629969419</v>
      </c>
    </row>
    <row r="635" spans="1:30">
      <c r="A635" s="1" t="s">
        <v>642</v>
      </c>
      <c r="B635">
        <f>HYPERLINK("https://www.suredividend.com/sure-analysis-BBBY/","Bed, Bath &amp; Beyond Inc.")</f>
        <v>0</v>
      </c>
      <c r="C635">
        <v>19.76</v>
      </c>
      <c r="D635">
        <v>2489.922407</v>
      </c>
      <c r="E635" t="s">
        <v>695</v>
      </c>
      <c r="F635" t="s">
        <v>663</v>
      </c>
      <c r="G635" t="s">
        <v>702</v>
      </c>
      <c r="H635" t="s">
        <v>710</v>
      </c>
      <c r="I635" t="s">
        <v>1240</v>
      </c>
      <c r="J635" t="s">
        <v>1258</v>
      </c>
      <c r="K635">
        <v>44105</v>
      </c>
      <c r="L635">
        <v>0.008603238956889001</v>
      </c>
      <c r="M635">
        <v>-0.01848461154850423</v>
      </c>
      <c r="N635">
        <v>0</v>
      </c>
      <c r="O635">
        <v>-0.01848461154850423</v>
      </c>
      <c r="P635" t="s">
        <v>669</v>
      </c>
      <c r="Q635" t="s">
        <v>669</v>
      </c>
      <c r="R635">
        <v>0</v>
      </c>
      <c r="S635">
        <v>-0</v>
      </c>
      <c r="T635">
        <v>18</v>
      </c>
      <c r="U635">
        <v>1.097777777777778</v>
      </c>
      <c r="V635">
        <v>-1.52</v>
      </c>
      <c r="W635">
        <v>-1</v>
      </c>
      <c r="X635">
        <v>0</v>
      </c>
      <c r="Y635">
        <v>0.256781596036304</v>
      </c>
      <c r="Z635">
        <v>0.1592649310872894</v>
      </c>
      <c r="AA635">
        <v>0.8437978560490046</v>
      </c>
      <c r="AB635">
        <v>0.06957186544342508</v>
      </c>
      <c r="AC635">
        <v>0.6116207951070336</v>
      </c>
      <c r="AD635">
        <v>0.1223241590214067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152.68</v>
      </c>
      <c r="D636">
        <v>250271.907636</v>
      </c>
      <c r="E636" t="s">
        <v>694</v>
      </c>
      <c r="F636" t="s">
        <v>663</v>
      </c>
      <c r="H636" t="s">
        <v>708</v>
      </c>
      <c r="J636" t="s">
        <v>1258</v>
      </c>
      <c r="K636">
        <v>44151</v>
      </c>
      <c r="L636">
        <v>0.027425923748771</v>
      </c>
      <c r="M636">
        <v>-0.05675493861654946</v>
      </c>
      <c r="N636">
        <v>0.04</v>
      </c>
      <c r="O636">
        <v>-0.01902513616121149</v>
      </c>
      <c r="P636" t="s">
        <v>669</v>
      </c>
      <c r="Q636" t="s">
        <v>669</v>
      </c>
      <c r="R636">
        <v>0</v>
      </c>
      <c r="S636">
        <v>0</v>
      </c>
      <c r="T636">
        <v>114</v>
      </c>
      <c r="U636">
        <v>1.339298245614035</v>
      </c>
      <c r="V636">
        <v>9.35</v>
      </c>
      <c r="W636">
        <v>9.6</v>
      </c>
      <c r="X636">
        <v>0</v>
      </c>
      <c r="Y636">
        <v>0.125955024922948</v>
      </c>
      <c r="Z636">
        <v>0.5329249617151608</v>
      </c>
      <c r="AA636">
        <v>0.6967840735068913</v>
      </c>
      <c r="AB636">
        <v>0.4235474006116208</v>
      </c>
      <c r="AC636">
        <v>0.3211009174311926</v>
      </c>
      <c r="AD636">
        <v>0.1192660550458716</v>
      </c>
    </row>
    <row r="637" spans="1:30">
      <c r="A637" s="1" t="s">
        <v>644</v>
      </c>
      <c r="B637">
        <f>HYPERLINK("https://www.suredividend.com/sure-analysis-AAL/","American Airlines Group Inc")</f>
        <v>0</v>
      </c>
      <c r="C637">
        <v>15.43</v>
      </c>
      <c r="D637">
        <v>9335.131638000001</v>
      </c>
      <c r="E637" t="s">
        <v>695</v>
      </c>
      <c r="F637" t="s">
        <v>663</v>
      </c>
      <c r="G637" t="s">
        <v>702</v>
      </c>
      <c r="H637" t="s">
        <v>710</v>
      </c>
      <c r="I637" t="s">
        <v>1241</v>
      </c>
      <c r="J637" t="s">
        <v>1255</v>
      </c>
      <c r="K637">
        <v>44126</v>
      </c>
      <c r="L637">
        <v>0.006480881496443</v>
      </c>
      <c r="M637">
        <v>-0.01926331208004628</v>
      </c>
      <c r="N637">
        <v>0</v>
      </c>
      <c r="O637">
        <v>-0.01926331208004628</v>
      </c>
      <c r="P637" t="s">
        <v>669</v>
      </c>
      <c r="Q637" t="s">
        <v>669</v>
      </c>
      <c r="R637">
        <v>0</v>
      </c>
      <c r="S637">
        <v>-0</v>
      </c>
      <c r="T637">
        <v>14</v>
      </c>
      <c r="U637">
        <v>1.102142857142857</v>
      </c>
      <c r="V637">
        <v>-13.99</v>
      </c>
      <c r="W637">
        <v>-20</v>
      </c>
      <c r="X637">
        <v>0</v>
      </c>
      <c r="Y637">
        <v>-0.439890809562875</v>
      </c>
      <c r="Z637">
        <v>0.1225114854517611</v>
      </c>
      <c r="AA637">
        <v>0.03981623277182236</v>
      </c>
      <c r="AB637">
        <v>0.06957186544342508</v>
      </c>
      <c r="AC637">
        <v>0.6055045871559632</v>
      </c>
      <c r="AD637">
        <v>0.1162079510703364</v>
      </c>
    </row>
    <row r="638" spans="1:30">
      <c r="A638" s="1" t="s">
        <v>645</v>
      </c>
      <c r="B638">
        <f>HYPERLINK("https://www.suredividend.com/sure-analysis-CAE/","Cae Inc.")</f>
        <v>0</v>
      </c>
      <c r="C638">
        <v>27.34</v>
      </c>
      <c r="D638">
        <v>7722.17488</v>
      </c>
      <c r="E638" t="s">
        <v>696</v>
      </c>
      <c r="F638" t="s">
        <v>663</v>
      </c>
      <c r="H638" t="s">
        <v>708</v>
      </c>
      <c r="I638" t="s">
        <v>1242</v>
      </c>
      <c r="J638" t="s">
        <v>1255</v>
      </c>
      <c r="K638">
        <v>44154</v>
      </c>
      <c r="L638">
        <v>0.004023408902851001</v>
      </c>
      <c r="M638">
        <v>-0.1016112714832579</v>
      </c>
      <c r="N638">
        <v>0.08</v>
      </c>
      <c r="O638">
        <v>-0.02974017320191846</v>
      </c>
      <c r="P638" t="s">
        <v>669</v>
      </c>
      <c r="Q638" t="s">
        <v>669</v>
      </c>
      <c r="R638">
        <v>0</v>
      </c>
      <c r="S638">
        <v>0</v>
      </c>
      <c r="T638">
        <v>16</v>
      </c>
      <c r="U638">
        <v>1.70875</v>
      </c>
      <c r="V638">
        <v>0.1195</v>
      </c>
      <c r="W638">
        <v>0.3</v>
      </c>
      <c r="X638">
        <v>0</v>
      </c>
      <c r="Y638">
        <v>0.028469108309007</v>
      </c>
      <c r="Z638">
        <v>0.09647779479326188</v>
      </c>
      <c r="AA638">
        <v>0.5727411944869831</v>
      </c>
      <c r="AB638">
        <v>0.8509174311926606</v>
      </c>
      <c r="AC638">
        <v>0.09785932721712537</v>
      </c>
      <c r="AD638">
        <v>0.08409785932721713</v>
      </c>
    </row>
    <row r="639" spans="1:30">
      <c r="A639" s="1" t="s">
        <v>646</v>
      </c>
      <c r="B639">
        <f>HYPERLINK("https://www.suredividend.com/sure-analysis-ALK/","Alaska Air Group Inc.")</f>
        <v>0</v>
      </c>
      <c r="C639">
        <v>49.86</v>
      </c>
      <c r="D639">
        <v>6165.875971</v>
      </c>
      <c r="E639" t="s">
        <v>699</v>
      </c>
      <c r="F639" t="s">
        <v>663</v>
      </c>
      <c r="G639" t="s">
        <v>702</v>
      </c>
      <c r="H639" t="s">
        <v>708</v>
      </c>
      <c r="I639" t="s">
        <v>1243</v>
      </c>
      <c r="J639" t="s">
        <v>1255</v>
      </c>
      <c r="K639">
        <v>44144</v>
      </c>
      <c r="L639">
        <v>0.007521058965102001</v>
      </c>
      <c r="M639">
        <v>-0.06306374305126206</v>
      </c>
      <c r="N639">
        <v>0.02</v>
      </c>
      <c r="O639">
        <v>-0.03031542257686937</v>
      </c>
      <c r="P639" t="s">
        <v>669</v>
      </c>
      <c r="Q639" t="s">
        <v>669</v>
      </c>
      <c r="R639">
        <v>0</v>
      </c>
      <c r="S639">
        <v>-0</v>
      </c>
      <c r="T639">
        <v>36</v>
      </c>
      <c r="U639">
        <v>1.385</v>
      </c>
      <c r="V639">
        <v>0.4587</v>
      </c>
      <c r="W639">
        <v>-10</v>
      </c>
      <c r="X639">
        <v>0</v>
      </c>
      <c r="Y639">
        <v>-0.250705563052841</v>
      </c>
      <c r="Z639">
        <v>0.1393568147013783</v>
      </c>
      <c r="AA639">
        <v>0.1500765696784074</v>
      </c>
      <c r="AB639">
        <v>0.1903669724770642</v>
      </c>
      <c r="AC639">
        <v>0.2844036697247707</v>
      </c>
      <c r="AD639">
        <v>0.08103975535168197</v>
      </c>
    </row>
    <row r="640" spans="1:30">
      <c r="A640" s="1" t="s">
        <v>647</v>
      </c>
      <c r="B640">
        <f>HYPERLINK("https://www.suredividend.com/sure-analysis-DAL/","Delta Air Lines, Inc.")</f>
        <v>0</v>
      </c>
      <c r="C640">
        <v>39.55</v>
      </c>
      <c r="D640">
        <v>25222.391605</v>
      </c>
      <c r="E640" t="s">
        <v>696</v>
      </c>
      <c r="F640" t="s">
        <v>663</v>
      </c>
      <c r="G640" t="s">
        <v>702</v>
      </c>
      <c r="H640" t="s">
        <v>708</v>
      </c>
      <c r="J640" t="s">
        <v>1255</v>
      </c>
      <c r="K640">
        <v>44118</v>
      </c>
      <c r="L640">
        <v>0.010176991240866</v>
      </c>
      <c r="M640">
        <v>-0.0876558237573406</v>
      </c>
      <c r="N640">
        <v>0.06</v>
      </c>
      <c r="O640">
        <v>-0.03032747511815914</v>
      </c>
      <c r="P640" t="s">
        <v>669</v>
      </c>
      <c r="Q640" t="s">
        <v>669</v>
      </c>
      <c r="R640">
        <v>0</v>
      </c>
      <c r="S640">
        <v>-0</v>
      </c>
      <c r="T640">
        <v>25</v>
      </c>
      <c r="U640">
        <v>1.582</v>
      </c>
      <c r="V640">
        <v>-16.51</v>
      </c>
      <c r="W640">
        <v>-10.9</v>
      </c>
      <c r="X640">
        <v>0</v>
      </c>
      <c r="Y640">
        <v>-0.314106343865977</v>
      </c>
      <c r="Z640">
        <v>0.1975497702909648</v>
      </c>
      <c r="AA640">
        <v>0.110260336906585</v>
      </c>
      <c r="AB640">
        <v>0.6865443425076453</v>
      </c>
      <c r="AC640">
        <v>0.1605504587155963</v>
      </c>
      <c r="AD640">
        <v>0.07951070336391437</v>
      </c>
    </row>
    <row r="641" spans="1:30">
      <c r="A641" s="1" t="s">
        <v>648</v>
      </c>
      <c r="B641">
        <f>HYPERLINK("https://www.suredividend.com/sure-analysis-WDC/","Western Digital Corp.")</f>
        <v>0</v>
      </c>
      <c r="C641">
        <v>52.71</v>
      </c>
      <c r="D641">
        <v>16143.242088</v>
      </c>
      <c r="E641" t="s">
        <v>694</v>
      </c>
      <c r="F641" t="s">
        <v>663</v>
      </c>
      <c r="G641" t="s">
        <v>702</v>
      </c>
      <c r="H641" t="s">
        <v>710</v>
      </c>
      <c r="I641" t="s">
        <v>1244</v>
      </c>
      <c r="J641" t="s">
        <v>1262</v>
      </c>
      <c r="K641">
        <v>44147</v>
      </c>
      <c r="L641">
        <v>0.009423294383716</v>
      </c>
      <c r="M641">
        <v>-0.1007224833113474</v>
      </c>
      <c r="N641">
        <v>0.07000000000000001</v>
      </c>
      <c r="O641">
        <v>-0.03777305714314161</v>
      </c>
      <c r="P641" t="s">
        <v>669</v>
      </c>
      <c r="Q641" t="s">
        <v>669</v>
      </c>
      <c r="R641">
        <v>0</v>
      </c>
      <c r="S641">
        <v>0</v>
      </c>
      <c r="T641">
        <v>31</v>
      </c>
      <c r="U641">
        <v>1.700322580645161</v>
      </c>
      <c r="V641">
        <v>-0.1134</v>
      </c>
      <c r="W641">
        <v>3.1</v>
      </c>
      <c r="X641">
        <v>0</v>
      </c>
      <c r="Y641">
        <v>-0.168007325800553</v>
      </c>
      <c r="Z641">
        <v>0.1837672281776417</v>
      </c>
      <c r="AA641">
        <v>0.2465543644716692</v>
      </c>
      <c r="AB641">
        <v>0.7744648318042813</v>
      </c>
      <c r="AC641">
        <v>0.1024464831804281</v>
      </c>
      <c r="AD641">
        <v>0.06727828746177371</v>
      </c>
    </row>
    <row r="642" spans="1:30">
      <c r="A642" s="1" t="s">
        <v>649</v>
      </c>
      <c r="B642">
        <f>HYPERLINK("https://www.suredividend.com/sure-analysis-RRD/","R.R. Donnelley &amp; Sons Co.")</f>
        <v>0</v>
      </c>
      <c r="C642">
        <v>2.43</v>
      </c>
      <c r="D642">
        <v>173.502</v>
      </c>
      <c r="E642" t="s">
        <v>695</v>
      </c>
      <c r="F642" t="s">
        <v>663</v>
      </c>
      <c r="G642" t="s">
        <v>702</v>
      </c>
      <c r="H642" t="s">
        <v>708</v>
      </c>
      <c r="I642" t="s">
        <v>1245</v>
      </c>
      <c r="J642" t="s">
        <v>1255</v>
      </c>
      <c r="K642">
        <v>44133</v>
      </c>
      <c r="L642">
        <v>0.012345678736398</v>
      </c>
      <c r="M642">
        <v>-0.03820006272852428</v>
      </c>
      <c r="N642">
        <v>0</v>
      </c>
      <c r="O642">
        <v>-0.03820006272852428</v>
      </c>
      <c r="P642" t="s">
        <v>669</v>
      </c>
      <c r="Q642" t="s">
        <v>669</v>
      </c>
      <c r="R642">
        <v>0</v>
      </c>
      <c r="S642">
        <v>-0</v>
      </c>
      <c r="T642">
        <v>2</v>
      </c>
      <c r="U642">
        <v>1.215</v>
      </c>
      <c r="V642">
        <v>-2.35</v>
      </c>
      <c r="W642">
        <v>-0.75</v>
      </c>
      <c r="X642">
        <v>0</v>
      </c>
      <c r="Y642">
        <v>-0.381915299504006</v>
      </c>
      <c r="Z642">
        <v>0.2388973966309342</v>
      </c>
      <c r="AA642">
        <v>0.06584992343032159</v>
      </c>
      <c r="AB642">
        <v>0.06957186544342508</v>
      </c>
      <c r="AC642">
        <v>0.4373088685015291</v>
      </c>
      <c r="AD642">
        <v>0.06574923547400612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694</v>
      </c>
      <c r="F643" t="s">
        <v>664</v>
      </c>
      <c r="H643" t="s">
        <v>708</v>
      </c>
      <c r="J643" t="s">
        <v>1264</v>
      </c>
      <c r="K643">
        <v>44157</v>
      </c>
      <c r="L643">
        <v>0.015701326167037</v>
      </c>
      <c r="M643">
        <v>-0.05733690123310387</v>
      </c>
      <c r="N643">
        <v>0.02</v>
      </c>
      <c r="O643">
        <v>-0.03848363925776588</v>
      </c>
      <c r="P643" t="s">
        <v>669</v>
      </c>
      <c r="Q643" t="s">
        <v>669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0.3154670750382848</v>
      </c>
      <c r="AA643">
        <v>0.9203675344563552</v>
      </c>
      <c r="AB643">
        <v>0.1903669724770642</v>
      </c>
      <c r="AC643">
        <v>0.3180428134556575</v>
      </c>
      <c r="AD643">
        <v>0.06422018348623854</v>
      </c>
    </row>
    <row r="644" spans="1:30">
      <c r="A644" s="1" t="s">
        <v>651</v>
      </c>
      <c r="B644">
        <f>HYPERLINK("https://www.suredividend.com/sure-analysis-FLR/","Fluor Corporation")</f>
        <v>0</v>
      </c>
      <c r="C644">
        <v>17.47</v>
      </c>
      <c r="D644">
        <v>2372.458356</v>
      </c>
      <c r="E644" t="s">
        <v>699</v>
      </c>
      <c r="F644" t="s">
        <v>663</v>
      </c>
      <c r="G644" t="s">
        <v>702</v>
      </c>
      <c r="H644" t="s">
        <v>708</v>
      </c>
      <c r="I644" t="s">
        <v>1246</v>
      </c>
      <c r="J644" t="s">
        <v>1255</v>
      </c>
      <c r="K644">
        <v>44180</v>
      </c>
      <c r="L644">
        <v>0.005931198190398001</v>
      </c>
      <c r="M644">
        <v>-0.05739423960711043</v>
      </c>
      <c r="N644">
        <v>0.02</v>
      </c>
      <c r="O644">
        <v>-0.03854212439925264</v>
      </c>
      <c r="P644" t="s">
        <v>669</v>
      </c>
      <c r="Q644" t="s">
        <v>669</v>
      </c>
      <c r="R644">
        <v>0</v>
      </c>
      <c r="S644">
        <v>-0</v>
      </c>
      <c r="T644">
        <v>13</v>
      </c>
      <c r="U644">
        <v>1.343846153846154</v>
      </c>
      <c r="V644">
        <v>-12.34</v>
      </c>
      <c r="W644">
        <v>-0.4</v>
      </c>
      <c r="X644">
        <v>0</v>
      </c>
      <c r="Y644">
        <v>-0.109232598071588</v>
      </c>
      <c r="Z644">
        <v>0.1179173047473201</v>
      </c>
      <c r="AA644">
        <v>0.3369065849923431</v>
      </c>
      <c r="AB644">
        <v>0.1903669724770642</v>
      </c>
      <c r="AC644">
        <v>0.3165137614678899</v>
      </c>
      <c r="AD644">
        <v>0.06269113149847094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133.39</v>
      </c>
      <c r="D645">
        <v>36018.684638</v>
      </c>
      <c r="E645" t="s">
        <v>699</v>
      </c>
      <c r="F645" t="s">
        <v>663</v>
      </c>
      <c r="H645" t="s">
        <v>708</v>
      </c>
      <c r="J645" t="s">
        <v>1258</v>
      </c>
      <c r="K645">
        <v>44166</v>
      </c>
      <c r="L645">
        <v>0.001649299038967</v>
      </c>
      <c r="M645">
        <v>-0.1040712141641676</v>
      </c>
      <c r="N645">
        <v>0.07000000000000001</v>
      </c>
      <c r="O645">
        <v>-0.04135619915565936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1.732337662337662</v>
      </c>
      <c r="V645">
        <v>6.54</v>
      </c>
      <c r="W645">
        <v>1.75</v>
      </c>
      <c r="X645">
        <v>0</v>
      </c>
      <c r="Y645">
        <v>0.4211394898642991</v>
      </c>
      <c r="Z645">
        <v>0.07656967840735068</v>
      </c>
      <c r="AA645">
        <v>0.9142419601837672</v>
      </c>
      <c r="AB645">
        <v>0.7744648318042813</v>
      </c>
      <c r="AC645">
        <v>0.09021406727828746</v>
      </c>
      <c r="AD645">
        <v>0.05963302752293578</v>
      </c>
    </row>
    <row r="646" spans="1:30">
      <c r="A646" s="1" t="s">
        <v>653</v>
      </c>
      <c r="B646">
        <f>HYPERLINK("https://www.suredividend.com/sure-analysis-HA/","Hawaiian Holdings, Inc.")</f>
        <v>0</v>
      </c>
      <c r="C646">
        <v>18.46</v>
      </c>
      <c r="D646">
        <v>828.9875929999999</v>
      </c>
      <c r="E646" t="s">
        <v>699</v>
      </c>
      <c r="F646" t="s">
        <v>663</v>
      </c>
      <c r="G646" t="s">
        <v>702</v>
      </c>
      <c r="H646" t="s">
        <v>710</v>
      </c>
      <c r="I646" t="s">
        <v>1247</v>
      </c>
      <c r="J646" t="s">
        <v>1255</v>
      </c>
      <c r="K646">
        <v>44159</v>
      </c>
      <c r="L646">
        <v>0.00665926733173</v>
      </c>
      <c r="M646">
        <v>-0.0983620192988619</v>
      </c>
      <c r="N646">
        <v>0.04</v>
      </c>
      <c r="O646">
        <v>-0.05001083014147178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1.678181818181818</v>
      </c>
      <c r="V646">
        <v>-6.47</v>
      </c>
      <c r="W646">
        <v>-11.65</v>
      </c>
      <c r="X646">
        <v>0</v>
      </c>
      <c r="Y646">
        <v>-0.377979364931429</v>
      </c>
      <c r="Z646">
        <v>0.1240428790199081</v>
      </c>
      <c r="AA646">
        <v>0.07044410413476263</v>
      </c>
      <c r="AB646">
        <v>0.4235474006116208</v>
      </c>
      <c r="AC646">
        <v>0.117737003058104</v>
      </c>
      <c r="AD646">
        <v>0.05504587155963302</v>
      </c>
    </row>
    <row r="647" spans="1:30">
      <c r="A647" s="1" t="s">
        <v>654</v>
      </c>
      <c r="B647">
        <f>HYPERLINK("https://www.suredividend.com/sure-analysis-MT/","ArcelorMittal")</f>
        <v>0</v>
      </c>
      <c r="C647">
        <v>24.57</v>
      </c>
      <c r="D647">
        <v>27151.176587</v>
      </c>
      <c r="E647" t="s">
        <v>696</v>
      </c>
      <c r="F647" t="s">
        <v>663</v>
      </c>
      <c r="H647" t="s">
        <v>708</v>
      </c>
      <c r="I647" t="s">
        <v>1248</v>
      </c>
      <c r="J647" t="s">
        <v>1263</v>
      </c>
      <c r="K647">
        <v>44148</v>
      </c>
      <c r="L647">
        <v>0</v>
      </c>
      <c r="M647">
        <v>-0.05011793241085594</v>
      </c>
      <c r="N647">
        <v>0</v>
      </c>
      <c r="O647">
        <v>-0.05011793241085594</v>
      </c>
      <c r="P647" t="s">
        <v>669</v>
      </c>
      <c r="Q647" t="s">
        <v>669</v>
      </c>
      <c r="R647">
        <v>0</v>
      </c>
      <c r="S647">
        <v>-0</v>
      </c>
      <c r="T647">
        <v>19</v>
      </c>
      <c r="U647">
        <v>1.293157894736842</v>
      </c>
      <c r="V647">
        <v>-3.95</v>
      </c>
      <c r="W647">
        <v>-1.6</v>
      </c>
      <c r="X647">
        <v>0</v>
      </c>
      <c r="Y647">
        <v>0.455943228858663</v>
      </c>
      <c r="Z647">
        <v>0.03675344563552833</v>
      </c>
      <c r="AA647">
        <v>0.9280245022970903</v>
      </c>
      <c r="AB647">
        <v>0.06957186544342508</v>
      </c>
      <c r="AC647">
        <v>0.3577981651376147</v>
      </c>
      <c r="AD647">
        <v>0.05351681957186544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20.6</v>
      </c>
      <c r="D648">
        <v>22742.19433</v>
      </c>
      <c r="E648" t="s">
        <v>699</v>
      </c>
      <c r="F648" t="s">
        <v>663</v>
      </c>
      <c r="G648" t="s">
        <v>702</v>
      </c>
      <c r="H648" t="s">
        <v>708</v>
      </c>
      <c r="I648" t="s">
        <v>1249</v>
      </c>
      <c r="J648" t="s">
        <v>1258</v>
      </c>
      <c r="K648">
        <v>44119</v>
      </c>
      <c r="L648">
        <v>0.024271844660194</v>
      </c>
      <c r="M648">
        <v>-0.1179258538680386</v>
      </c>
      <c r="N648">
        <v>0.05</v>
      </c>
      <c r="O648">
        <v>-0.05482611745078192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1.872727272727273</v>
      </c>
      <c r="V648">
        <v>-10.58</v>
      </c>
      <c r="W648">
        <v>-7.5</v>
      </c>
      <c r="X648">
        <v>0</v>
      </c>
      <c r="Y648">
        <v>-0.5822721152442281</v>
      </c>
      <c r="Z648">
        <v>0.4762633996937213</v>
      </c>
      <c r="AA648">
        <v>0.007656967840735069</v>
      </c>
      <c r="AB648">
        <v>0.5558103975535168</v>
      </c>
      <c r="AC648">
        <v>0.06422018348623854</v>
      </c>
      <c r="AD648">
        <v>0.04892966360856268</v>
      </c>
    </row>
    <row r="649" spans="1:30">
      <c r="A649" s="1" t="s">
        <v>656</v>
      </c>
      <c r="B649">
        <f>HYPERLINK("https://www.suredividend.com/sure-analysis-LB/","L Brands Inc")</f>
        <v>0</v>
      </c>
      <c r="C649">
        <v>41.2</v>
      </c>
      <c r="D649">
        <v>11243.929202</v>
      </c>
      <c r="E649" t="s">
        <v>695</v>
      </c>
      <c r="F649" t="s">
        <v>663</v>
      </c>
      <c r="G649" t="s">
        <v>702</v>
      </c>
      <c r="H649" t="s">
        <v>708</v>
      </c>
      <c r="I649" t="s">
        <v>1250</v>
      </c>
      <c r="J649" t="s">
        <v>1258</v>
      </c>
      <c r="K649">
        <v>44154</v>
      </c>
      <c r="L649">
        <v>0.007420232795471</v>
      </c>
      <c r="M649">
        <v>-0.1024414151951746</v>
      </c>
      <c r="N649">
        <v>0.05</v>
      </c>
      <c r="O649">
        <v>-0.05756348595493332</v>
      </c>
      <c r="P649" t="s">
        <v>669</v>
      </c>
      <c r="Q649" t="s">
        <v>669</v>
      </c>
      <c r="R649">
        <v>0</v>
      </c>
      <c r="S649">
        <v>0</v>
      </c>
      <c r="T649">
        <v>24</v>
      </c>
      <c r="U649">
        <v>1.716666666666667</v>
      </c>
      <c r="V649">
        <v>-0.7459</v>
      </c>
      <c r="W649">
        <v>1.5</v>
      </c>
      <c r="X649">
        <v>0</v>
      </c>
      <c r="Y649">
        <v>1.170155662909286</v>
      </c>
      <c r="Z649">
        <v>0.1362940275650842</v>
      </c>
      <c r="AA649">
        <v>0.9877488514548238</v>
      </c>
      <c r="AB649">
        <v>0.5558103975535168</v>
      </c>
      <c r="AC649">
        <v>0.0963302752293578</v>
      </c>
      <c r="AD649">
        <v>0.04434250764525994</v>
      </c>
    </row>
    <row r="650" spans="1:30">
      <c r="A650" s="1" t="s">
        <v>657</v>
      </c>
      <c r="B650">
        <f>HYPERLINK("https://www.suredividend.com/sure-analysis-MIC/","Macquarie Infrastructure Corp")</f>
        <v>0</v>
      </c>
      <c r="C650">
        <v>38.83</v>
      </c>
      <c r="D650">
        <v>3362.351255</v>
      </c>
      <c r="E650" t="s">
        <v>694</v>
      </c>
      <c r="F650" t="s">
        <v>663</v>
      </c>
      <c r="G650" t="s">
        <v>702</v>
      </c>
      <c r="H650" t="s">
        <v>708</v>
      </c>
      <c r="I650" t="s">
        <v>1251</v>
      </c>
      <c r="J650" t="s">
        <v>1255</v>
      </c>
      <c r="K650">
        <v>44147</v>
      </c>
      <c r="L650">
        <v>0.025933609958506</v>
      </c>
      <c r="M650">
        <v>-0.07708609034674596</v>
      </c>
      <c r="N650">
        <v>0.02</v>
      </c>
      <c r="O650">
        <v>-0.05862781215368085</v>
      </c>
      <c r="P650" t="s">
        <v>669</v>
      </c>
      <c r="Q650" t="s">
        <v>669</v>
      </c>
      <c r="R650">
        <v>0</v>
      </c>
      <c r="S650">
        <v>0</v>
      </c>
      <c r="T650">
        <v>26</v>
      </c>
      <c r="U650">
        <v>1.493461538461538</v>
      </c>
      <c r="V650">
        <v>-10.33</v>
      </c>
      <c r="W650">
        <v>3.5</v>
      </c>
      <c r="X650">
        <v>0</v>
      </c>
      <c r="Y650">
        <v>-0.07563226657077701</v>
      </c>
      <c r="Z650">
        <v>0.5068912710566615</v>
      </c>
      <c r="AA650">
        <v>0.3935681470137826</v>
      </c>
      <c r="AB650">
        <v>0.1903669724770642</v>
      </c>
      <c r="AC650">
        <v>0.2155963302752293</v>
      </c>
      <c r="AD650">
        <v>0.04128440366972477</v>
      </c>
    </row>
    <row r="651" spans="1:30">
      <c r="A651" s="1" t="s">
        <v>658</v>
      </c>
      <c r="B651">
        <f>HYPERLINK("https://www.suredividend.com/sure-analysis-JWN/","Nordstrom, Inc.")</f>
        <v>0</v>
      </c>
      <c r="C651">
        <v>32.77</v>
      </c>
      <c r="D651">
        <v>4963.877147</v>
      </c>
      <c r="E651" t="s">
        <v>699</v>
      </c>
      <c r="F651" t="s">
        <v>663</v>
      </c>
      <c r="G651" t="s">
        <v>702</v>
      </c>
      <c r="H651" t="s">
        <v>708</v>
      </c>
      <c r="I651" t="s">
        <v>1252</v>
      </c>
      <c r="J651" t="s">
        <v>1258</v>
      </c>
      <c r="K651">
        <v>44173</v>
      </c>
      <c r="L651">
        <v>0.011753494433556</v>
      </c>
      <c r="M651">
        <v>-0.1129273023065893</v>
      </c>
      <c r="N651">
        <v>0.03</v>
      </c>
      <c r="O651">
        <v>-0.06644378586014255</v>
      </c>
      <c r="P651" t="s">
        <v>669</v>
      </c>
      <c r="Q651" t="s">
        <v>669</v>
      </c>
      <c r="R651">
        <v>0</v>
      </c>
      <c r="S651">
        <v>-0</v>
      </c>
      <c r="T651">
        <v>18</v>
      </c>
      <c r="U651">
        <v>1.820555555555556</v>
      </c>
      <c r="V651">
        <v>-3.38</v>
      </c>
      <c r="W651">
        <v>-3.05</v>
      </c>
      <c r="X651">
        <v>0</v>
      </c>
      <c r="Y651">
        <v>-0.200444987414882</v>
      </c>
      <c r="Z651">
        <v>0.2312404287901991</v>
      </c>
      <c r="AA651">
        <v>0.2052067381316998</v>
      </c>
      <c r="AB651">
        <v>0.2943425076452599</v>
      </c>
      <c r="AC651">
        <v>0.07339449541284404</v>
      </c>
      <c r="AD651">
        <v>0.03516819571865443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178.44</v>
      </c>
      <c r="D652">
        <v>323062.950002</v>
      </c>
      <c r="E652" t="s">
        <v>698</v>
      </c>
      <c r="F652" t="s">
        <v>663</v>
      </c>
      <c r="H652" t="s">
        <v>708</v>
      </c>
      <c r="J652" t="s">
        <v>1254</v>
      </c>
      <c r="K652">
        <v>44154</v>
      </c>
      <c r="L652">
        <v>0</v>
      </c>
      <c r="M652">
        <v>-0.1166032367175486</v>
      </c>
      <c r="N652">
        <v>0.036</v>
      </c>
      <c r="O652">
        <v>-0.07449150815985595</v>
      </c>
      <c r="P652" t="s">
        <v>669</v>
      </c>
      <c r="Q652" t="s">
        <v>669</v>
      </c>
      <c r="R652">
        <v>0</v>
      </c>
      <c r="S652">
        <v>0</v>
      </c>
      <c r="T652">
        <v>96</v>
      </c>
      <c r="U652">
        <v>1.85875</v>
      </c>
      <c r="V652">
        <v>-1.58</v>
      </c>
      <c r="W652">
        <v>6</v>
      </c>
      <c r="X652">
        <v>0</v>
      </c>
      <c r="Y652">
        <v>0.218020477815699</v>
      </c>
      <c r="Z652">
        <v>0.03675344563552833</v>
      </c>
      <c r="AA652">
        <v>0.8101071975497703</v>
      </c>
      <c r="AB652">
        <v>0.3669724770642202</v>
      </c>
      <c r="AC652">
        <v>0.06727828746177371</v>
      </c>
      <c r="AD652">
        <v>0.03058103975535168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28.37</v>
      </c>
      <c r="D653">
        <v>41217.877104</v>
      </c>
      <c r="E653" t="s">
        <v>699</v>
      </c>
      <c r="F653" t="s">
        <v>663</v>
      </c>
      <c r="G653" t="s">
        <v>702</v>
      </c>
      <c r="H653" t="s">
        <v>708</v>
      </c>
      <c r="J653" t="s">
        <v>1263</v>
      </c>
      <c r="K653">
        <v>44138</v>
      </c>
      <c r="L653">
        <v>0.001762425123195</v>
      </c>
      <c r="M653">
        <v>-0.1580924928856974</v>
      </c>
      <c r="N653">
        <v>0.08</v>
      </c>
      <c r="O653">
        <v>-0.084634173593648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2.364166666666667</v>
      </c>
      <c r="V653">
        <v>-0.075</v>
      </c>
      <c r="W653">
        <v>0.45</v>
      </c>
      <c r="X653">
        <v>0</v>
      </c>
      <c r="Y653">
        <v>1.224626941745669</v>
      </c>
      <c r="Z653">
        <v>0.07963246554364471</v>
      </c>
      <c r="AA653">
        <v>0.989280245022971</v>
      </c>
      <c r="AB653">
        <v>0.8509174311926606</v>
      </c>
      <c r="AC653">
        <v>0.03058103975535168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64.95999999999999</v>
      </c>
      <c r="D654">
        <v>22839.463297</v>
      </c>
      <c r="E654" t="s">
        <v>691</v>
      </c>
      <c r="F654" t="s">
        <v>663</v>
      </c>
      <c r="H654" t="s">
        <v>708</v>
      </c>
      <c r="I654" t="s">
        <v>1253</v>
      </c>
      <c r="J654" t="s">
        <v>1263</v>
      </c>
      <c r="K654">
        <v>44133</v>
      </c>
      <c r="L654">
        <v>0.011335910776693</v>
      </c>
      <c r="M654">
        <v>-0.167344286659609</v>
      </c>
      <c r="N654">
        <v>0.02</v>
      </c>
      <c r="O654">
        <v>-0.1232342888990406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2.498461538461538</v>
      </c>
      <c r="V654">
        <v>0</v>
      </c>
      <c r="W654">
        <v>3.75</v>
      </c>
      <c r="X654">
        <v>0</v>
      </c>
      <c r="Y654">
        <v>0.328917811638227</v>
      </c>
      <c r="Z654">
        <v>0.223583460949464</v>
      </c>
      <c r="AA654">
        <v>0.8820826952526799</v>
      </c>
      <c r="AB654">
        <v>0.1903669724770642</v>
      </c>
      <c r="AC654">
        <v>0.02599388379204893</v>
      </c>
      <c r="AD654">
        <v>0.01223241590214067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71.31</v>
      </c>
      <c r="D655">
        <v>502.922334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0.007251631455027</v>
      </c>
      <c r="M655">
        <v>-0.1827318348035626</v>
      </c>
      <c r="N655">
        <v>-0.05</v>
      </c>
      <c r="O655">
        <v>-0.2235952430633845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2.742692307692308</v>
      </c>
      <c r="V655">
        <v>-136.17</v>
      </c>
      <c r="W655">
        <v>-105</v>
      </c>
      <c r="X655">
        <v>0</v>
      </c>
      <c r="Y655">
        <v>-0.5491790416311411</v>
      </c>
      <c r="Z655">
        <v>0.1332312404287902</v>
      </c>
      <c r="AA655">
        <v>0.0107197549770291</v>
      </c>
      <c r="AB655">
        <v>0.009174311926605505</v>
      </c>
      <c r="AC655">
        <v>0.01681957186544343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1258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1261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1259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1256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1257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1255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1262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1260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588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595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537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400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500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552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528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548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311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518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512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519</v>
      </c>
      <c r="B342">
        <v>43854</v>
      </c>
    </row>
    <row r="343" spans="1:2">
      <c r="A343" s="1" t="s">
        <v>504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556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517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545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501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297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328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657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534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640</v>
      </c>
      <c r="B482">
        <v>43832</v>
      </c>
    </row>
    <row r="483" spans="1:2">
      <c r="A483" s="1" t="s">
        <v>289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424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523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583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584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546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551</v>
      </c>
      <c r="B743">
        <v>43833</v>
      </c>
    </row>
    <row r="744" spans="1:2">
      <c r="A744" s="1" t="s">
        <v>580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529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641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509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498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376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585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586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596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346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656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506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508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283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391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520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142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625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435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455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383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467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525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168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255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479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554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524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461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452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469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345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581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291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403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39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637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415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543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536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505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570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401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496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433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338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591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298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167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630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457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587</v>
      </c>
      <c r="B1950">
        <v>43679</v>
      </c>
    </row>
    <row r="1951" spans="1:2">
      <c r="A1951" s="1" t="s">
        <v>638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299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262</v>
      </c>
      <c r="B2047">
        <v>43819</v>
      </c>
    </row>
    <row r="2048" spans="1:2">
      <c r="A2048" s="1" t="s">
        <v>592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621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309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143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466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590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563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443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385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427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408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405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397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398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406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301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145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464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300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163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294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516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372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407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216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429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497</v>
      </c>
      <c r="B2443">
        <v>43823</v>
      </c>
    </row>
    <row r="2444" spans="1:2">
      <c r="A2444" s="1" t="s">
        <v>389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288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310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642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271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597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541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594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286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296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147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658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411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105</v>
      </c>
      <c r="B2651">
        <v>43832</v>
      </c>
    </row>
    <row r="2652" spans="1:2">
      <c r="A2652" s="1" t="s">
        <v>499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578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593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150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257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292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648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272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527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188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182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162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197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634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421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215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141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172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43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382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270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202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116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320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201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159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144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189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416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42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425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287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305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430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476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340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392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649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428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82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173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337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258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451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647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515</v>
      </c>
      <c r="B3462">
        <v>43845</v>
      </c>
    </row>
    <row r="3463" spans="1:2">
      <c r="A3463" s="1" t="s">
        <v>133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191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166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542</v>
      </c>
      <c r="B3528">
        <v>43801</v>
      </c>
    </row>
    <row r="3529" spans="1:2">
      <c r="A3529" s="1" t="s">
        <v>72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187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418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228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419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448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459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165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558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463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439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631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160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220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79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331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194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635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326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280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396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312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219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227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308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453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579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334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49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571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24</v>
      </c>
      <c r="B3952">
        <v>43868</v>
      </c>
    </row>
    <row r="3953" spans="1:2">
      <c r="A3953" s="1" t="s">
        <v>239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651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27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204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169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140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336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341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432</v>
      </c>
      <c r="B4105">
        <v>43784</v>
      </c>
    </row>
    <row r="4106" spans="1:2">
      <c r="A4106" s="1" t="s">
        <v>324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480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218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66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60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276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73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417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240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210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436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646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412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71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245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41</v>
      </c>
      <c r="B4446">
        <v>43815</v>
      </c>
    </row>
    <row r="4447" spans="1:2">
      <c r="A4447" s="1" t="s">
        <v>108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447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153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196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22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26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212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30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229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110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348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574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242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106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84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81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131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278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224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653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343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230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233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94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16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454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62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83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99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51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37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36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644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63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438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636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78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314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90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80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307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645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46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65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53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205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206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330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319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50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302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315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327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639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360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654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117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174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68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273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55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47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33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185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475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573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58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352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290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322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356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511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410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267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2021-01-06T14:44:27Z</dcterms:created>
  <dcterms:modified xsi:type="dcterms:W3CDTF">2021-01-06T14:44:27Z</dcterms:modified>
</cp:coreProperties>
</file>