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<sst xmlns="http://schemas.openxmlformats.org/spreadsheetml/2006/main" count="22434" uniqueCount="10674">
  <si>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</si>
  <si>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</si>
  <si>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</si>
  <si>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</si>
  <si>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</si>
  <si>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</si>
  <si>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</si>
  <si>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</si>
  <si>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</si>
  <si>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</si>
  <si>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</si>
  <si>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</si>
  <si>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</si>
  <si>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TMO</t>
  </si>
  <si>
    <t>WBA</t>
  </si>
  <si>
    <t>EFSI</t>
  </si>
  <si>
    <t>NFG</t>
  </si>
  <si>
    <t>PII</t>
  </si>
  <si>
    <t>LHX</t>
  </si>
  <si>
    <t>EBTC</t>
  </si>
  <si>
    <t>UNM</t>
  </si>
  <si>
    <t>FDX</t>
  </si>
  <si>
    <t>UGI</t>
  </si>
  <si>
    <t>GD</t>
  </si>
  <si>
    <t>LOW</t>
  </si>
  <si>
    <t>MATW</t>
  </si>
  <si>
    <t>KR</t>
  </si>
  <si>
    <t>FMCB</t>
  </si>
  <si>
    <t>MCK</t>
  </si>
  <si>
    <t>ATO</t>
  </si>
  <si>
    <t>BDX</t>
  </si>
  <si>
    <t>ABM</t>
  </si>
  <si>
    <t>CTBI</t>
  </si>
  <si>
    <t>BKH</t>
  </si>
  <si>
    <t>PSBQ</t>
  </si>
  <si>
    <t>ORCL</t>
  </si>
  <si>
    <t>SLGN</t>
  </si>
  <si>
    <t>DG</t>
  </si>
  <si>
    <t>ABBV</t>
  </si>
  <si>
    <t>BEN</t>
  </si>
  <si>
    <t>CAH</t>
  </si>
  <si>
    <t>ADM</t>
  </si>
  <si>
    <t>AIZ</t>
  </si>
  <si>
    <t>KMB</t>
  </si>
  <si>
    <t>ABC</t>
  </si>
  <si>
    <t>FMS</t>
  </si>
  <si>
    <t>AFL</t>
  </si>
  <si>
    <t>TNC</t>
  </si>
  <si>
    <t>BBY</t>
  </si>
  <si>
    <t>AMP</t>
  </si>
  <si>
    <t>DCI</t>
  </si>
  <si>
    <t>SEIC</t>
  </si>
  <si>
    <t>SPGI</t>
  </si>
  <si>
    <t>MMM</t>
  </si>
  <si>
    <t>AROW</t>
  </si>
  <si>
    <t>CSL</t>
  </si>
  <si>
    <t>GPC</t>
  </si>
  <si>
    <t>MGRC</t>
  </si>
  <si>
    <t>AMAT</t>
  </si>
  <si>
    <t>SON</t>
  </si>
  <si>
    <t>NIDB</t>
  </si>
  <si>
    <t>GRC</t>
  </si>
  <si>
    <t>HRL</t>
  </si>
  <si>
    <t>SYK</t>
  </si>
  <si>
    <t>FUL</t>
  </si>
  <si>
    <t>RNR</t>
  </si>
  <si>
    <t>MCO</t>
  </si>
  <si>
    <t>TGT</t>
  </si>
  <si>
    <t>CPKF</t>
  </si>
  <si>
    <t>CLX</t>
  </si>
  <si>
    <t>AAP</t>
  </si>
  <si>
    <t>CB</t>
  </si>
  <si>
    <t>COST</t>
  </si>
  <si>
    <t>JNJ</t>
  </si>
  <si>
    <t>NUE</t>
  </si>
  <si>
    <t>BRC</t>
  </si>
  <si>
    <t>PNR</t>
  </si>
  <si>
    <t>PH</t>
  </si>
  <si>
    <t>TROW</t>
  </si>
  <si>
    <t>ROP</t>
  </si>
  <si>
    <t>SWK</t>
  </si>
  <si>
    <t>CSX</t>
  </si>
  <si>
    <t>CL</t>
  </si>
  <si>
    <t>TSCO</t>
  </si>
  <si>
    <t>CHD</t>
  </si>
  <si>
    <t>EMR</t>
  </si>
  <si>
    <t>WMT</t>
  </si>
  <si>
    <t>DOV</t>
  </si>
  <si>
    <t>V</t>
  </si>
  <si>
    <t>EXPD</t>
  </si>
  <si>
    <t>BRO</t>
  </si>
  <si>
    <t>PPG</t>
  </si>
  <si>
    <t>SCL</t>
  </si>
  <si>
    <t>MSFT</t>
  </si>
  <si>
    <t>THFF</t>
  </si>
  <si>
    <t>TR</t>
  </si>
  <si>
    <t>UBSI</t>
  </si>
  <si>
    <t>MDT</t>
  </si>
  <si>
    <t>SJW</t>
  </si>
  <si>
    <t>SHW</t>
  </si>
  <si>
    <t>JKHY</t>
  </si>
  <si>
    <t>PG</t>
  </si>
  <si>
    <t>CSVI</t>
  </si>
  <si>
    <t>MKC</t>
  </si>
  <si>
    <t>ABT</t>
  </si>
  <si>
    <t>TMP</t>
  </si>
  <si>
    <t>FELE</t>
  </si>
  <si>
    <t>CNI</t>
  </si>
  <si>
    <t>GWW</t>
  </si>
  <si>
    <t>LANC</t>
  </si>
  <si>
    <t>RPM</t>
  </si>
  <si>
    <t>CTAS</t>
  </si>
  <si>
    <t>AWR</t>
  </si>
  <si>
    <t>MSA</t>
  </si>
  <si>
    <t>EV</t>
  </si>
  <si>
    <t>NDSN</t>
  </si>
  <si>
    <t>MGEE</t>
  </si>
  <si>
    <t>OTIS</t>
  </si>
  <si>
    <t>ECL</t>
  </si>
  <si>
    <t>TXT</t>
  </si>
  <si>
    <t>CWT</t>
  </si>
  <si>
    <t>CARR</t>
  </si>
  <si>
    <t>BAM</t>
  </si>
  <si>
    <t>AAPL</t>
  </si>
  <si>
    <t>BF.B</t>
  </si>
  <si>
    <t>MSEX</t>
  </si>
  <si>
    <t>ATR</t>
  </si>
  <si>
    <t>RLI</t>
  </si>
  <si>
    <t>WST</t>
  </si>
  <si>
    <t>ALB</t>
  </si>
  <si>
    <t>LMT</t>
  </si>
  <si>
    <t>TDS</t>
  </si>
  <si>
    <t>BMY</t>
  </si>
  <si>
    <t>HII</t>
  </si>
  <si>
    <t>FLIC</t>
  </si>
  <si>
    <t>MO</t>
  </si>
  <si>
    <t>BAYRY</t>
  </si>
  <si>
    <t>T</t>
  </si>
  <si>
    <t>GILD</t>
  </si>
  <si>
    <t>EPD</t>
  </si>
  <si>
    <t>INTC</t>
  </si>
  <si>
    <t>SRE</t>
  </si>
  <si>
    <t>HRB</t>
  </si>
  <si>
    <t>PBCT</t>
  </si>
  <si>
    <t>FRT</t>
  </si>
  <si>
    <t>SLF</t>
  </si>
  <si>
    <t>CVS</t>
  </si>
  <si>
    <t>CONE</t>
  </si>
  <si>
    <t>CSCO</t>
  </si>
  <si>
    <t>HD</t>
  </si>
  <si>
    <t>FLO</t>
  </si>
  <si>
    <t>TSN</t>
  </si>
  <si>
    <t>HBI</t>
  </si>
  <si>
    <t>AMGN</t>
  </si>
  <si>
    <t>MRK</t>
  </si>
  <si>
    <t>PB</t>
  </si>
  <si>
    <t>RSG</t>
  </si>
  <si>
    <t>RBA</t>
  </si>
  <si>
    <t>MTB</t>
  </si>
  <si>
    <t>VZ</t>
  </si>
  <si>
    <t>UNH</t>
  </si>
  <si>
    <t>DTE</t>
  </si>
  <si>
    <t>RY</t>
  </si>
  <si>
    <t>TD</t>
  </si>
  <si>
    <t>EIX</t>
  </si>
  <si>
    <t>LNT</t>
  </si>
  <si>
    <t>IBM</t>
  </si>
  <si>
    <t>MDU</t>
  </si>
  <si>
    <t>RTX</t>
  </si>
  <si>
    <t>AMX</t>
  </si>
  <si>
    <t>WHR</t>
  </si>
  <si>
    <t>AXP</t>
  </si>
  <si>
    <t>NWN</t>
  </si>
  <si>
    <t>MET</t>
  </si>
  <si>
    <t>SAP</t>
  </si>
  <si>
    <t>CMCSA</t>
  </si>
  <si>
    <t>RDEIY</t>
  </si>
  <si>
    <t>KDP</t>
  </si>
  <si>
    <t>MDLZ</t>
  </si>
  <si>
    <t>SJM</t>
  </si>
  <si>
    <t>FTS</t>
  </si>
  <si>
    <t>BLK</t>
  </si>
  <si>
    <t>NVS</t>
  </si>
  <si>
    <t>DPZ</t>
  </si>
  <si>
    <t>ICE</t>
  </si>
  <si>
    <t>CMI</t>
  </si>
  <si>
    <t>INTU</t>
  </si>
  <si>
    <t>ED</t>
  </si>
  <si>
    <t>KO</t>
  </si>
  <si>
    <t>IFF</t>
  </si>
  <si>
    <t>LEG</t>
  </si>
  <si>
    <t>WSM</t>
  </si>
  <si>
    <t>OZK</t>
  </si>
  <si>
    <t>JW.A</t>
  </si>
  <si>
    <t>TRV</t>
  </si>
  <si>
    <t>SNA</t>
  </si>
  <si>
    <t>NTIOF</t>
  </si>
  <si>
    <t>AMT</t>
  </si>
  <si>
    <t>K</t>
  </si>
  <si>
    <t>FOXA</t>
  </si>
  <si>
    <t>ETR</t>
  </si>
  <si>
    <t>ARTNA</t>
  </si>
  <si>
    <t>BAH</t>
  </si>
  <si>
    <t>RE</t>
  </si>
  <si>
    <t>ADP</t>
  </si>
  <si>
    <t>UPS</t>
  </si>
  <si>
    <t>WU</t>
  </si>
  <si>
    <t>TTC</t>
  </si>
  <si>
    <t>SBSI</t>
  </si>
  <si>
    <t>HSY</t>
  </si>
  <si>
    <t>NEP</t>
  </si>
  <si>
    <t>WABC</t>
  </si>
  <si>
    <t>EMN</t>
  </si>
  <si>
    <t>CTSH</t>
  </si>
  <si>
    <t>QCOM</t>
  </si>
  <si>
    <t>AOS</t>
  </si>
  <si>
    <t>AJG</t>
  </si>
  <si>
    <t>PEP</t>
  </si>
  <si>
    <t>LECO</t>
  </si>
  <si>
    <t>SYY</t>
  </si>
  <si>
    <t>CP</t>
  </si>
  <si>
    <t>CFR</t>
  </si>
  <si>
    <t>EBAY</t>
  </si>
  <si>
    <t>RMD</t>
  </si>
  <si>
    <t>MCD</t>
  </si>
  <si>
    <t>NSC</t>
  </si>
  <si>
    <t>ITW</t>
  </si>
  <si>
    <t>XEL</t>
  </si>
  <si>
    <t>SWKS</t>
  </si>
  <si>
    <t>XYL</t>
  </si>
  <si>
    <t>WM</t>
  </si>
  <si>
    <t>UNP</t>
  </si>
  <si>
    <t>CHRW</t>
  </si>
  <si>
    <t>CBSH</t>
  </si>
  <si>
    <t>WTRG</t>
  </si>
  <si>
    <t>ROK</t>
  </si>
  <si>
    <t>NEE</t>
  </si>
  <si>
    <t>LIN</t>
  </si>
  <si>
    <t>APD</t>
  </si>
  <si>
    <t>HON</t>
  </si>
  <si>
    <t>LLY</t>
  </si>
  <si>
    <t>BANF</t>
  </si>
  <si>
    <t>DE</t>
  </si>
  <si>
    <t>NKE</t>
  </si>
  <si>
    <t>INFY</t>
  </si>
  <si>
    <t>CINF</t>
  </si>
  <si>
    <t>MORN</t>
  </si>
  <si>
    <t>CBU</t>
  </si>
  <si>
    <t>ERIE</t>
  </si>
  <si>
    <t>BMI</t>
  </si>
  <si>
    <t>ET</t>
  </si>
  <si>
    <t>MMP</t>
  </si>
  <si>
    <t>MPLX</t>
  </si>
  <si>
    <t>ENB</t>
  </si>
  <si>
    <t>OKE</t>
  </si>
  <si>
    <t>SUN</t>
  </si>
  <si>
    <t>MS</t>
  </si>
  <si>
    <t>ORI</t>
  </si>
  <si>
    <t>SAXPY</t>
  </si>
  <si>
    <t>NJR</t>
  </si>
  <si>
    <t>NAVI</t>
  </si>
  <si>
    <t>MCY</t>
  </si>
  <si>
    <t>BTI</t>
  </si>
  <si>
    <t>BIP</t>
  </si>
  <si>
    <t>HPE</t>
  </si>
  <si>
    <t>NC</t>
  </si>
  <si>
    <t>OMC</t>
  </si>
  <si>
    <t>GWLIF</t>
  </si>
  <si>
    <t>SNY</t>
  </si>
  <si>
    <t>FRFHF</t>
  </si>
  <si>
    <t>BNS</t>
  </si>
  <si>
    <t>HPQ</t>
  </si>
  <si>
    <t>JACK</t>
  </si>
  <si>
    <t>O</t>
  </si>
  <si>
    <t>OTTR</t>
  </si>
  <si>
    <t>AON</t>
  </si>
  <si>
    <t>VIAC</t>
  </si>
  <si>
    <t>LRCX</t>
  </si>
  <si>
    <t>BK</t>
  </si>
  <si>
    <t>TYCB</t>
  </si>
  <si>
    <t>CPB</t>
  </si>
  <si>
    <t>YUM</t>
  </si>
  <si>
    <t>IMBBY</t>
  </si>
  <si>
    <t>ALL</t>
  </si>
  <si>
    <t>PM</t>
  </si>
  <si>
    <t>AVB</t>
  </si>
  <si>
    <t>GIS</t>
  </si>
  <si>
    <t>SVC</t>
  </si>
  <si>
    <t>CLCT</t>
  </si>
  <si>
    <t>WEYS</t>
  </si>
  <si>
    <t>TRGP</t>
  </si>
  <si>
    <t>CHRRF</t>
  </si>
  <si>
    <t>ERF</t>
  </si>
  <si>
    <t>ITUB</t>
  </si>
  <si>
    <t>CM</t>
  </si>
  <si>
    <t>CCI</t>
  </si>
  <si>
    <t>WPC</t>
  </si>
  <si>
    <t>NNN</t>
  </si>
  <si>
    <t>SKM</t>
  </si>
  <si>
    <t>SYF</t>
  </si>
  <si>
    <t>MAC</t>
  </si>
  <si>
    <t>PSA</t>
  </si>
  <si>
    <t>BEP</t>
  </si>
  <si>
    <t>BMO</t>
  </si>
  <si>
    <t>PPL</t>
  </si>
  <si>
    <t>GEF</t>
  </si>
  <si>
    <t>LAZ</t>
  </si>
  <si>
    <t>DUK</t>
  </si>
  <si>
    <t>SO</t>
  </si>
  <si>
    <t>MSM</t>
  </si>
  <si>
    <t>UHT</t>
  </si>
  <si>
    <t>AEP</t>
  </si>
  <si>
    <t>WRK</t>
  </si>
  <si>
    <t>GOLD</t>
  </si>
  <si>
    <t>FL</t>
  </si>
  <si>
    <t>RCI</t>
  </si>
  <si>
    <t>UL</t>
  </si>
  <si>
    <t>RELX</t>
  </si>
  <si>
    <t>OSK</t>
  </si>
  <si>
    <t>GS</t>
  </si>
  <si>
    <t>SKT</t>
  </si>
  <si>
    <t>ERIC</t>
  </si>
  <si>
    <t>ASML</t>
  </si>
  <si>
    <t>AEG</t>
  </si>
  <si>
    <t>NVO</t>
  </si>
  <si>
    <t>PEG</t>
  </si>
  <si>
    <t>SIEGY</t>
  </si>
  <si>
    <t>VALE</t>
  </si>
  <si>
    <t>DLR</t>
  </si>
  <si>
    <t>KLAC</t>
  </si>
  <si>
    <t>PDCO</t>
  </si>
  <si>
    <t>NLSN</t>
  </si>
  <si>
    <t>LOGI</t>
  </si>
  <si>
    <t>DEO</t>
  </si>
  <si>
    <t>GM</t>
  </si>
  <si>
    <t>SRCE</t>
  </si>
  <si>
    <t>NSRGY</t>
  </si>
  <si>
    <t>BUD</t>
  </si>
  <si>
    <t>CAT</t>
  </si>
  <si>
    <t>UVV</t>
  </si>
  <si>
    <t>TXN</t>
  </si>
  <si>
    <t>PCAR</t>
  </si>
  <si>
    <t>WEC</t>
  </si>
  <si>
    <t>PAYX</t>
  </si>
  <si>
    <t>SBUX</t>
  </si>
  <si>
    <t>UMBF</t>
  </si>
  <si>
    <t>STZ</t>
  </si>
  <si>
    <t>HNI</t>
  </si>
  <si>
    <t>GPS</t>
  </si>
  <si>
    <t>KSU</t>
  </si>
  <si>
    <t>DDAIF</t>
  </si>
  <si>
    <t>DHC</t>
  </si>
  <si>
    <t>FAST</t>
  </si>
  <si>
    <t>OMI</t>
  </si>
  <si>
    <t>DRI</t>
  </si>
  <si>
    <t>ABEV</t>
  </si>
  <si>
    <t>MA</t>
  </si>
  <si>
    <t>NVDA</t>
  </si>
  <si>
    <t>TIF</t>
  </si>
  <si>
    <t>HOG</t>
  </si>
  <si>
    <t>TRSWF</t>
  </si>
  <si>
    <t>MRVL</t>
  </si>
  <si>
    <t>MAR</t>
  </si>
  <si>
    <t>HMC</t>
  </si>
  <si>
    <t>TT</t>
  </si>
  <si>
    <t>TPR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</si>
  <si>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</si>
  <si>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</si>
  <si>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</si>
  <si>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</si>
  <si>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</si>
  <si>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</si>
  <si>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</si>
  <si>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</si>
  <si>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</si>
  <si>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</si>
  <si>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</si>
  <si>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</si>
  <si>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CHL</t>
  </si>
  <si>
    <t>OPI</t>
  </si>
  <si>
    <t>TEF</t>
  </si>
  <si>
    <t>GEL</t>
  </si>
  <si>
    <t>LUMN</t>
  </si>
  <si>
    <t>PFG</t>
  </si>
  <si>
    <t>TRP</t>
  </si>
  <si>
    <t>FE</t>
  </si>
  <si>
    <t>GEO</t>
  </si>
  <si>
    <t>GSK</t>
  </si>
  <si>
    <t>WMB</t>
  </si>
  <si>
    <t>IRM</t>
  </si>
  <si>
    <t>DHT</t>
  </si>
  <si>
    <t>TCP</t>
  </si>
  <si>
    <t>TFC</t>
  </si>
  <si>
    <t>BXP</t>
  </si>
  <si>
    <t>CDUAF</t>
  </si>
  <si>
    <t>PRU</t>
  </si>
  <si>
    <t>OHI</t>
  </si>
  <si>
    <t>PLD</t>
  </si>
  <si>
    <t>HAS</t>
  </si>
  <si>
    <t>KEY</t>
  </si>
  <si>
    <t>HTA</t>
  </si>
  <si>
    <t>NRZ</t>
  </si>
  <si>
    <t>SPG</t>
  </si>
  <si>
    <t>KHC</t>
  </si>
  <si>
    <t>STAG</t>
  </si>
  <si>
    <t>CNP</t>
  </si>
  <si>
    <t>AMCR</t>
  </si>
  <si>
    <t>IPG</t>
  </si>
  <si>
    <t>BRX</t>
  </si>
  <si>
    <t>DTEGY</t>
  </si>
  <si>
    <t>AVGO</t>
  </si>
  <si>
    <t>STOR</t>
  </si>
  <si>
    <t>HBAN</t>
  </si>
  <si>
    <t>SBRA</t>
  </si>
  <si>
    <t>C</t>
  </si>
  <si>
    <t>IDEXY</t>
  </si>
  <si>
    <t>SUUIF</t>
  </si>
  <si>
    <t>BAC</t>
  </si>
  <si>
    <t>MPW</t>
  </si>
  <si>
    <t>WSR</t>
  </si>
  <si>
    <t>CNA</t>
  </si>
  <si>
    <t>CPT</t>
  </si>
  <si>
    <t>ESS</t>
  </si>
  <si>
    <t>AGNC</t>
  </si>
  <si>
    <t>BMWYY</t>
  </si>
  <si>
    <t>LAND</t>
  </si>
  <si>
    <t>NTAP</t>
  </si>
  <si>
    <t>OGZPY</t>
  </si>
  <si>
    <t>EXC</t>
  </si>
  <si>
    <t>ALLY</t>
  </si>
  <si>
    <t>CAG</t>
  </si>
  <si>
    <t>EQR</t>
  </si>
  <si>
    <t>JCI</t>
  </si>
  <si>
    <t>DEA</t>
  </si>
  <si>
    <t>TU</t>
  </si>
  <si>
    <t>DRETF</t>
  </si>
  <si>
    <t>COR</t>
  </si>
  <si>
    <t>DFS</t>
  </si>
  <si>
    <t>DOC</t>
  </si>
  <si>
    <t>FFG</t>
  </si>
  <si>
    <t>NEM</t>
  </si>
  <si>
    <t>IVZ</t>
  </si>
  <si>
    <t>LWSCF</t>
  </si>
  <si>
    <t>MURGF</t>
  </si>
  <si>
    <t>PACW</t>
  </si>
  <si>
    <t>STX</t>
  </si>
  <si>
    <t>DD</t>
  </si>
  <si>
    <t>USB</t>
  </si>
  <si>
    <t>PHG</t>
  </si>
  <si>
    <t>JPM</t>
  </si>
  <si>
    <t>ARE</t>
  </si>
  <si>
    <t>GLPI</t>
  </si>
  <si>
    <t>MGA</t>
  </si>
  <si>
    <t>UBS</t>
  </si>
  <si>
    <t>WY</t>
  </si>
  <si>
    <t>LAMR</t>
  </si>
  <si>
    <t>KTB</t>
  </si>
  <si>
    <t>UBA</t>
  </si>
  <si>
    <t>CF</t>
  </si>
  <si>
    <t>XRX</t>
  </si>
  <si>
    <t>IP</t>
  </si>
  <si>
    <t>WPP</t>
  </si>
  <si>
    <t>INN</t>
  </si>
  <si>
    <t>TJX</t>
  </si>
  <si>
    <t>GRMN</t>
  </si>
  <si>
    <t>VTR</t>
  </si>
  <si>
    <t>CME</t>
  </si>
  <si>
    <t>DREUF</t>
  </si>
  <si>
    <t>KIM</t>
  </si>
  <si>
    <t>HASI</t>
  </si>
  <si>
    <t>HAL</t>
  </si>
  <si>
    <t>RIO</t>
  </si>
  <si>
    <t>NWL</t>
  </si>
  <si>
    <t>GLW</t>
  </si>
  <si>
    <t>BHP</t>
  </si>
  <si>
    <t>ABB</t>
  </si>
  <si>
    <t>ACN</t>
  </si>
  <si>
    <t>VET</t>
  </si>
  <si>
    <t>VFC</t>
  </si>
  <si>
    <t>CC</t>
  </si>
  <si>
    <t>WPM</t>
  </si>
  <si>
    <t>WEN</t>
  </si>
  <si>
    <t>AZN</t>
  </si>
  <si>
    <t>DNKN</t>
  </si>
  <si>
    <t>HSBC</t>
  </si>
  <si>
    <t>ETN</t>
  </si>
  <si>
    <t>TSM</t>
  </si>
  <si>
    <t>GROW</t>
  </si>
  <si>
    <t>RACE</t>
  </si>
  <si>
    <t>VER</t>
  </si>
  <si>
    <t>GECC</t>
  </si>
  <si>
    <t>CEO</t>
  </si>
  <si>
    <t>SNP</t>
  </si>
  <si>
    <t>IIPR</t>
  </si>
  <si>
    <t>USAC</t>
  </si>
  <si>
    <t>HFC</t>
  </si>
  <si>
    <t>SU</t>
  </si>
  <si>
    <t>XOM</t>
  </si>
  <si>
    <t>PTR</t>
  </si>
  <si>
    <t>CLDT</t>
  </si>
  <si>
    <t>RDS.B</t>
  </si>
  <si>
    <t>IEP</t>
  </si>
  <si>
    <t>TOT</t>
  </si>
  <si>
    <t>NEWT</t>
  </si>
  <si>
    <t>BP</t>
  </si>
  <si>
    <t>CIM</t>
  </si>
  <si>
    <t>KNOP</t>
  </si>
  <si>
    <t>PSX</t>
  </si>
  <si>
    <t>LTC</t>
  </si>
  <si>
    <t>VLO</t>
  </si>
  <si>
    <t>LMRK</t>
  </si>
  <si>
    <t>TSLX</t>
  </si>
  <si>
    <t>CWCO</t>
  </si>
  <si>
    <t>PFLT</t>
  </si>
  <si>
    <t>NYCB</t>
  </si>
  <si>
    <t>CVX</t>
  </si>
  <si>
    <t>ALARF</t>
  </si>
  <si>
    <t>MGP</t>
  </si>
  <si>
    <t>ARCC</t>
  </si>
  <si>
    <t>MPC</t>
  </si>
  <si>
    <t>HMLP</t>
  </si>
  <si>
    <t>TPVG</t>
  </si>
  <si>
    <t>AXS</t>
  </si>
  <si>
    <t>BGS</t>
  </si>
  <si>
    <t>PBT</t>
  </si>
  <si>
    <t>SJR</t>
  </si>
  <si>
    <t>SBR</t>
  </si>
  <si>
    <t>TWO</t>
  </si>
  <si>
    <t>EIFZF</t>
  </si>
  <si>
    <t>GAIN</t>
  </si>
  <si>
    <t>PSEC</t>
  </si>
  <si>
    <t>VGR</t>
  </si>
  <si>
    <t>COP</t>
  </si>
  <si>
    <t>STWD</t>
  </si>
  <si>
    <t>D</t>
  </si>
  <si>
    <t>EFC</t>
  </si>
  <si>
    <t>NLY</t>
  </si>
  <si>
    <t>NYMT</t>
  </si>
  <si>
    <t>CMA</t>
  </si>
  <si>
    <t>BCE</t>
  </si>
  <si>
    <t>ORC</t>
  </si>
  <si>
    <t>BXMT</t>
  </si>
  <si>
    <t>GNL</t>
  </si>
  <si>
    <t>BPY</t>
  </si>
  <si>
    <t>SRC</t>
  </si>
  <si>
    <t>GOOD</t>
  </si>
  <si>
    <t>IMO</t>
  </si>
  <si>
    <t>HRZN</t>
  </si>
  <si>
    <t>GLAD</t>
  </si>
  <si>
    <t>ARR</t>
  </si>
  <si>
    <t>SUNS</t>
  </si>
  <si>
    <t>MAIN</t>
  </si>
  <si>
    <t>SSREY</t>
  </si>
  <si>
    <t>SPKE</t>
  </si>
  <si>
    <t>QSR</t>
  </si>
  <si>
    <t>CRT</t>
  </si>
  <si>
    <t>PBA</t>
  </si>
  <si>
    <t>SLB</t>
  </si>
  <si>
    <t>BRMK</t>
  </si>
  <si>
    <t>HTGC</t>
  </si>
  <si>
    <t>NMFC</t>
  </si>
  <si>
    <t>E</t>
  </si>
  <si>
    <t>ARI</t>
  </si>
  <si>
    <t>APAM</t>
  </si>
  <si>
    <t>AQN</t>
  </si>
  <si>
    <t>CODI</t>
  </si>
  <si>
    <t>APO</t>
  </si>
  <si>
    <t>SCM</t>
  </si>
  <si>
    <t>PEAK</t>
  </si>
  <si>
    <t>CNQ</t>
  </si>
  <si>
    <t>GWRS</t>
  </si>
  <si>
    <t>BKR</t>
  </si>
  <si>
    <t>DX</t>
  </si>
  <si>
    <t>SCHL</t>
  </si>
  <si>
    <t>TS</t>
  </si>
  <si>
    <t>AB</t>
  </si>
  <si>
    <t>OXY</t>
  </si>
  <si>
    <t>PSO</t>
  </si>
  <si>
    <t>LADR</t>
  </si>
  <si>
    <t>AM</t>
  </si>
  <si>
    <t>DOW</t>
  </si>
  <si>
    <t>PPRQF</t>
  </si>
  <si>
    <t>CAKE</t>
  </si>
  <si>
    <t>EQNR</t>
  </si>
  <si>
    <t>FUN</t>
  </si>
  <si>
    <t>VOD</t>
  </si>
  <si>
    <t>ABR</t>
  </si>
  <si>
    <t>CMP</t>
  </si>
  <si>
    <t>LYB</t>
  </si>
  <si>
    <t>CAJ</t>
  </si>
  <si>
    <t>CVA</t>
  </si>
  <si>
    <t>HP</t>
  </si>
  <si>
    <t>GORO</t>
  </si>
  <si>
    <t>OXSQ</t>
  </si>
  <si>
    <t>WFC</t>
  </si>
  <si>
    <t>WELL</t>
  </si>
  <si>
    <t>BX</t>
  </si>
  <si>
    <t>NTR</t>
  </si>
  <si>
    <t>OLN</t>
  </si>
  <si>
    <t>R</t>
  </si>
  <si>
    <t>HCAP</t>
  </si>
  <si>
    <t>PRT</t>
  </si>
  <si>
    <t>GE</t>
  </si>
  <si>
    <t>DDS</t>
  </si>
  <si>
    <t>PTEN</t>
  </si>
  <si>
    <t>APA</t>
  </si>
  <si>
    <t>WDR</t>
  </si>
  <si>
    <t>CORR</t>
  </si>
  <si>
    <t>MGM</t>
  </si>
  <si>
    <t>WYNN</t>
  </si>
  <si>
    <t>ARLP</t>
  </si>
  <si>
    <t>MFGP</t>
  </si>
  <si>
    <t>EPR</t>
  </si>
  <si>
    <t>TAP</t>
  </si>
  <si>
    <t>NOK</t>
  </si>
  <si>
    <t>MDP</t>
  </si>
  <si>
    <t>DIN</t>
  </si>
  <si>
    <t>HST</t>
  </si>
  <si>
    <t>OUT</t>
  </si>
  <si>
    <t>BA</t>
  </si>
  <si>
    <t>APLE</t>
  </si>
  <si>
    <t>LVS</t>
  </si>
  <si>
    <t>PBR</t>
  </si>
  <si>
    <t>CPTA</t>
  </si>
  <si>
    <t>F</t>
  </si>
  <si>
    <t>ALV</t>
  </si>
  <si>
    <t>NOV</t>
  </si>
  <si>
    <t>FTI</t>
  </si>
  <si>
    <t>UFS</t>
  </si>
  <si>
    <t>SAN</t>
  </si>
  <si>
    <t>NSANY</t>
  </si>
  <si>
    <t>FCAU</t>
  </si>
  <si>
    <t>ROST</t>
  </si>
  <si>
    <t>ING</t>
  </si>
  <si>
    <t>BBBY</t>
  </si>
  <si>
    <t>CBRL</t>
  </si>
  <si>
    <t>KSS</t>
  </si>
  <si>
    <t>ANF</t>
  </si>
  <si>
    <t>LUV</t>
  </si>
  <si>
    <t>RCL</t>
  </si>
  <si>
    <t>M</t>
  </si>
  <si>
    <t>EADSY</t>
  </si>
  <si>
    <t>SIX</t>
  </si>
  <si>
    <t>AAL</t>
  </si>
  <si>
    <t>TM</t>
  </si>
  <si>
    <t>RRD</t>
  </si>
  <si>
    <t>FLR</t>
  </si>
  <si>
    <t>CAE</t>
  </si>
  <si>
    <t>DAL</t>
  </si>
  <si>
    <t>ALK</t>
  </si>
  <si>
    <t>APTV</t>
  </si>
  <si>
    <t>HA</t>
  </si>
  <si>
    <t>TCO</t>
  </si>
  <si>
    <t>WDC</t>
  </si>
  <si>
    <t>MT</t>
  </si>
  <si>
    <t>MIC</t>
  </si>
  <si>
    <t>LB</t>
  </si>
  <si>
    <t>JWN</t>
  </si>
  <si>
    <t>CCL</t>
  </si>
  <si>
    <t>DIS</t>
  </si>
  <si>
    <t>FCX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</si>
  <si>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</si>
  <si>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</si>
  <si>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</si>
  <si>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</si>
  <si>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</si>
  <si>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</si>
  <si>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</si>
  <si>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</si>
  <si>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</si>
  <si>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</si>
  <si>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</si>
  <si>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</si>
  <si>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</si>
  <si>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</si>
  <si>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</si>
  <si>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</si>
  <si>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</si>
  <si>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</si>
  <si>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</si>
  <si>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</si>
  <si>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</si>
  <si>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</si>
  <si>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</si>
  <si>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</si>
  <si>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</si>
  <si>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</si>
  <si>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</si>
  <si>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</si>
  <si>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</si>
  <si>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</si>
  <si>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</si>
  <si>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</si>
  <si>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</si>
  <si>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</si>
  <si>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</si>
  <si>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</si>
  <si>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</si>
  <si>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</si>
  <si>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</si>
  <si>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</si>
  <si>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</si>
  <si>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</si>
  <si>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</si>
  <si>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</si>
  <si>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</si>
  <si>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</si>
  <si>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</si>
  <si>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</si>
  <si>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</si>
  <si>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</si>
  <si>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</si>
  <si>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</si>
  <si>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</si>
  <si>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</si>
  <si>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</si>
  <si>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</si>
  <si>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</si>
  <si>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</si>
  <si>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</si>
  <si>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Uwe Rohrhoff</t>
  </si>
  <si>
    <t>Mingzhe Ma</t>
  </si>
  <si>
    <t>Marc Casper</t>
  </si>
  <si>
    <t>Stefano Pessina</t>
  </si>
  <si>
    <t>David Bauer</t>
  </si>
  <si>
    <t>Scott Wine</t>
  </si>
  <si>
    <t>William Brown</t>
  </si>
  <si>
    <t>Richard McKenney</t>
  </si>
  <si>
    <t>Frederick Smith</t>
  </si>
  <si>
    <t>John Walsh</t>
  </si>
  <si>
    <t>Phebe Novakovic</t>
  </si>
  <si>
    <t>Marvin Ellison</t>
  </si>
  <si>
    <t>Joseph Bartolacci</t>
  </si>
  <si>
    <t>William McMullen</t>
  </si>
  <si>
    <t>Brian Tyler</t>
  </si>
  <si>
    <t>John Akers</t>
  </si>
  <si>
    <t>Thomas Polen</t>
  </si>
  <si>
    <t>Scott Salmirs</t>
  </si>
  <si>
    <t>David Emery</t>
  </si>
  <si>
    <t>Safra Catz</t>
  </si>
  <si>
    <t>Anthony Allott</t>
  </si>
  <si>
    <t>Todd Vasos</t>
  </si>
  <si>
    <t>Richard Gonzalez</t>
  </si>
  <si>
    <t>Patricia Woertz</t>
  </si>
  <si>
    <t>Alan Colberg</t>
  </si>
  <si>
    <t>Steven Collis</t>
  </si>
  <si>
    <t>Rice Powell</t>
  </si>
  <si>
    <t>Daniel Amos</t>
  </si>
  <si>
    <t>H. Chris Killingstad</t>
  </si>
  <si>
    <t>Corie Barry</t>
  </si>
  <si>
    <t>James Cracchiolo</t>
  </si>
  <si>
    <t>Tod Carpenter</t>
  </si>
  <si>
    <t>Alfred West</t>
  </si>
  <si>
    <t>Douglas Peterson</t>
  </si>
  <si>
    <t>George Buckley</t>
  </si>
  <si>
    <t>Thomas Murphy</t>
  </si>
  <si>
    <t>Dale Koch</t>
  </si>
  <si>
    <t>Paul Donahue</t>
  </si>
  <si>
    <t>Gary Dickerson</t>
  </si>
  <si>
    <t>Robert Coker</t>
  </si>
  <si>
    <t>Jeffrey Ettinger</t>
  </si>
  <si>
    <t>Kevin Lobo</t>
  </si>
  <si>
    <t>James Owens</t>
  </si>
  <si>
    <t>Kevin O'Donnell</t>
  </si>
  <si>
    <t>Raymond McDaniel</t>
  </si>
  <si>
    <t>Gregg Steinhafel</t>
  </si>
  <si>
    <t>Benno Dorer</t>
  </si>
  <si>
    <t>Thomas Greco</t>
  </si>
  <si>
    <t>Evan Greenberg</t>
  </si>
  <si>
    <t>W. Craig Jelinek</t>
  </si>
  <si>
    <t>Alex Gorsky</t>
  </si>
  <si>
    <t>Leon Topalian</t>
  </si>
  <si>
    <t>J. Michael Nauman</t>
  </si>
  <si>
    <t>John Stauch</t>
  </si>
  <si>
    <t>Thomas Williams</t>
  </si>
  <si>
    <t>William Stromberg</t>
  </si>
  <si>
    <t>L. Neil Hunn</t>
  </si>
  <si>
    <t>James Foote</t>
  </si>
  <si>
    <t>Noel Wallace</t>
  </si>
  <si>
    <t>Harry Lawton</t>
  </si>
  <si>
    <t>Matthew Farrell</t>
  </si>
  <si>
    <t>David Farr</t>
  </si>
  <si>
    <t>C. Douglas McMillon</t>
  </si>
  <si>
    <t>Richard Tobin</t>
  </si>
  <si>
    <t>Alfred Kelly</t>
  </si>
  <si>
    <t>Jeffrey Musser</t>
  </si>
  <si>
    <t>J. Powell Brown</t>
  </si>
  <si>
    <t>Michael McGarry</t>
  </si>
  <si>
    <t>Frank Stepan</t>
  </si>
  <si>
    <t>Satya Nadella</t>
  </si>
  <si>
    <t>Ellen Gordon</t>
  </si>
  <si>
    <t>Richard Adams</t>
  </si>
  <si>
    <t>Geoffrey Martha</t>
  </si>
  <si>
    <t>John Morikis</t>
  </si>
  <si>
    <t>David Foss</t>
  </si>
  <si>
    <t>David Taylor</t>
  </si>
  <si>
    <t>Lawrence Kurzius</t>
  </si>
  <si>
    <t>Robert Ford</t>
  </si>
  <si>
    <t>Gregg Sengstack</t>
  </si>
  <si>
    <t>Claude Mongeau</t>
  </si>
  <si>
    <t>Donald Macpherson</t>
  </si>
  <si>
    <t>David Ciesinski</t>
  </si>
  <si>
    <t>Frank Sullivan</t>
  </si>
  <si>
    <t>Robert Sprowls</t>
  </si>
  <si>
    <t>Nishan Vartanian</t>
  </si>
  <si>
    <t>Thomas Faust</t>
  </si>
  <si>
    <t>Sundaram Nagarajan</t>
  </si>
  <si>
    <t>Douglas Baker</t>
  </si>
  <si>
    <t>Scott Donnelly</t>
  </si>
  <si>
    <t>Martin Kropelnicki</t>
  </si>
  <si>
    <t>James Flatt</t>
  </si>
  <si>
    <t>Timothy Cook</t>
  </si>
  <si>
    <t>Lawson Whiting</t>
  </si>
  <si>
    <t>Stephan Tanda</t>
  </si>
  <si>
    <t>Eric Green</t>
  </si>
  <si>
    <t>Jerry Masters</t>
  </si>
  <si>
    <t>James Taiclet</t>
  </si>
  <si>
    <t>Giovanni Caforio</t>
  </si>
  <si>
    <t>C. Michael Petters</t>
  </si>
  <si>
    <t>William Gifford</t>
  </si>
  <si>
    <t>Werner Baumann</t>
  </si>
  <si>
    <t>John Stankey</t>
  </si>
  <si>
    <t>Daniel O'Day</t>
  </si>
  <si>
    <t>A. James Teague</t>
  </si>
  <si>
    <t>Robert Swan</t>
  </si>
  <si>
    <t>J. Bret Lane</t>
  </si>
  <si>
    <t>Jeffrey Jones</t>
  </si>
  <si>
    <t>John Barnes</t>
  </si>
  <si>
    <t>Donald Wood</t>
  </si>
  <si>
    <t>Dean Connor</t>
  </si>
  <si>
    <t>Larry Merlo</t>
  </si>
  <si>
    <t>Venkatesh Durvasula</t>
  </si>
  <si>
    <t>Charles Robbins</t>
  </si>
  <si>
    <t>Craig Menear</t>
  </si>
  <si>
    <t>Allen Shiver</t>
  </si>
  <si>
    <t>Noel White</t>
  </si>
  <si>
    <t>Robert Bradway</t>
  </si>
  <si>
    <t>Kenneth Frazier</t>
  </si>
  <si>
    <t>Donald Slager</t>
  </si>
  <si>
    <t>Ann Fandozzi</t>
  </si>
  <si>
    <t>Rene Jones</t>
  </si>
  <si>
    <t>Hans Vestberg</t>
  </si>
  <si>
    <t>David Wichmann</t>
  </si>
  <si>
    <t>David McKay</t>
  </si>
  <si>
    <t>Bharat Masrani</t>
  </si>
  <si>
    <t>Pedro Pizarro</t>
  </si>
  <si>
    <t>John Larsen</t>
  </si>
  <si>
    <t>Virginia Rometty</t>
  </si>
  <si>
    <t>Gregory Hayes</t>
  </si>
  <si>
    <t>Daniel Hajj Aboumrad</t>
  </si>
  <si>
    <t>Marc Bitzer</t>
  </si>
  <si>
    <t>Stephen Squeri</t>
  </si>
  <si>
    <t>Michel Khalaf</t>
  </si>
  <si>
    <t>Brian Roberts</t>
  </si>
  <si>
    <t>Juan Francisco Lasala Bernard</t>
  </si>
  <si>
    <t>Robert Gamgort</t>
  </si>
  <si>
    <t>Mark Smucker</t>
  </si>
  <si>
    <t>Barry Perry</t>
  </si>
  <si>
    <t>Laurence Fink</t>
  </si>
  <si>
    <t>Joseph Jimenez</t>
  </si>
  <si>
    <t>Richard Allison</t>
  </si>
  <si>
    <t>Jeffrey Sprecher</t>
  </si>
  <si>
    <t>Norman Linebarger</t>
  </si>
  <si>
    <t>Sasan Goodarzi</t>
  </si>
  <si>
    <t>John McAvoy</t>
  </si>
  <si>
    <t>Muhtar Kent</t>
  </si>
  <si>
    <t>Andreas Fibig</t>
  </si>
  <si>
    <t>Karl Glassman</t>
  </si>
  <si>
    <t>Laura Alber</t>
  </si>
  <si>
    <t>George Gleason</t>
  </si>
  <si>
    <t>Brian Napack</t>
  </si>
  <si>
    <t>Jay Fishman</t>
  </si>
  <si>
    <t>Nicholas Pinchuk</t>
  </si>
  <si>
    <t>Louis Vachon</t>
  </si>
  <si>
    <t>Thomas Bartlett</t>
  </si>
  <si>
    <t>John Bryant</t>
  </si>
  <si>
    <t>Lachlan Murdoch</t>
  </si>
  <si>
    <t>Leo Denault</t>
  </si>
  <si>
    <t>Horacio Rozanski</t>
  </si>
  <si>
    <t>Juan Andrade</t>
  </si>
  <si>
    <t>Carlos Rodriguez</t>
  </si>
  <si>
    <t>Carol Tome</t>
  </si>
  <si>
    <t>Hikmet Ersek</t>
  </si>
  <si>
    <t>Richard Olson</t>
  </si>
  <si>
    <t>Lee Gibson</t>
  </si>
  <si>
    <t>James Robo</t>
  </si>
  <si>
    <t>Mark Costa</t>
  </si>
  <si>
    <t>Francisco D'Souza</t>
  </si>
  <si>
    <t>Steven Mollenkopf</t>
  </si>
  <si>
    <t>Kevin Wheeler</t>
  </si>
  <si>
    <t>J. Patrick Gallagher</t>
  </si>
  <si>
    <t>Ramon Laguarta</t>
  </si>
  <si>
    <t>Christopher Mapes</t>
  </si>
  <si>
    <t>Kevin Hourican</t>
  </si>
  <si>
    <t>Phillip Green</t>
  </si>
  <si>
    <t>James Iannone</t>
  </si>
  <si>
    <t>Michael Farrell</t>
  </si>
  <si>
    <t>Christopher Kempczinski</t>
  </si>
  <si>
    <t>James Squires</t>
  </si>
  <si>
    <t>Ernest Santi</t>
  </si>
  <si>
    <t>Benjamin Fowke</t>
  </si>
  <si>
    <t>Liam Griffin</t>
  </si>
  <si>
    <t>Patrick Decker</t>
  </si>
  <si>
    <t>James Fish</t>
  </si>
  <si>
    <t>Lance Fritz</t>
  </si>
  <si>
    <t>Robert Biesterfeld</t>
  </si>
  <si>
    <t>Christopher Franklin</t>
  </si>
  <si>
    <t>Blake Moret</t>
  </si>
  <si>
    <t>Stephen Angel</t>
  </si>
  <si>
    <t>Seifollah Ghasemi</t>
  </si>
  <si>
    <t>Darius Adamczyk</t>
  </si>
  <si>
    <t>David Ricks</t>
  </si>
  <si>
    <t>John May</t>
  </si>
  <si>
    <t>Mark Parker</t>
  </si>
  <si>
    <t>Salil Parekh</t>
  </si>
  <si>
    <t>Steven Johnston</t>
  </si>
  <si>
    <t>Kunal Kapoor</t>
  </si>
  <si>
    <t>Mark Tryniski</t>
  </si>
  <si>
    <t>Timothy NeCastro</t>
  </si>
  <si>
    <t>Kenneth Bockhorst</t>
  </si>
  <si>
    <t>Michael Mears</t>
  </si>
  <si>
    <t>Michael Hennigan</t>
  </si>
  <si>
    <t>Albert Monaco</t>
  </si>
  <si>
    <t>Terry Spencer</t>
  </si>
  <si>
    <t>Joseph Kim</t>
  </si>
  <si>
    <t>James Gorman</t>
  </si>
  <si>
    <t>Kari Stadigh</t>
  </si>
  <si>
    <t>Laurence Downes</t>
  </si>
  <si>
    <t>John Remondi</t>
  </si>
  <si>
    <t>Gabriel Tirador</t>
  </si>
  <si>
    <t>Jack Bowles</t>
  </si>
  <si>
    <t>Samuel Pollock</t>
  </si>
  <si>
    <t>Antonio Neri</t>
  </si>
  <si>
    <t>John Wren</t>
  </si>
  <si>
    <t>Paul Anthony Mahon</t>
  </si>
  <si>
    <t>Olivier Brandicourt</t>
  </si>
  <si>
    <t>Vivian Prem Watsa</t>
  </si>
  <si>
    <t>Brian Porter</t>
  </si>
  <si>
    <t>Enrique Lores</t>
  </si>
  <si>
    <t>Darin Harris</t>
  </si>
  <si>
    <t>Sumit Roy</t>
  </si>
  <si>
    <t>Robert Bakish</t>
  </si>
  <si>
    <t>Timothy Archer</t>
  </si>
  <si>
    <t>Thomas Gibbons</t>
  </si>
  <si>
    <t>Mark Clouse</t>
  </si>
  <si>
    <t>David Gibbs</t>
  </si>
  <si>
    <t>Stefan Bomhard</t>
  </si>
  <si>
    <t>Thomas Wilson</t>
  </si>
  <si>
    <t>Andre Calantzopoulos</t>
  </si>
  <si>
    <t>Jeffrey Harmening</t>
  </si>
  <si>
    <t>John Murray</t>
  </si>
  <si>
    <t>Thomas Florsheim</t>
  </si>
  <si>
    <t>Matthew Meloy</t>
  </si>
  <si>
    <t>Joseph D. Randell</t>
  </si>
  <si>
    <t>Ian Dundas</t>
  </si>
  <si>
    <t>Candido Botelho Bracher</t>
  </si>
  <si>
    <t>Victor Dodig</t>
  </si>
  <si>
    <t>Jay Brown</t>
  </si>
  <si>
    <t>Jason Fox</t>
  </si>
  <si>
    <t>Julian Whitehurst</t>
  </si>
  <si>
    <t>Jeong Ho Park</t>
  </si>
  <si>
    <t>Alberto Casellas</t>
  </si>
  <si>
    <t>Thomas O'Hern</t>
  </si>
  <si>
    <t>Joseph Russell</t>
  </si>
  <si>
    <t>Sachin Shah</t>
  </si>
  <si>
    <t>William Downe</t>
  </si>
  <si>
    <t>Peter Watson</t>
  </si>
  <si>
    <t>Kenneth Jacobs</t>
  </si>
  <si>
    <t>Lynn Good</t>
  </si>
  <si>
    <t>Thomas Fanning</t>
  </si>
  <si>
    <t>Erik Gershwind</t>
  </si>
  <si>
    <t>Alan Miller</t>
  </si>
  <si>
    <t>Nicholas Akins</t>
  </si>
  <si>
    <t>Steven Voorhees</t>
  </si>
  <si>
    <t>Richard Johnson</t>
  </si>
  <si>
    <t>Joseph Natale</t>
  </si>
  <si>
    <t>Alan Jope</t>
  </si>
  <si>
    <t>Wilson Jones</t>
  </si>
  <si>
    <t>David Solomon</t>
  </si>
  <si>
    <t>Stephen Yalof</t>
  </si>
  <si>
    <t>E. Borje Ekholm</t>
  </si>
  <si>
    <t>Peter Wennink</t>
  </si>
  <si>
    <t>Lard Friese</t>
  </si>
  <si>
    <t>Lars Fruergaard Joergensen</t>
  </si>
  <si>
    <t>Ralph Izzo</t>
  </si>
  <si>
    <t>Roland Busch</t>
  </si>
  <si>
    <t>Eduardo de Salles Bartolomeo</t>
  </si>
  <si>
    <t>A. William Stein</t>
  </si>
  <si>
    <t>Richard Wallace</t>
  </si>
  <si>
    <t>Mark Walchirk</t>
  </si>
  <si>
    <t>David Kenny</t>
  </si>
  <si>
    <t>Bracken P. Darrell</t>
  </si>
  <si>
    <t>Ivan Menezes</t>
  </si>
  <si>
    <t>Mary Barra</t>
  </si>
  <si>
    <t>Ulf Schneider</t>
  </si>
  <si>
    <t>Carlos de Brito</t>
  </si>
  <si>
    <t>donald Umpleby</t>
  </si>
  <si>
    <t>George Freeman</t>
  </si>
  <si>
    <t>Richard Templeton</t>
  </si>
  <si>
    <t>R. Preston Feight</t>
  </si>
  <si>
    <t>J. Kevin Fletcher</t>
  </si>
  <si>
    <t>Martin Mucci</t>
  </si>
  <si>
    <t>Kevin Johnson</t>
  </si>
  <si>
    <t>J. Mariner Kemper</t>
  </si>
  <si>
    <t>William Newlands</t>
  </si>
  <si>
    <t>Stanley Askren</t>
  </si>
  <si>
    <t>Sonia Syngal</t>
  </si>
  <si>
    <t>Patrick Ottensmeyer</t>
  </si>
  <si>
    <t>Ola Källenius</t>
  </si>
  <si>
    <t>Daniel Florness</t>
  </si>
  <si>
    <t>Edward Pesicka</t>
  </si>
  <si>
    <t>Eugene Lee</t>
  </si>
  <si>
    <t>Ajaypal Banga</t>
  </si>
  <si>
    <t>Jen-Hsun Huang</t>
  </si>
  <si>
    <t>Alessandro Bogliolo</t>
  </si>
  <si>
    <t>Jochen Zeitz</t>
  </si>
  <si>
    <t>Richard Hill</t>
  </si>
  <si>
    <t>Arne Sorenson</t>
  </si>
  <si>
    <t>Takahiro Hachigo</t>
  </si>
  <si>
    <t>Michael Lamach</t>
  </si>
  <si>
    <t>Jide Zeitlin</t>
  </si>
  <si>
    <t>Kenichiro Yoshida</t>
  </si>
  <si>
    <t>Steve Hasker</t>
  </si>
  <si>
    <t>Fusen Chen</t>
  </si>
  <si>
    <t>Joel Murphy</t>
  </si>
  <si>
    <t>George Damiris</t>
  </si>
  <si>
    <t>Marc Holliday</t>
  </si>
  <si>
    <t>Christian P. Bayle</t>
  </si>
  <si>
    <t>Michael Stivala</t>
  </si>
  <si>
    <t>Albert Bourla</t>
  </si>
  <si>
    <t>Steven Kean</t>
  </si>
  <si>
    <t>Jose Maria Alvarez-Pallete Lopez</t>
  </si>
  <si>
    <t>Grant Sims</t>
  </si>
  <si>
    <t>Jeffrey Storey</t>
  </si>
  <si>
    <t>Larry Zimpleman</t>
  </si>
  <si>
    <t>Russell Girling</t>
  </si>
  <si>
    <t>Charles Jones</t>
  </si>
  <si>
    <t>George Zoley</t>
  </si>
  <si>
    <t>Emma Walmsley</t>
  </si>
  <si>
    <t>Alan Armstrong</t>
  </si>
  <si>
    <t>Owen Thomas</t>
  </si>
  <si>
    <t>Siegfried Willi Kiefer</t>
  </si>
  <si>
    <t>Charles Lowrey</t>
  </si>
  <si>
    <t>C. Taylor Pickett</t>
  </si>
  <si>
    <t>Hamid Moghadam</t>
  </si>
  <si>
    <t>Brian Goldner</t>
  </si>
  <si>
    <t>Christopher Gorman</t>
  </si>
  <si>
    <t>Scott Peters</t>
  </si>
  <si>
    <t>Michael Nierenberg</t>
  </si>
  <si>
    <t>David Simon</t>
  </si>
  <si>
    <t>Benjamin Butcher</t>
  </si>
  <si>
    <t>John Somerhalder</t>
  </si>
  <si>
    <t>Ronald Delia</t>
  </si>
  <si>
    <t>Michael Roth</t>
  </si>
  <si>
    <t>James Taylor</t>
  </si>
  <si>
    <t>Timotheus Hottges</t>
  </si>
  <si>
    <t>Hock Tan</t>
  </si>
  <si>
    <t>Christopher Volk</t>
  </si>
  <si>
    <t>Stephen Steinour</t>
  </si>
  <si>
    <t>Richard Matros</t>
  </si>
  <si>
    <t>Michael Corbat</t>
  </si>
  <si>
    <t>Pablo Isla Alvarez de Tejera</t>
  </si>
  <si>
    <t>Luc Desjardins</t>
  </si>
  <si>
    <t>Brian Moynihan</t>
  </si>
  <si>
    <t>Edward Aldag</t>
  </si>
  <si>
    <t>Dino Robusto</t>
  </si>
  <si>
    <t>Richard Campo</t>
  </si>
  <si>
    <t>Michael Schall</t>
  </si>
  <si>
    <t>Gary Kain</t>
  </si>
  <si>
    <t>David Gladstone</t>
  </si>
  <si>
    <t>George Kurian</t>
  </si>
  <si>
    <t>Christopher Crane</t>
  </si>
  <si>
    <t>Jeffrey Brown</t>
  </si>
  <si>
    <t>Sean Connolly</t>
  </si>
  <si>
    <t>Mark Parrell</t>
  </si>
  <si>
    <t>George Oliver</t>
  </si>
  <si>
    <t>William Trimble</t>
  </si>
  <si>
    <t>Darren Entwistle</t>
  </si>
  <si>
    <t>Michael J. Cooper / P. Jane Gavan</t>
  </si>
  <si>
    <t>Paul Szurek</t>
  </si>
  <si>
    <t>Roger Hochschild</t>
  </si>
  <si>
    <t>John Thomas</t>
  </si>
  <si>
    <t>Thomas Palmer</t>
  </si>
  <si>
    <t>Martin Flanagan</t>
  </si>
  <si>
    <t>Nitin Jain</t>
  </si>
  <si>
    <t>Joachim Wenning</t>
  </si>
  <si>
    <t>Matthew Wagner</t>
  </si>
  <si>
    <t>Stephen Luczo</t>
  </si>
  <si>
    <t>Edward Breen</t>
  </si>
  <si>
    <t>Andrew Cecere</t>
  </si>
  <si>
    <t>Frans van Houten</t>
  </si>
  <si>
    <t>James Dimon</t>
  </si>
  <si>
    <t>Donald Walker</t>
  </si>
  <si>
    <t>Ralph A. J. G. Hamers</t>
  </si>
  <si>
    <t>Devin Stockfish</t>
  </si>
  <si>
    <t>Sean Reilly</t>
  </si>
  <si>
    <t>Scott Baxter</t>
  </si>
  <si>
    <t>Willing Biddle</t>
  </si>
  <si>
    <t>W. Anthony Will</t>
  </si>
  <si>
    <t>Giovanni Visentin</t>
  </si>
  <si>
    <t>Mark Sutton</t>
  </si>
  <si>
    <t>Ernie Herrman</t>
  </si>
  <si>
    <t>Clifton Pemble</t>
  </si>
  <si>
    <t>Debra Cafaro</t>
  </si>
  <si>
    <t>Terrence Duffy</t>
  </si>
  <si>
    <t>Brian Pauls</t>
  </si>
  <si>
    <t>Conor Flynn</t>
  </si>
  <si>
    <t>Jeffrey Miller</t>
  </si>
  <si>
    <t>Jean-Sebastien Jacques</t>
  </si>
  <si>
    <t>Ravichandra Saligram</t>
  </si>
  <si>
    <t>Wendell Weeks</t>
  </si>
  <si>
    <t>Mike Henry</t>
  </si>
  <si>
    <t>Bjorn Rosengren</t>
  </si>
  <si>
    <t>Steven Rendle</t>
  </si>
  <si>
    <t>Mark Vergnano</t>
  </si>
  <si>
    <t>Randy Smallwood</t>
  </si>
  <si>
    <t>Todd Penegor</t>
  </si>
  <si>
    <t>Pascal Soriot</t>
  </si>
  <si>
    <t>David Hoffmann</t>
  </si>
  <si>
    <t>Craig Arnold</t>
  </si>
  <si>
    <t>Frank Holmes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</si>
  <si>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</si>
  <si>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</si>
  <si>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</si>
  <si>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</si>
  <si>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</si>
  <si>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</si>
  <si>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</si>
  <si>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Ben van Beurden</t>
  </si>
  <si>
    <t>Keith Cozza</t>
  </si>
  <si>
    <t>Patrick Pouyanne</t>
  </si>
  <si>
    <t>Barry Sloane</t>
  </si>
  <si>
    <t>Robert Dudley</t>
  </si>
  <si>
    <t>Matthew Lambiase</t>
  </si>
  <si>
    <t>Gary Chapman</t>
  </si>
  <si>
    <t>Gregory Garland</t>
  </si>
  <si>
    <t>Wendy Simpson</t>
  </si>
  <si>
    <t>Joseph Gorder</t>
  </si>
  <si>
    <t>Arthur Brazy</t>
  </si>
  <si>
    <t>Joshua Easterly</t>
  </si>
  <si>
    <t>Frederick McTaggart</t>
  </si>
  <si>
    <t>Joseph Ficalora</t>
  </si>
  <si>
    <t>Stephen Walter King</t>
  </si>
  <si>
    <t>James Stewart</t>
  </si>
  <si>
    <t>Robert deVeer</t>
  </si>
  <si>
    <t>Steffen Foreid</t>
  </si>
  <si>
    <t>James Labe</t>
  </si>
  <si>
    <t>Kenneth Romanzi</t>
  </si>
  <si>
    <t>Bradley Shaw</t>
  </si>
  <si>
    <t>Thomas Siering</t>
  </si>
  <si>
    <t>Michael C. Pyle</t>
  </si>
  <si>
    <t>John Barry</t>
  </si>
  <si>
    <t>Howard Lorber</t>
  </si>
  <si>
    <t>Barry Sternlicht</t>
  </si>
  <si>
    <t>Thomas Farrell</t>
  </si>
  <si>
    <t>Laurence Penn</t>
  </si>
  <si>
    <t>Kevin Keyes</t>
  </si>
  <si>
    <t>Steven Mumma</t>
  </si>
  <si>
    <t>Ralph Babb</t>
  </si>
  <si>
    <t>Mirko Bibic</t>
  </si>
  <si>
    <t>Robert Cauley</t>
  </si>
  <si>
    <t>Stephen Plavin</t>
  </si>
  <si>
    <t>James Nelson</t>
  </si>
  <si>
    <t>Brian Kingston</t>
  </si>
  <si>
    <t>Jackson Hsieh</t>
  </si>
  <si>
    <t>Michael Gross</t>
  </si>
  <si>
    <t>Dwayne Hyzak</t>
  </si>
  <si>
    <t>Christian Mumenthaler</t>
  </si>
  <si>
    <t>W. Keith Maxwell</t>
  </si>
  <si>
    <t>Jose Cil</t>
  </si>
  <si>
    <t>Michael Dilger</t>
  </si>
  <si>
    <t>Olivier Le Peuch</t>
  </si>
  <si>
    <t>Scott Bluestein</t>
  </si>
  <si>
    <t>Robert Hamwee</t>
  </si>
  <si>
    <t>Claudio Descalzi</t>
  </si>
  <si>
    <t>Stuart Rothstein</t>
  </si>
  <si>
    <t>Eric Colson</t>
  </si>
  <si>
    <t>Ian Robertson</t>
  </si>
  <si>
    <t>Elias Sabo</t>
  </si>
  <si>
    <t>Leon Black</t>
  </si>
  <si>
    <t>Robert Ladd</t>
  </si>
  <si>
    <t>Thomas Herzog</t>
  </si>
  <si>
    <t>Martin Craighead</t>
  </si>
  <si>
    <t>Thomas Akin</t>
  </si>
  <si>
    <t>Paolo Rocca</t>
  </si>
  <si>
    <t>Vicki Hollub</t>
  </si>
  <si>
    <t>John Fallon</t>
  </si>
  <si>
    <t>Brian Harris</t>
  </si>
  <si>
    <t>James Fitterling</t>
  </si>
  <si>
    <t>Rael L. Diamond</t>
  </si>
  <si>
    <t>David Overton</t>
  </si>
  <si>
    <t>Richard Zimmerman</t>
  </si>
  <si>
    <t>Nicholas Read</t>
  </si>
  <si>
    <t>Kevin Crutchfield</t>
  </si>
  <si>
    <t>Bhavesh Patel</t>
  </si>
  <si>
    <t>Fujio Mitarai</t>
  </si>
  <si>
    <t>Stephen Jones</t>
  </si>
  <si>
    <t>John Lindsay</t>
  </si>
  <si>
    <t>Jason Reid</t>
  </si>
  <si>
    <t>Jonathan Cohen</t>
  </si>
  <si>
    <t>Charles Scharf</t>
  </si>
  <si>
    <t>Thomas Derosa</t>
  </si>
  <si>
    <t>Charles Magro</t>
  </si>
  <si>
    <t>John Fischer</t>
  </si>
  <si>
    <t>Robert Sanchez</t>
  </si>
  <si>
    <t>H. Lawrence Culp</t>
  </si>
  <si>
    <t>William Dillard</t>
  </si>
  <si>
    <t>Rodney Eichler</t>
  </si>
  <si>
    <t>Philip Sanders</t>
  </si>
  <si>
    <t>David Schulte</t>
  </si>
  <si>
    <t>William Hornbuckle</t>
  </si>
  <si>
    <t>Stephen Murdoch</t>
  </si>
  <si>
    <t>Gregory Silvers</t>
  </si>
  <si>
    <t>Gavin Hattersley</t>
  </si>
  <si>
    <t>Pekka Lundmark</t>
  </si>
  <si>
    <t>Stephen Lacy</t>
  </si>
  <si>
    <t>Stephen Joyce</t>
  </si>
  <si>
    <t>James Risoleo</t>
  </si>
  <si>
    <t>Jeremy Male</t>
  </si>
  <si>
    <t>David Calhoun</t>
  </si>
  <si>
    <t>Justin Knight</t>
  </si>
  <si>
    <t>Sheldon Adelson</t>
  </si>
  <si>
    <t>Roberto da Cunha Castello Branco</t>
  </si>
  <si>
    <t>Joseph Alala</t>
  </si>
  <si>
    <t>James Hackett</t>
  </si>
  <si>
    <t>Mikael Bratt</t>
  </si>
  <si>
    <t>Clay Williams</t>
  </si>
  <si>
    <t>Douglas J. Pferdehirt</t>
  </si>
  <si>
    <t>John Williams</t>
  </si>
  <si>
    <t>Carlos Ghosn</t>
  </si>
  <si>
    <t>Michael Manley</t>
  </si>
  <si>
    <t>Barbara Rentler</t>
  </si>
  <si>
    <t>Steven van Rijswijk</t>
  </si>
  <si>
    <t>Mark Tritton</t>
  </si>
  <si>
    <t>Sandra Cochran</t>
  </si>
  <si>
    <t>Michelle Gass</t>
  </si>
  <si>
    <t>Fran Horowitz</t>
  </si>
  <si>
    <t>Gary Kelly</t>
  </si>
  <si>
    <t>Richard Fain</t>
  </si>
  <si>
    <t>Jeffrey Gennette</t>
  </si>
  <si>
    <t>Guillaume Faury</t>
  </si>
  <si>
    <t>James Reid-Anderson</t>
  </si>
  <si>
    <t>Gerard Arpey</t>
  </si>
  <si>
    <t>Daniel Knotts</t>
  </si>
  <si>
    <t>Carlos Hernandez</t>
  </si>
  <si>
    <t>Marc Parent</t>
  </si>
  <si>
    <t>Bradley Tilden</t>
  </si>
  <si>
    <t>Peter Ingram</t>
  </si>
  <si>
    <t>David Goeckeler</t>
  </si>
  <si>
    <t>Lakshmi Mittal</t>
  </si>
  <si>
    <t>Christopher Frost</t>
  </si>
  <si>
    <t>Andrew Meslow</t>
  </si>
  <si>
    <t>Erik Nordstrom</t>
  </si>
  <si>
    <t>Arnold Donald</t>
  </si>
  <si>
    <t>Jeong Wu Choi</t>
  </si>
  <si>
    <t>Communication Services</t>
  </si>
  <si>
    <t>Industrials</t>
  </si>
  <si>
    <t>Healthcare</t>
  </si>
  <si>
    <t>Financial Services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</si>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</sst>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-0.002488358082405995</v>
      </c>
      <c r="F2">
        <v>0.22</v>
      </c>
      <c r="G2">
        <v>0.2188744846935415</v>
      </c>
      <c r="H2" t="s">
        <v>667</v>
      </c>
      <c r="I2" t="s">
        <v>534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0.018487178105598</v>
      </c>
      <c r="E3">
        <v>0.02650623180080203</v>
      </c>
      <c r="F3">
        <v>0.1</v>
      </c>
      <c r="G3">
        <v>0.1437229779839633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0.019991999944133</v>
      </c>
      <c r="E4">
        <v>0.06501306591742106</v>
      </c>
      <c r="F4">
        <v>0.05</v>
      </c>
      <c r="G4">
        <v>0.1328877880179853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0.0413363631105752</v>
      </c>
      <c r="F5">
        <v>0.07000000000000001</v>
      </c>
      <c r="G5">
        <v>0.1322230464444487</v>
      </c>
      <c r="H5" t="s">
        <v>667</v>
      </c>
      <c r="I5" t="s">
        <v>534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663</v>
      </c>
      <c r="D6">
        <v>0.001887852214956</v>
      </c>
      <c r="E6">
        <v>0.02424082947087691</v>
      </c>
      <c r="F6">
        <v>0.1</v>
      </c>
      <c r="G6">
        <v>0.1284706446412665</v>
      </c>
      <c r="H6" t="s">
        <v>667</v>
      </c>
      <c r="I6" t="s">
        <v>414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0.04559956482049801</v>
      </c>
      <c r="E7">
        <v>0.03937532743239491</v>
      </c>
      <c r="F7">
        <v>0.05</v>
      </c>
      <c r="G7">
        <v>0.1262737406407886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0.04062941312869128</v>
      </c>
      <c r="F8">
        <v>0.055</v>
      </c>
      <c r="G8">
        <v>0.1243534416469187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663</v>
      </c>
      <c r="D9">
        <v>0.042348589886635</v>
      </c>
      <c r="E9">
        <v>0.06788114661778932</v>
      </c>
      <c r="F9">
        <v>0.02</v>
      </c>
      <c r="G9">
        <v>0.1205842438319364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663</v>
      </c>
      <c r="D10">
        <v>0.025781851394786</v>
      </c>
      <c r="E10">
        <v>0.03709408068385733</v>
      </c>
      <c r="F10">
        <v>0.06</v>
      </c>
      <c r="G10">
        <v>0.1196896394883127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663</v>
      </c>
      <c r="D11">
        <v>0.017868240288541</v>
      </c>
      <c r="E11">
        <v>0.002779788907232961</v>
      </c>
      <c r="F11">
        <v>0.1</v>
      </c>
      <c r="G11">
        <v>0.119476698105532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663</v>
      </c>
      <c r="D12">
        <v>0.02022986303118</v>
      </c>
      <c r="E12">
        <v>0.02565527669701928</v>
      </c>
      <c r="F12">
        <v>0.07000000000000001</v>
      </c>
      <c r="G12">
        <v>0.1189141651778531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663</v>
      </c>
      <c r="D13">
        <v>0.04844022017440201</v>
      </c>
      <c r="E13">
        <v>0.06012056973106783</v>
      </c>
      <c r="F13">
        <v>0.02</v>
      </c>
      <c r="G13">
        <v>0.1182492673413169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HYPERLINK("https://www.suredividend.com/sure-analysis-FDX/","Fedex Corp")</f>
        <v>0</v>
      </c>
      <c r="C14" t="s">
        <v>663</v>
      </c>
      <c r="D14">
        <v>0.009971709168708001</v>
      </c>
      <c r="E14">
        <v>0.03832901025920643</v>
      </c>
      <c r="F14">
        <v>0.06</v>
      </c>
      <c r="G14">
        <v>0.1088570247893763</v>
      </c>
      <c r="H14" t="s">
        <v>667</v>
      </c>
      <c r="I14" t="s">
        <v>414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0.037069971269386</v>
      </c>
      <c r="E15">
        <v>0.04560978179850816</v>
      </c>
      <c r="F15">
        <v>0.028</v>
      </c>
      <c r="G15">
        <v>0.1037144700931696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HYPERLINK("https://www.suredividend.com/sure-analysis-GD/","General Dynamics Corp.")</f>
        <v>0</v>
      </c>
      <c r="C16" t="s">
        <v>663</v>
      </c>
      <c r="D16">
        <v>0.028704761986926</v>
      </c>
      <c r="E16">
        <v>0.01168931845873833</v>
      </c>
      <c r="F16">
        <v>0.06</v>
      </c>
      <c r="G16">
        <v>0.09979391523028225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663</v>
      </c>
      <c r="D17">
        <v>0.013936864874058</v>
      </c>
      <c r="E17">
        <v>0.01476593117985936</v>
      </c>
      <c r="F17">
        <v>0.07000000000000001</v>
      </c>
      <c r="G17">
        <v>0.09970383329739851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HYPERLINK("https://www.suredividend.com/sure-analysis-MATW/","Matthews International Corp.")</f>
        <v>0</v>
      </c>
      <c r="C18" t="s">
        <v>663</v>
      </c>
      <c r="D18">
        <v>0.028381257992993</v>
      </c>
      <c r="E18">
        <v>0.04260394079856367</v>
      </c>
      <c r="F18">
        <v>0.03</v>
      </c>
      <c r="G18">
        <v>0.09911578051940451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663</v>
      </c>
      <c r="D19">
        <v>0.021246793787379</v>
      </c>
      <c r="E19">
        <v>0.04531309622022506</v>
      </c>
      <c r="F19">
        <v>0.03</v>
      </c>
      <c r="G19">
        <v>0.09709344398265896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663</v>
      </c>
      <c r="D20">
        <v>0</v>
      </c>
      <c r="E20">
        <v>0.02881693113176631</v>
      </c>
      <c r="F20">
        <v>0.05</v>
      </c>
      <c r="G20">
        <v>0.0960837238854968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HYPERLINK("https://www.suredividend.com/sure-analysis-MCK/","Mckesson Corporation")</f>
        <v>0</v>
      </c>
      <c r="C21" t="s">
        <v>663</v>
      </c>
      <c r="D21">
        <v>0.009509013147342</v>
      </c>
      <c r="E21">
        <v>0.02605615810408612</v>
      </c>
      <c r="F21">
        <v>0.06</v>
      </c>
      <c r="G21">
        <v>0.09602656638745732</v>
      </c>
      <c r="H21" t="s">
        <v>667</v>
      </c>
      <c r="I21" t="s">
        <v>414</v>
      </c>
    </row>
    <row r="22" spans="1:9">
      <c r="A22" s="1" t="s">
        <v>29</v>
      </c>
      <c r="B22">
        <f>HYPERLINK("https://www.suredividend.com/sure-analysis-ATO/","Atmos Energy Corp.")</f>
        <v>0</v>
      </c>
      <c r="C22" t="s">
        <v>663</v>
      </c>
      <c r="D22">
        <v>0.024409014238268</v>
      </c>
      <c r="E22">
        <v>0.001437759661083948</v>
      </c>
      <c r="F22">
        <v>0.07000000000000001</v>
      </c>
      <c r="G22">
        <v>0.09587030765697646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663</v>
      </c>
      <c r="D23">
        <v>0.012745751892895</v>
      </c>
      <c r="E23">
        <v>-0.01522677546286644</v>
      </c>
      <c r="F23">
        <v>0.1</v>
      </c>
      <c r="G23">
        <v>0.09538864287219884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HYPERLINK("https://www.suredividend.com/sure-analysis-ABM/","ABM Industries Inc.")</f>
        <v>0</v>
      </c>
      <c r="C24" t="s">
        <v>663</v>
      </c>
      <c r="D24">
        <v>0.014593232057091</v>
      </c>
      <c r="E24">
        <v>0.0251761437183502</v>
      </c>
      <c r="F24">
        <v>0.05</v>
      </c>
      <c r="G24">
        <v>0.09262024912139055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0.040601761386025</v>
      </c>
      <c r="E25">
        <v>0.01731423467337234</v>
      </c>
      <c r="F25">
        <v>0.04</v>
      </c>
      <c r="G25">
        <v>0.09207336410923417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663</v>
      </c>
      <c r="D26">
        <v>0.034841234602456</v>
      </c>
      <c r="E26">
        <v>0.01880377697553626</v>
      </c>
      <c r="F26">
        <v>0.04</v>
      </c>
      <c r="G26">
        <v>0.09206938808212262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HYPERLINK("https://www.suredividend.com/sure-analysis-PSBQ/","PSB Holdings Inc (WI)")</f>
        <v>0</v>
      </c>
      <c r="C27" t="s">
        <v>663</v>
      </c>
      <c r="D27">
        <v>0</v>
      </c>
      <c r="E27">
        <v>0.03132463082865522</v>
      </c>
      <c r="F27">
        <v>0.04</v>
      </c>
      <c r="G27">
        <v>0.0894465261256514</v>
      </c>
      <c r="H27" t="s">
        <v>667</v>
      </c>
      <c r="I27" t="s">
        <v>414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663</v>
      </c>
      <c r="D28">
        <v>0.014746610234767</v>
      </c>
      <c r="E28">
        <v>-0.005535893065939601</v>
      </c>
      <c r="F28">
        <v>0.08</v>
      </c>
      <c r="G28">
        <v>0.08762401422563437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HYPERLINK("https://www.suredividend.com/sure-analysis-SLGN/","Silgan Holdings Inc.")</f>
        <v>0</v>
      </c>
      <c r="C29" t="s">
        <v>663</v>
      </c>
      <c r="D29">
        <v>0.012879132180149</v>
      </c>
      <c r="E29">
        <v>0.005310224979090838</v>
      </c>
      <c r="F29">
        <v>0.07000000000000001</v>
      </c>
      <c r="G29">
        <v>0.0875895653474188</v>
      </c>
      <c r="H29" t="s">
        <v>667</v>
      </c>
      <c r="I29" t="s">
        <v>668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0.006645369163142001</v>
      </c>
      <c r="E30">
        <v>-0.01768165386516007</v>
      </c>
      <c r="F30">
        <v>0.1</v>
      </c>
      <c r="G30">
        <v>0.08707858255307355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663</v>
      </c>
      <c r="D31">
        <v>0.043186791298946</v>
      </c>
      <c r="E31">
        <v>0.01013752424758185</v>
      </c>
      <c r="F31">
        <v>0.03</v>
      </c>
      <c r="G31">
        <v>0.0855954750544643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0.042833245570101</v>
      </c>
      <c r="E32">
        <v>0.004829182201174342</v>
      </c>
      <c r="F32">
        <v>0.04</v>
      </c>
      <c r="G32">
        <v>0.08376622153124158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0.035684489475322</v>
      </c>
      <c r="E33">
        <v>0.01969887075700516</v>
      </c>
      <c r="F33">
        <v>0.03</v>
      </c>
      <c r="G33">
        <v>0.0819268697445461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HYPERLINK("https://www.suredividend.com/sure-analysis-ADM/","Archer Daniels Midland Co.")</f>
        <v>0</v>
      </c>
      <c r="C34" t="s">
        <v>663</v>
      </c>
      <c r="D34">
        <v>0.028226279837987</v>
      </c>
      <c r="E34">
        <v>-0.006776687819008531</v>
      </c>
      <c r="F34">
        <v>0.06</v>
      </c>
      <c r="G34">
        <v>0.07847877126741887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HYPERLINK("https://www.suredividend.com/sure-analysis-AIZ/","Assurant Inc")</f>
        <v>0</v>
      </c>
      <c r="C35" t="s">
        <v>663</v>
      </c>
      <c r="D35">
        <v>0.018576743551098</v>
      </c>
      <c r="E35">
        <v>1.515220389491923e-05</v>
      </c>
      <c r="F35">
        <v>0.06</v>
      </c>
      <c r="G35">
        <v>0.07763853194184023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0.031392788794232</v>
      </c>
      <c r="E36">
        <v>0.007544613799145283</v>
      </c>
      <c r="F36">
        <v>0.04</v>
      </c>
      <c r="G36">
        <v>0.07629097769514481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663</v>
      </c>
      <c r="D37">
        <v>0.017279792241393</v>
      </c>
      <c r="E37">
        <v>0.008281855992582576</v>
      </c>
      <c r="F37">
        <v>0.05</v>
      </c>
      <c r="G37">
        <v>0.07621688798221826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HYPERLINK("https://www.suredividend.com/sure-analysis-FMS/","Fresenius Medical Care AG &amp; Co. KGaA")</f>
        <v>0</v>
      </c>
      <c r="C38" t="s">
        <v>663</v>
      </c>
      <c r="D38">
        <v>0.017249278717022</v>
      </c>
      <c r="E38">
        <v>-0.00198808730186284</v>
      </c>
      <c r="F38">
        <v>0.06</v>
      </c>
      <c r="G38">
        <v>0.07357878749500779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663</v>
      </c>
      <c r="D39">
        <v>0.024919616409027</v>
      </c>
      <c r="E39">
        <v>0.01868788833262758</v>
      </c>
      <c r="F39">
        <v>0.03</v>
      </c>
      <c r="G39">
        <v>0.07163111135439948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0.012621789535842</v>
      </c>
      <c r="E40">
        <v>-0.0210054313151109</v>
      </c>
      <c r="F40">
        <v>0.08</v>
      </c>
      <c r="G40">
        <v>0.06890043014526293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HYPERLINK("https://www.suredividend.com/sure-analysis-BBY/","Best Buy Co. Inc.")</f>
        <v>0</v>
      </c>
      <c r="C41" t="s">
        <v>663</v>
      </c>
      <c r="D41">
        <v>0.021862862417753</v>
      </c>
      <c r="E41">
        <v>-0.01281162922850987</v>
      </c>
      <c r="F41">
        <v>0.06</v>
      </c>
      <c r="G41">
        <v>0.06863532325306076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0.020841739715629</v>
      </c>
      <c r="E42">
        <v>-0.03141423160162471</v>
      </c>
      <c r="F42">
        <v>0.08</v>
      </c>
      <c r="G42">
        <v>0.06853715772819191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HYPERLINK("https://www.suredividend.com/sure-analysis-DCI/","Donaldson Co. Inc.")</f>
        <v>0</v>
      </c>
      <c r="C43" t="s">
        <v>663</v>
      </c>
      <c r="D43">
        <v>0.014941055489675</v>
      </c>
      <c r="E43">
        <v>-0.03538773419092522</v>
      </c>
      <c r="F43">
        <v>0.09</v>
      </c>
      <c r="G43">
        <v>0.0667526111748824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0.012488601554536</v>
      </c>
      <c r="E44">
        <v>-0.02414720285851069</v>
      </c>
      <c r="F44">
        <v>0.08</v>
      </c>
      <c r="G44">
        <v>0.06636036010521495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HYPERLINK("https://www.suredividend.com/sure-analysis-SPGI/","S&amp;P Global Inc")</f>
        <v>0</v>
      </c>
      <c r="C45" t="s">
        <v>663</v>
      </c>
      <c r="D45">
        <v>0.008128502339891</v>
      </c>
      <c r="E45">
        <v>-0.02241955642730098</v>
      </c>
      <c r="F45">
        <v>0.08</v>
      </c>
      <c r="G45">
        <v>0.064793164620633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663</v>
      </c>
      <c r="D46">
        <v>0.033192413177092</v>
      </c>
      <c r="E46">
        <v>-0.01512518929214401</v>
      </c>
      <c r="F46">
        <v>0.05</v>
      </c>
      <c r="G46">
        <v>0.06413017259016041</v>
      </c>
      <c r="H46" t="s">
        <v>667</v>
      </c>
      <c r="I46" t="s">
        <v>667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0.033563935519057</v>
      </c>
      <c r="E47">
        <v>0.007251913503229845</v>
      </c>
      <c r="F47">
        <v>0.02</v>
      </c>
      <c r="G47">
        <v>0.05950271432779575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HYPERLINK("https://www.suredividend.com/sure-analysis-CSL/","Carlisle Companies Inc.")</f>
        <v>0</v>
      </c>
      <c r="C48" t="s">
        <v>663</v>
      </c>
      <c r="D48">
        <v>0.013047486035093</v>
      </c>
      <c r="E48">
        <v>-0.02526096180745185</v>
      </c>
      <c r="F48">
        <v>0.07000000000000001</v>
      </c>
      <c r="G48">
        <v>0.05714378752878679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663</v>
      </c>
      <c r="D49">
        <v>0.031079721018184</v>
      </c>
      <c r="E49">
        <v>-0.0228070655225121</v>
      </c>
      <c r="F49">
        <v>0.05</v>
      </c>
      <c r="G49">
        <v>0.05666934715209582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HYPERLINK("https://www.suredividend.com/sure-analysis-MGRC/","McGrath Rentcorp")</f>
        <v>0</v>
      </c>
      <c r="C50" t="s">
        <v>663</v>
      </c>
      <c r="D50">
        <v>0.024116402598521</v>
      </c>
      <c r="E50">
        <v>0.002503542364885369</v>
      </c>
      <c r="F50">
        <v>0.03</v>
      </c>
      <c r="G50">
        <v>0.05628076991317266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HYPERLINK("https://www.suredividend.com/sure-analysis-AMAT/","Applied Materials Inc.")</f>
        <v>0</v>
      </c>
      <c r="C51" t="s">
        <v>663</v>
      </c>
      <c r="D51">
        <v>0.010032786805081</v>
      </c>
      <c r="E51">
        <v>-0.03300354459491417</v>
      </c>
      <c r="F51">
        <v>0.08</v>
      </c>
      <c r="G51">
        <v>0.05548320831331366</v>
      </c>
      <c r="H51" t="s">
        <v>667</v>
      </c>
      <c r="I51" t="s">
        <v>414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663</v>
      </c>
      <c r="D52">
        <v>0.028669873895545</v>
      </c>
      <c r="E52">
        <v>-0.0226791463323307</v>
      </c>
      <c r="F52">
        <v>0.05</v>
      </c>
      <c r="G52">
        <v>0.05538042866343229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HYPERLINK("https://www.suredividend.com/sure-analysis-NIDB/","Northeast Indiana Bancorp Inc.")</f>
        <v>0</v>
      </c>
      <c r="C53" t="s">
        <v>663</v>
      </c>
      <c r="D53">
        <v>0</v>
      </c>
      <c r="E53">
        <v>0</v>
      </c>
      <c r="F53">
        <v>0.03</v>
      </c>
      <c r="G53">
        <v>0.05517232801149574</v>
      </c>
      <c r="H53" t="s">
        <v>667</v>
      </c>
      <c r="I53" t="s">
        <v>534</v>
      </c>
    </row>
    <row r="54" spans="1:9">
      <c r="A54" s="1" t="s">
        <v>61</v>
      </c>
      <c r="B54">
        <f>HYPERLINK("https://www.suredividend.com/sure-analysis-GRC/","Gorman-Rupp Co.")</f>
        <v>0</v>
      </c>
      <c r="C54" t="s">
        <v>663</v>
      </c>
      <c r="D54">
        <v>0.018061836575275</v>
      </c>
      <c r="E54">
        <v>-0.003952692922012169</v>
      </c>
      <c r="F54">
        <v>0.04</v>
      </c>
      <c r="G54">
        <v>0.05491678382247689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HYPERLINK("https://www.suredividend.com/sure-analysis-HRL/","Hormel Foods Corp.")</f>
        <v>0</v>
      </c>
      <c r="C55" t="s">
        <v>663</v>
      </c>
      <c r="D55">
        <v>0.019810503550191</v>
      </c>
      <c r="E55">
        <v>-0.02695111640339742</v>
      </c>
      <c r="F55">
        <v>0.06</v>
      </c>
      <c r="G55">
        <v>0.05246032746346474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663</v>
      </c>
      <c r="D56">
        <v>0.009571551311666001</v>
      </c>
      <c r="E56">
        <v>-0.07108224561090337</v>
      </c>
      <c r="F56">
        <v>0.12</v>
      </c>
      <c r="G56">
        <v>0.0518370294923256</v>
      </c>
      <c r="H56" t="s">
        <v>667</v>
      </c>
      <c r="I56" t="s">
        <v>414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663</v>
      </c>
      <c r="D57">
        <v>0.009279525571899001</v>
      </c>
      <c r="E57">
        <v>-0.06423429628285693</v>
      </c>
      <c r="F57">
        <v>0.11</v>
      </c>
      <c r="G57">
        <v>0.05066017691765556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HYPERLINK("https://www.suredividend.com/sure-analysis-RNR/","RenaissanceRe Holdings Ltd")</f>
        <v>0</v>
      </c>
      <c r="C58" t="s">
        <v>663</v>
      </c>
      <c r="D58">
        <v>0.008417055038008001</v>
      </c>
      <c r="E58">
        <v>-0.008045685308674555</v>
      </c>
      <c r="F58">
        <v>0.05</v>
      </c>
      <c r="G58">
        <v>0.04937406546744638</v>
      </c>
      <c r="H58" t="s">
        <v>667</v>
      </c>
      <c r="I58" t="s">
        <v>414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663</v>
      </c>
      <c r="D59">
        <v>0.007694229328925</v>
      </c>
      <c r="E59">
        <v>-0.03692582917186471</v>
      </c>
      <c r="F59">
        <v>0.08</v>
      </c>
      <c r="G59">
        <v>0.04901866074944605</v>
      </c>
      <c r="H59" t="s">
        <v>667</v>
      </c>
      <c r="I59" t="s">
        <v>414</v>
      </c>
    </row>
    <row r="60" spans="1:9">
      <c r="A60" s="1" t="s">
        <v>67</v>
      </c>
      <c r="B60">
        <f>HYPERLINK("https://www.suredividend.com/sure-analysis-TGT/","Target Corp")</f>
        <v>0</v>
      </c>
      <c r="C60" t="s">
        <v>663</v>
      </c>
      <c r="D60">
        <v>0.015078755607545</v>
      </c>
      <c r="E60">
        <v>-0.01713238204288858</v>
      </c>
      <c r="F60">
        <v>0.05</v>
      </c>
      <c r="G60">
        <v>0.04774864263987855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663</v>
      </c>
      <c r="D61">
        <v>0</v>
      </c>
      <c r="E61">
        <v>0.004608490223040329</v>
      </c>
      <c r="F61">
        <v>0.02</v>
      </c>
      <c r="G61">
        <v>0.04746983510310243</v>
      </c>
      <c r="H61" t="s">
        <v>667</v>
      </c>
      <c r="I61" t="s">
        <v>414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663</v>
      </c>
      <c r="D62">
        <v>0.02133225546426</v>
      </c>
      <c r="E62">
        <v>-0.0191867407605546</v>
      </c>
      <c r="F62">
        <v>0.045</v>
      </c>
      <c r="G62">
        <v>0.04672906541200961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HYPERLINK("https://www.suredividend.com/sure-analysis-AAP/","Advance Auto Parts Inc")</f>
        <v>0</v>
      </c>
      <c r="C63" t="s">
        <v>663</v>
      </c>
      <c r="D63">
        <v>0.006333483186762001</v>
      </c>
      <c r="E63">
        <v>-0.01952268143624603</v>
      </c>
      <c r="F63">
        <v>0.06</v>
      </c>
      <c r="G63">
        <v>0.04647056689766549</v>
      </c>
      <c r="H63" t="s">
        <v>667</v>
      </c>
      <c r="I63" t="s">
        <v>534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663</v>
      </c>
      <c r="D64">
        <v>0.01990541748659</v>
      </c>
      <c r="E64">
        <v>-0.02330742515425033</v>
      </c>
      <c r="F64">
        <v>0.05</v>
      </c>
      <c r="G64">
        <v>0.04632757833807233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663</v>
      </c>
      <c r="D65">
        <v>0.007090922886508</v>
      </c>
      <c r="E65">
        <v>-0.04858224924805754</v>
      </c>
      <c r="F65">
        <v>0.09</v>
      </c>
      <c r="G65">
        <v>0.04552781300351616</v>
      </c>
      <c r="H65" t="s">
        <v>667</v>
      </c>
      <c r="I65" t="s">
        <v>414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0.025036109737439</v>
      </c>
      <c r="E66">
        <v>-0.04082960514627298</v>
      </c>
      <c r="F66">
        <v>0.06</v>
      </c>
      <c r="G66">
        <v>0.04430662294977661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HYPERLINK("https://www.suredividend.com/sure-analysis-NUE/","Nucor Corp.")</f>
        <v>0</v>
      </c>
      <c r="C67" t="s">
        <v>663</v>
      </c>
      <c r="D67">
        <v>0.029934884243863</v>
      </c>
      <c r="E67">
        <v>-0.01053845420483257</v>
      </c>
      <c r="F67">
        <v>0.025</v>
      </c>
      <c r="G67">
        <v>0.04335083695238007</v>
      </c>
      <c r="H67" t="s">
        <v>667</v>
      </c>
      <c r="I67" t="s">
        <v>667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663</v>
      </c>
      <c r="D68">
        <v>0.016394274873071</v>
      </c>
      <c r="E68">
        <v>-0.02223993492950271</v>
      </c>
      <c r="F68">
        <v>0.05</v>
      </c>
      <c r="G68">
        <v>0.04208611621475233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0.014222133257478</v>
      </c>
      <c r="E69">
        <v>-0.03670192472111822</v>
      </c>
      <c r="F69">
        <v>0.065</v>
      </c>
      <c r="G69">
        <v>0.04128918004330351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0.012837190148736</v>
      </c>
      <c r="E70">
        <v>-0.06848809959065572</v>
      </c>
      <c r="F70">
        <v>0.1</v>
      </c>
      <c r="G70">
        <v>0.03879444239809993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HYPERLINK("https://www.suredividend.com/sure-analysis-TROW/","T. Rowe Price Group Inc.")</f>
        <v>0</v>
      </c>
      <c r="C71" t="s">
        <v>663</v>
      </c>
      <c r="D71">
        <v>0.02354476141962</v>
      </c>
      <c r="E71">
        <v>-0.03549234884588359</v>
      </c>
      <c r="F71">
        <v>0.05</v>
      </c>
      <c r="G71">
        <v>0.03843714216318461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HYPERLINK("https://www.suredividend.com/sure-analysis-ROP/","Roper Technologies Inc")</f>
        <v>0</v>
      </c>
      <c r="C72" t="s">
        <v>663</v>
      </c>
      <c r="D72">
        <v>0.004745729452392</v>
      </c>
      <c r="E72">
        <v>-0.04850142263163748</v>
      </c>
      <c r="F72">
        <v>0.08500000000000001</v>
      </c>
      <c r="G72">
        <v>0.03791006314490897</v>
      </c>
      <c r="H72" t="s">
        <v>667</v>
      </c>
      <c r="I72" t="s">
        <v>414</v>
      </c>
    </row>
    <row r="73" spans="1:9">
      <c r="A73" s="1" t="s">
        <v>80</v>
      </c>
      <c r="B73">
        <f>HYPERLINK("https://www.suredividend.com/sure-analysis-SWK/","Stanley Black &amp; Decker Inc")</f>
        <v>0</v>
      </c>
      <c r="C73" t="s">
        <v>663</v>
      </c>
      <c r="D73">
        <v>0.015471908960402</v>
      </c>
      <c r="E73">
        <v>-0.05835479041527203</v>
      </c>
      <c r="F73">
        <v>0.08</v>
      </c>
      <c r="G73">
        <v>0.03574895666031508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663</v>
      </c>
      <c r="D74">
        <v>0.011406270010854</v>
      </c>
      <c r="E74">
        <v>-0.0804149934041527</v>
      </c>
      <c r="F74">
        <v>0.11</v>
      </c>
      <c r="G74">
        <v>0.03532059074066329</v>
      </c>
      <c r="H74" t="s">
        <v>667</v>
      </c>
      <c r="I74" t="s">
        <v>414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0.020291979749452</v>
      </c>
      <c r="E75">
        <v>-0.03539373851244976</v>
      </c>
      <c r="F75">
        <v>0.05</v>
      </c>
      <c r="G75">
        <v>0.03502027814474173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663</v>
      </c>
      <c r="D76">
        <v>0.010625247291784</v>
      </c>
      <c r="E76">
        <v>-0.0190499703848741</v>
      </c>
      <c r="F76">
        <v>0.042</v>
      </c>
      <c r="G76">
        <v>0.03388619909506696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663</v>
      </c>
      <c r="D77">
        <v>0.010959917959818</v>
      </c>
      <c r="E77">
        <v>-0.04558216195749554</v>
      </c>
      <c r="F77">
        <v>0.07000000000000001</v>
      </c>
      <c r="G77">
        <v>0.03359513545949944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0.024676090891998</v>
      </c>
      <c r="E78">
        <v>-0.04323406315951073</v>
      </c>
      <c r="F78">
        <v>0.05</v>
      </c>
      <c r="G78">
        <v>0.03069699730905429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663</v>
      </c>
      <c r="D79">
        <v>0.014896618129348</v>
      </c>
      <c r="E79">
        <v>-0.03500860631116864</v>
      </c>
      <c r="F79">
        <v>0.05</v>
      </c>
      <c r="G79">
        <v>0.02906128695227017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0.015503662248584</v>
      </c>
      <c r="E80">
        <v>-0.0663573518922802</v>
      </c>
      <c r="F80">
        <v>0.08</v>
      </c>
      <c r="G80">
        <v>0.02553533549940146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0.005565042096266</v>
      </c>
      <c r="E81">
        <v>-0.0866024180779722</v>
      </c>
      <c r="F81">
        <v>0.11</v>
      </c>
      <c r="G81">
        <v>0.02217932672656731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0.010902748857419</v>
      </c>
      <c r="E82">
        <v>-0.04894574392707218</v>
      </c>
      <c r="F82">
        <v>0.06</v>
      </c>
      <c r="G82">
        <v>0.02045410164723638</v>
      </c>
      <c r="H82" t="s">
        <v>667</v>
      </c>
      <c r="I82" t="s">
        <v>668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0.005356662235170001</v>
      </c>
      <c r="E83">
        <v>-0.04912036993363378</v>
      </c>
      <c r="F83">
        <v>0.06</v>
      </c>
      <c r="G83">
        <v>0.01784308935736356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0.014465072198837</v>
      </c>
      <c r="E84">
        <v>-0.07550434622225966</v>
      </c>
      <c r="F84">
        <v>0.08</v>
      </c>
      <c r="G84">
        <v>0.01710558862485878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663</v>
      </c>
      <c r="D85">
        <v>0.006879109150141001</v>
      </c>
      <c r="E85">
        <v>-0.044331416449509</v>
      </c>
      <c r="F85">
        <v>0.05</v>
      </c>
      <c r="G85">
        <v>0.01579445569882187</v>
      </c>
      <c r="H85" t="s">
        <v>667</v>
      </c>
      <c r="I85" t="s">
        <v>414</v>
      </c>
    </row>
    <row r="86" spans="1:9">
      <c r="A86" s="1" t="s">
        <v>93</v>
      </c>
      <c r="B86">
        <f>HYPERLINK("https://www.suredividend.com/sure-analysis-MSFT/","Microsoft Corporation")</f>
        <v>0</v>
      </c>
      <c r="C86" t="s">
        <v>663</v>
      </c>
      <c r="D86">
        <v>0.009361308557468001</v>
      </c>
      <c r="E86">
        <v>-0.07298796684056919</v>
      </c>
      <c r="F86">
        <v>0.08</v>
      </c>
      <c r="G86">
        <v>0.01424520675665208</v>
      </c>
      <c r="H86" t="s">
        <v>667</v>
      </c>
      <c r="I86" t="s">
        <v>414</v>
      </c>
    </row>
    <row r="87" spans="1:9">
      <c r="A87" s="1" t="s">
        <v>94</v>
      </c>
      <c r="B87">
        <f>HYPERLINK("https://www.suredividend.com/sure-analysis-THFF/","First Financial Corp. - Indiana")</f>
        <v>0</v>
      </c>
      <c r="C87" t="s">
        <v>663</v>
      </c>
      <c r="D87">
        <v>0.026569729801027</v>
      </c>
      <c r="E87">
        <v>-0.0149701442437381</v>
      </c>
      <c r="F87">
        <v>0</v>
      </c>
      <c r="G87">
        <v>0.01405407075714127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0.009065760918079001</v>
      </c>
      <c r="E88">
        <v>-0.02763036795110652</v>
      </c>
      <c r="F88">
        <v>0.03</v>
      </c>
      <c r="G88">
        <v>0.01322701739130494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HYPERLINK("https://www.suredividend.com/sure-analysis-UBSI/","United Bankshares, Inc.")</f>
        <v>0</v>
      </c>
      <c r="C89" t="s">
        <v>663</v>
      </c>
      <c r="D89">
        <v>0.042427070714159</v>
      </c>
      <c r="E89">
        <v>-0.02114174772711619</v>
      </c>
      <c r="F89">
        <v>-0.02</v>
      </c>
      <c r="G89">
        <v>0.008455708641382564</v>
      </c>
      <c r="H89" t="s">
        <v>667</v>
      </c>
      <c r="I89" t="s">
        <v>667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0.01930843727705</v>
      </c>
      <c r="E90">
        <v>-0.09038806489409323</v>
      </c>
      <c r="F90">
        <v>0.08</v>
      </c>
      <c r="G90">
        <v>0.008283889046549753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663</v>
      </c>
      <c r="D91">
        <v>0.018313718699883</v>
      </c>
      <c r="E91">
        <v>-0.08281401792507204</v>
      </c>
      <c r="F91">
        <v>0.076</v>
      </c>
      <c r="G91">
        <v>0.007313377439580604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0.007271690359122</v>
      </c>
      <c r="E92">
        <v>-0.06858381379639522</v>
      </c>
      <c r="F92">
        <v>0.07000000000000001</v>
      </c>
      <c r="G92">
        <v>0.006509401717011087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663</v>
      </c>
      <c r="D93">
        <v>0.010590404072448</v>
      </c>
      <c r="E93">
        <v>-0.09532595759261497</v>
      </c>
      <c r="F93">
        <v>0.095</v>
      </c>
      <c r="G93">
        <v>0.005067231188355503</v>
      </c>
      <c r="H93" t="s">
        <v>667</v>
      </c>
      <c r="I93" t="s">
        <v>414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0.022212828853444</v>
      </c>
      <c r="E94">
        <v>-0.04121665275520592</v>
      </c>
      <c r="F94">
        <v>0.02</v>
      </c>
      <c r="G94">
        <v>0.004460167755630406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663</v>
      </c>
      <c r="D95">
        <v>0</v>
      </c>
      <c r="E95">
        <v>-0.09033171030731746</v>
      </c>
      <c r="F95">
        <v>0.08</v>
      </c>
      <c r="G95">
        <v>0.004438758138239907</v>
      </c>
      <c r="H95" t="s">
        <v>667</v>
      </c>
      <c r="I95" t="s">
        <v>414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663</v>
      </c>
      <c r="D96">
        <v>0.013541485235026</v>
      </c>
      <c r="E96">
        <v>-0.08660695626078263</v>
      </c>
      <c r="F96">
        <v>0.08</v>
      </c>
      <c r="G96">
        <v>0.004050468613084002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663</v>
      </c>
      <c r="D97">
        <v>0.01308008206016</v>
      </c>
      <c r="E97">
        <v>-0.07816506308106819</v>
      </c>
      <c r="F97">
        <v>0.07000000000000001</v>
      </c>
      <c r="G97">
        <v>0.003097173192024849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663</v>
      </c>
      <c r="D98">
        <v>0.029357058132325</v>
      </c>
      <c r="E98">
        <v>-0.02938717400863999</v>
      </c>
      <c r="F98">
        <v>-0.01</v>
      </c>
      <c r="G98">
        <v>-0.001201980890152221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663</v>
      </c>
      <c r="D99">
        <v>0.008922415062020001</v>
      </c>
      <c r="E99">
        <v>-0.09726922011616101</v>
      </c>
      <c r="F99">
        <v>0.09</v>
      </c>
      <c r="G99">
        <v>-0.004152065128972593</v>
      </c>
      <c r="H99" t="s">
        <v>667</v>
      </c>
      <c r="I99" t="s">
        <v>414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663</v>
      </c>
      <c r="D100">
        <v>0.011824202790041</v>
      </c>
      <c r="E100">
        <v>-0.08834296884225412</v>
      </c>
      <c r="F100">
        <v>0.07000000000000001</v>
      </c>
      <c r="G100">
        <v>-0.004983329592339381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663</v>
      </c>
      <c r="D101">
        <v>0.014454164608403</v>
      </c>
      <c r="E101">
        <v>-0.09177523143636979</v>
      </c>
      <c r="F101">
        <v>0.076</v>
      </c>
      <c r="G101">
        <v>-0.005044377361310581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663</v>
      </c>
      <c r="D102">
        <v>0.015445107263751</v>
      </c>
      <c r="E102">
        <v>-0.06717092835949068</v>
      </c>
      <c r="F102">
        <v>0.04</v>
      </c>
      <c r="G102">
        <v>-0.008599358346544239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663</v>
      </c>
      <c r="D103">
        <v>0.015973733135552</v>
      </c>
      <c r="E103">
        <v>-0.07611966292701677</v>
      </c>
      <c r="F103">
        <v>0.05</v>
      </c>
      <c r="G103">
        <v>-0.009611500404985707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663</v>
      </c>
      <c r="D104">
        <v>0.007949980033892001</v>
      </c>
      <c r="E104">
        <v>-0.07858544362322151</v>
      </c>
      <c r="F104">
        <v>0.06</v>
      </c>
      <c r="G104">
        <v>-0.01160035004640247</v>
      </c>
      <c r="H104" t="s">
        <v>667</v>
      </c>
      <c r="I104" t="s">
        <v>414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663</v>
      </c>
      <c r="D105">
        <v>0.015999151356075</v>
      </c>
      <c r="E105">
        <v>-0.06072008771022441</v>
      </c>
      <c r="F105">
        <v>0.028</v>
      </c>
      <c r="G105">
        <v>-0.01349671901321314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0.011390751825673</v>
      </c>
      <c r="E106">
        <v>-0.09387051133260604</v>
      </c>
      <c r="F106">
        <v>0.07000000000000001</v>
      </c>
      <c r="G106">
        <v>-0.01467223240944904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663</v>
      </c>
      <c r="D107">
        <v>0.020468825821987</v>
      </c>
      <c r="E107">
        <v>-0.1000654825293675</v>
      </c>
      <c r="F107">
        <v>0.06</v>
      </c>
      <c r="G107">
        <v>-0.01526475714819708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0.007640228226765001</v>
      </c>
      <c r="E108">
        <v>-0.08186483689552293</v>
      </c>
      <c r="F108">
        <v>0.06</v>
      </c>
      <c r="G108">
        <v>-0.01580218486932505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0.020471565333297</v>
      </c>
      <c r="E109">
        <v>-0.07057285325993468</v>
      </c>
      <c r="F109">
        <v>0.029</v>
      </c>
      <c r="G109">
        <v>-0.01818507500533084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663</v>
      </c>
      <c r="D110">
        <v>0.008855150779454</v>
      </c>
      <c r="E110">
        <v>-0.1003216741057376</v>
      </c>
      <c r="F110">
        <v>0.07000000000000001</v>
      </c>
      <c r="G110">
        <v>-0.02062800711469692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663</v>
      </c>
      <c r="D111">
        <v>0.008706314577223</v>
      </c>
      <c r="E111">
        <v>-0.1601038762033955</v>
      </c>
      <c r="F111">
        <v>0.15</v>
      </c>
      <c r="G111">
        <v>-0.02135296044155399</v>
      </c>
      <c r="H111" t="s">
        <v>667</v>
      </c>
      <c r="I111" t="s">
        <v>414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0.00165410648564</v>
      </c>
      <c r="E112">
        <v>-0.07939184396131382</v>
      </c>
      <c r="F112">
        <v>0.06</v>
      </c>
      <c r="G112">
        <v>-0.02228074394796531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663</v>
      </c>
      <c r="D113">
        <v>0.015623723736787</v>
      </c>
      <c r="E113">
        <v>-0.09184074904329609</v>
      </c>
      <c r="F113">
        <v>0.05</v>
      </c>
      <c r="G113">
        <v>-0.02444068812115974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0.007404824162991001</v>
      </c>
      <c r="E114">
        <v>-0.09678209514205061</v>
      </c>
      <c r="F114">
        <v>0.06</v>
      </c>
      <c r="G114">
        <v>-0.02922278131847322</v>
      </c>
      <c r="H114" t="s">
        <v>667</v>
      </c>
      <c r="I114" t="s">
        <v>414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0.012776631253104</v>
      </c>
      <c r="E115">
        <v>-0.1027442097601191</v>
      </c>
      <c r="F115">
        <v>0.06</v>
      </c>
      <c r="G115">
        <v>-0.03184704986290943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0.006068507429802</v>
      </c>
      <c r="E116">
        <v>-0.1253289996972899</v>
      </c>
      <c r="F116">
        <v>0.09</v>
      </c>
      <c r="G116">
        <v>-0.03564131845816221</v>
      </c>
      <c r="H116" t="s">
        <v>667</v>
      </c>
      <c r="I116" t="s">
        <v>534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663</v>
      </c>
      <c r="D117">
        <v>0.008812834882302001</v>
      </c>
      <c r="E117">
        <v>-0.1116209479972862</v>
      </c>
      <c r="F117">
        <v>0.07000000000000001</v>
      </c>
      <c r="G117">
        <v>-0.0362730412910317</v>
      </c>
      <c r="H117" t="s">
        <v>667</v>
      </c>
      <c r="I117" t="s">
        <v>414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0.014287385927655</v>
      </c>
      <c r="E118">
        <v>-0.07890249239985092</v>
      </c>
      <c r="F118">
        <v>0.008999999999999999</v>
      </c>
      <c r="G118">
        <v>-0.04985755480835652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0.010471106057032</v>
      </c>
      <c r="E119">
        <v>-0.1172158427173658</v>
      </c>
      <c r="F119">
        <v>0.04</v>
      </c>
      <c r="G119">
        <v>-0.0659582006098719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0.009087471993327</v>
      </c>
      <c r="E120">
        <v>-0.1542389140508994</v>
      </c>
      <c r="F120">
        <v>0.03</v>
      </c>
      <c r="G120">
        <v>-0.1105795089903163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0.002292126616671</v>
      </c>
      <c r="E121">
        <v>-0.1884620928527495</v>
      </c>
      <c r="F121">
        <v>0.09</v>
      </c>
      <c r="G121">
        <v>-0.1108106575763546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0.01038572402279</v>
      </c>
      <c r="E122">
        <v>-0.2072434910441454</v>
      </c>
      <c r="F122">
        <v>0.09</v>
      </c>
      <c r="G122">
        <v>-0.1145483800649365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0.027344651827811</v>
      </c>
      <c r="E123">
        <v>0.02512285092131505</v>
      </c>
      <c r="F123">
        <v>0.1</v>
      </c>
      <c r="G123">
        <v>0.1486273157360904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0.03614902717494</v>
      </c>
      <c r="E124">
        <v>0.09459814693576618</v>
      </c>
      <c r="F124">
        <v>0.015</v>
      </c>
      <c r="G124">
        <v>0.1355324503511111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663</v>
      </c>
      <c r="D125">
        <v>0.029329309262465</v>
      </c>
      <c r="E125">
        <v>0.06874671654165265</v>
      </c>
      <c r="F125">
        <v>0.04</v>
      </c>
      <c r="G125">
        <v>0.1331051680505784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663</v>
      </c>
      <c r="D126">
        <v>0.024581212387996</v>
      </c>
      <c r="E126">
        <v>0.05587159560791899</v>
      </c>
      <c r="F126">
        <v>0.05</v>
      </c>
      <c r="G126">
        <v>0.1317685259623558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HYPERLINK("https://www.suredividend.com/sure-analysis-FLIC/","First Of Long Island Corp.")</f>
        <v>0</v>
      </c>
      <c r="C127" t="s">
        <v>663</v>
      </c>
      <c r="D127">
        <v>0.040202298979615</v>
      </c>
      <c r="E127">
        <v>0.04528344867646483</v>
      </c>
      <c r="F127">
        <v>0.05</v>
      </c>
      <c r="G127">
        <v>0.1313949897471411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0.08047106869258201</v>
      </c>
      <c r="E128">
        <v>0.03080271592149098</v>
      </c>
      <c r="F128">
        <v>0.03</v>
      </c>
      <c r="G128">
        <v>0.1260591479439948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0.05066421331865034</v>
      </c>
      <c r="F129">
        <v>0.035</v>
      </c>
      <c r="G129">
        <v>0.1257701271418459</v>
      </c>
      <c r="H129" t="s">
        <v>668</v>
      </c>
      <c r="I129" t="s">
        <v>534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0.07043541328734401</v>
      </c>
      <c r="E130">
        <v>0.04250916223381984</v>
      </c>
      <c r="F130">
        <v>0.03</v>
      </c>
      <c r="G130">
        <v>0.1251882990170829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663</v>
      </c>
      <c r="D131">
        <v>0.0459552801106</v>
      </c>
      <c r="E131">
        <v>0.03550315159940731</v>
      </c>
      <c r="F131">
        <v>0.05</v>
      </c>
      <c r="G131">
        <v>0.1247384610442899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HYPERLINK("https://www.suredividend.com/sure-analysis-EPD/","Enterprise Products Partners L P")</f>
        <v>0</v>
      </c>
      <c r="C132" t="s">
        <v>664</v>
      </c>
      <c r="D132">
        <v>0.08745115629140701</v>
      </c>
      <c r="E132">
        <v>-0.004106808248450888</v>
      </c>
      <c r="F132">
        <v>0.055</v>
      </c>
      <c r="G132">
        <v>0.121316567657237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HYPERLINK("https://www.suredividend.com/sure-analysis-INTC/","Intel Corp.")</f>
        <v>0</v>
      </c>
      <c r="C133" t="s">
        <v>663</v>
      </c>
      <c r="D133">
        <v>0.026226479429534</v>
      </c>
      <c r="E133">
        <v>0.0470351600627319</v>
      </c>
      <c r="F133">
        <v>0.05</v>
      </c>
      <c r="G133">
        <v>0.1195411465763929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663</v>
      </c>
      <c r="D134">
        <v>0.032389655920404</v>
      </c>
      <c r="E134">
        <v>0.02990991407315757</v>
      </c>
      <c r="F134">
        <v>0.06</v>
      </c>
      <c r="G134">
        <v>0.1186307911246538</v>
      </c>
      <c r="H134" t="s">
        <v>668</v>
      </c>
      <c r="I134" t="s">
        <v>668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663</v>
      </c>
      <c r="D135">
        <v>0.06404290621795501</v>
      </c>
      <c r="E135">
        <v>0.02298036164299933</v>
      </c>
      <c r="F135">
        <v>0.046</v>
      </c>
      <c r="G135">
        <v>0.1182891632337435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HYPERLINK("https://www.suredividend.com/sure-analysis-PBCT/","People`s United Financial Inc")</f>
        <v>0</v>
      </c>
      <c r="C136" t="s">
        <v>663</v>
      </c>
      <c r="D136">
        <v>0.040258063938655</v>
      </c>
      <c r="E136">
        <v>0.04482455584650102</v>
      </c>
      <c r="F136">
        <v>0.03</v>
      </c>
      <c r="G136">
        <v>0.1165259642556917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665</v>
      </c>
      <c r="D137">
        <v>0.048659627763745</v>
      </c>
      <c r="E137">
        <v>0.01542193698973082</v>
      </c>
      <c r="F137">
        <v>0.059</v>
      </c>
      <c r="G137">
        <v>0.1155288209425724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663</v>
      </c>
      <c r="D138">
        <v>0.04875877168189301</v>
      </c>
      <c r="E138">
        <v>0.003707550336851551</v>
      </c>
      <c r="F138">
        <v>0.07000000000000001</v>
      </c>
      <c r="G138">
        <v>0.1077484666506245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663</v>
      </c>
      <c r="D139">
        <v>0.028925519793603</v>
      </c>
      <c r="E139">
        <v>0.03099441334940622</v>
      </c>
      <c r="F139">
        <v>0.05</v>
      </c>
      <c r="G139">
        <v>0.1058094674640258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HYPERLINK("https://www.suredividend.com/sure-analysis-CONE/","CyrusOne Inc")</f>
        <v>0</v>
      </c>
      <c r="C140" t="s">
        <v>665</v>
      </c>
      <c r="D140">
        <v>0.027328084344509</v>
      </c>
      <c r="E140">
        <v>-0.0169629511336904</v>
      </c>
      <c r="F140">
        <v>0.1</v>
      </c>
      <c r="G140">
        <v>0.1046420045462115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0.023924730944243</v>
      </c>
      <c r="E141">
        <v>0.01455035684731043</v>
      </c>
      <c r="F141">
        <v>0.06</v>
      </c>
      <c r="G141">
        <v>0.1033835924663553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HYPERLINK("https://www.suredividend.com/sure-analysis-HD/","Home Depot, Inc.")</f>
        <v>0</v>
      </c>
      <c r="C142" t="s">
        <v>663</v>
      </c>
      <c r="D142">
        <v>0.0224046982028</v>
      </c>
      <c r="E142">
        <v>-0.008847530034131301</v>
      </c>
      <c r="F142">
        <v>0.09</v>
      </c>
      <c r="G142">
        <v>0.1013343682535577</v>
      </c>
      <c r="H142" t="s">
        <v>668</v>
      </c>
      <c r="I142" t="s">
        <v>414</v>
      </c>
    </row>
    <row r="143" spans="1:9">
      <c r="A143" s="1" t="s">
        <v>150</v>
      </c>
      <c r="B143">
        <f>HYPERLINK("https://www.suredividend.com/sure-analysis-FLO/","Flowers Foods, Inc.")</f>
        <v>0</v>
      </c>
      <c r="C143" t="s">
        <v>663</v>
      </c>
      <c r="D143">
        <v>0.034468750862281</v>
      </c>
      <c r="E143">
        <v>0.02011959767436111</v>
      </c>
      <c r="F143">
        <v>0.05</v>
      </c>
      <c r="G143">
        <v>0.1006020123340921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663</v>
      </c>
      <c r="D144">
        <v>0.026196686695195</v>
      </c>
      <c r="E144">
        <v>0.01497331606730823</v>
      </c>
      <c r="F144">
        <v>0.06</v>
      </c>
      <c r="G144">
        <v>0.09990959720501813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HYPERLINK("https://www.suredividend.com/sure-analysis-HBI/","Hanesbrands Inc")</f>
        <v>0</v>
      </c>
      <c r="C145" t="s">
        <v>663</v>
      </c>
      <c r="D145">
        <v>0.040411909184822</v>
      </c>
      <c r="E145">
        <v>0.007150881847162616</v>
      </c>
      <c r="F145">
        <v>0.06</v>
      </c>
      <c r="G145">
        <v>0.0991460359141032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663</v>
      </c>
      <c r="D146">
        <v>0.027556767676962</v>
      </c>
      <c r="E146">
        <v>-0.01704407669167651</v>
      </c>
      <c r="F146">
        <v>0.09</v>
      </c>
      <c r="G146">
        <v>0.09827254215080372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663</v>
      </c>
      <c r="D147">
        <v>0.02997779084616</v>
      </c>
      <c r="E147">
        <v>0.02068477303833594</v>
      </c>
      <c r="F147">
        <v>0.05</v>
      </c>
      <c r="G147">
        <v>0.0971727338301891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0.026647955158794</v>
      </c>
      <c r="E148">
        <v>0.02857336850078096</v>
      </c>
      <c r="F148">
        <v>0.04</v>
      </c>
      <c r="G148">
        <v>0.09335399362543906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663</v>
      </c>
      <c r="D149">
        <v>0.017122140967783</v>
      </c>
      <c r="E149">
        <v>-0.002866488260255151</v>
      </c>
      <c r="F149">
        <v>0.08</v>
      </c>
      <c r="G149">
        <v>0.09218122418268204</v>
      </c>
      <c r="H149" t="s">
        <v>668</v>
      </c>
      <c r="I149" t="s">
        <v>414</v>
      </c>
    </row>
    <row r="150" spans="1:9">
      <c r="A150" s="1" t="s">
        <v>157</v>
      </c>
      <c r="B150">
        <f>HYPERLINK("https://www.suredividend.com/sure-analysis-RBA/","Ritchie Bros Auctioneers Inc")</f>
        <v>0</v>
      </c>
      <c r="C150" t="s">
        <v>663</v>
      </c>
      <c r="D150">
        <v>0.015165634016892</v>
      </c>
      <c r="E150">
        <v>-0.03576444592335182</v>
      </c>
      <c r="F150">
        <v>0.12</v>
      </c>
      <c r="G150">
        <v>0.09200086316242873</v>
      </c>
      <c r="H150" t="s">
        <v>668</v>
      </c>
      <c r="I150" t="s">
        <v>414</v>
      </c>
    </row>
    <row r="151" spans="1:9">
      <c r="A151" s="1" t="s">
        <v>158</v>
      </c>
      <c r="B151">
        <f>HYPERLINK("https://www.suredividend.com/sure-analysis-MTB/","M &amp; T Bank Corp")</f>
        <v>0</v>
      </c>
      <c r="C151" t="s">
        <v>663</v>
      </c>
      <c r="D151">
        <v>0.034065814925296</v>
      </c>
      <c r="E151">
        <v>0.004048715456574481</v>
      </c>
      <c r="F151">
        <v>0.057</v>
      </c>
      <c r="G151">
        <v>0.08967005593097088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0.082830967282899</v>
      </c>
      <c r="E152">
        <v>0.01429127134509756</v>
      </c>
      <c r="F152">
        <v>0.04</v>
      </c>
      <c r="G152">
        <v>0.08921357348667747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HYPERLINK("https://www.suredividend.com/sure-analysis-UNH/","Unitedhealth Group Inc")</f>
        <v>0</v>
      </c>
      <c r="C153" t="s">
        <v>663</v>
      </c>
      <c r="D153">
        <v>0.013696368076588</v>
      </c>
      <c r="E153">
        <v>-0.02680475799159199</v>
      </c>
      <c r="F153">
        <v>0.1</v>
      </c>
      <c r="G153">
        <v>0.08661235537567169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663</v>
      </c>
      <c r="D154">
        <v>0.033513220496544</v>
      </c>
      <c r="E154">
        <v>-0.004319524425647869</v>
      </c>
      <c r="F154">
        <v>0.06</v>
      </c>
      <c r="G154">
        <v>0.08619927471078381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663</v>
      </c>
      <c r="D155">
        <v>0.05139170471667601</v>
      </c>
      <c r="E155">
        <v>-0.002438844199833201</v>
      </c>
      <c r="F155">
        <v>0.05</v>
      </c>
      <c r="G155">
        <v>0.08350104652479695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0.054090052952839</v>
      </c>
      <c r="E156">
        <v>0.005895972969060859</v>
      </c>
      <c r="F156">
        <v>0.04</v>
      </c>
      <c r="G156">
        <v>0.08316780295242698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663</v>
      </c>
      <c r="D157">
        <v>0.040304812975545</v>
      </c>
      <c r="E157">
        <v>-0.01197828936799006</v>
      </c>
      <c r="F157">
        <v>0.057</v>
      </c>
      <c r="G157">
        <v>0.08147590679223282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HYPERLINK("https://www.suredividend.com/sure-analysis-LNT/","Alliant Energy Corp.")</f>
        <v>0</v>
      </c>
      <c r="C158" t="s">
        <v>663</v>
      </c>
      <c r="D158">
        <v>0.029188354930713</v>
      </c>
      <c r="E158">
        <v>-0.006091173001875227</v>
      </c>
      <c r="F158">
        <v>0.06</v>
      </c>
      <c r="G158">
        <v>0.0812010228561042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0.05066719083697201</v>
      </c>
      <c r="E159">
        <v>-0.006239805707869084</v>
      </c>
      <c r="F159">
        <v>0.04</v>
      </c>
      <c r="G159">
        <v>0.08094006768365958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HYPERLINK("https://www.suredividend.com/sure-analysis-MDU/","MDU Resources Group Inc")</f>
        <v>0</v>
      </c>
      <c r="C160" t="s">
        <v>663</v>
      </c>
      <c r="D160">
        <v>0.031292618978831</v>
      </c>
      <c r="E160">
        <v>0.03074401983980146</v>
      </c>
      <c r="F160">
        <v>0.02</v>
      </c>
      <c r="G160">
        <v>0.07891714354986235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HYPERLINK("https://www.suredividend.com/sure-analysis-RTX/","Raytheon Technologies Corporation")</f>
        <v>0</v>
      </c>
      <c r="C161" t="s">
        <v>663</v>
      </c>
      <c r="D161">
        <v>0.030061012429632</v>
      </c>
      <c r="E161">
        <v>-0.01993582939436744</v>
      </c>
      <c r="F161">
        <v>0.07000000000000001</v>
      </c>
      <c r="G161">
        <v>0.07526974272862108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HYPERLINK("https://www.suredividend.com/sure-analysis-AMX/","America Movil S.A.B.DE C.V.")</f>
        <v>0</v>
      </c>
      <c r="C162" t="s">
        <v>663</v>
      </c>
      <c r="D162">
        <v>0</v>
      </c>
      <c r="E162">
        <v>-0.07560057037716572</v>
      </c>
      <c r="F162">
        <v>0.14</v>
      </c>
      <c r="G162">
        <v>0.07503013062218211</v>
      </c>
      <c r="H162" t="s">
        <v>668</v>
      </c>
      <c r="I162" t="s">
        <v>534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663</v>
      </c>
      <c r="D163">
        <v>0.026578896302458</v>
      </c>
      <c r="E163">
        <v>0.01916753602771704</v>
      </c>
      <c r="F163">
        <v>0.03</v>
      </c>
      <c r="G163">
        <v>0.07467849225546019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0.010623510262148</v>
      </c>
      <c r="E164">
        <v>-0.009979824469177889</v>
      </c>
      <c r="F164">
        <v>0.07000000000000001</v>
      </c>
      <c r="G164">
        <v>0.07363753886056124</v>
      </c>
      <c r="H164" t="s">
        <v>668</v>
      </c>
      <c r="I164" t="s">
        <v>534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663</v>
      </c>
      <c r="D165">
        <v>0.04099804585086601</v>
      </c>
      <c r="E165">
        <v>-0.001185201523150159</v>
      </c>
      <c r="F165">
        <v>0.036</v>
      </c>
      <c r="G165">
        <v>0.07125945180416093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HYPERLINK("https://www.suredividend.com/sure-analysis-MET/","Metlife Inc")</f>
        <v>0</v>
      </c>
      <c r="C166" t="s">
        <v>663</v>
      </c>
      <c r="D166">
        <v>0.038054875821404</v>
      </c>
      <c r="E166">
        <v>-0.005529305989481537</v>
      </c>
      <c r="F166">
        <v>0.04</v>
      </c>
      <c r="G166">
        <v>0.07075374346100771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663</v>
      </c>
      <c r="D167">
        <v>0.013296279962813</v>
      </c>
      <c r="E167">
        <v>-0.021384234473243</v>
      </c>
      <c r="F167">
        <v>0.08</v>
      </c>
      <c r="G167">
        <v>0.07019652260645559</v>
      </c>
      <c r="H167" t="s">
        <v>668</v>
      </c>
      <c r="I167" t="s">
        <v>414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0.01703633803475</v>
      </c>
      <c r="E168">
        <v>-0.01700942483376455</v>
      </c>
      <c r="F168">
        <v>0.07000000000000001</v>
      </c>
      <c r="G168">
        <v>0.06963918724140861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HYPERLINK("https://www.suredividend.com/sure-analysis-RDEIY/","Red Electrica Corporacion S.A.")</f>
        <v>0</v>
      </c>
      <c r="C169" t="s">
        <v>663</v>
      </c>
      <c r="D169">
        <v>0</v>
      </c>
      <c r="E169">
        <v>-0.03547235775026125</v>
      </c>
      <c r="F169">
        <v>0.05</v>
      </c>
      <c r="G169">
        <v>0.06889681076006271</v>
      </c>
      <c r="H169" t="s">
        <v>668</v>
      </c>
      <c r="I169" t="s">
        <v>534</v>
      </c>
    </row>
    <row r="170" spans="1:9">
      <c r="A170" s="1" t="s">
        <v>177</v>
      </c>
      <c r="B170">
        <f>HYPERLINK("https://www.suredividend.com/sure-analysis-KDP/","Keurig Dr Pepper Inc")</f>
        <v>0</v>
      </c>
      <c r="C170" t="s">
        <v>663</v>
      </c>
      <c r="D170">
        <v>0.027896999994271</v>
      </c>
      <c r="E170">
        <v>-0.04407537124275962</v>
      </c>
      <c r="F170">
        <v>0.1</v>
      </c>
      <c r="G170">
        <v>0.06673973814242662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663</v>
      </c>
      <c r="D171">
        <v>0.020360761195668</v>
      </c>
      <c r="E171">
        <v>-0.02401168185933977</v>
      </c>
      <c r="F171">
        <v>0.07000000000000001</v>
      </c>
      <c r="G171">
        <v>0.06604442080725681</v>
      </c>
      <c r="H171" t="s">
        <v>668</v>
      </c>
      <c r="I171" t="s">
        <v>414</v>
      </c>
    </row>
    <row r="172" spans="1:9">
      <c r="A172" s="1" t="s">
        <v>179</v>
      </c>
      <c r="B172">
        <f>HYPERLINK("https://www.suredividend.com/sure-analysis-SJM/","J.M. Smucker Co.")</f>
        <v>0</v>
      </c>
      <c r="C172" t="s">
        <v>663</v>
      </c>
      <c r="D172">
        <v>0.030448867517893</v>
      </c>
      <c r="E172">
        <v>-0.002731853397162864</v>
      </c>
      <c r="F172">
        <v>0.04</v>
      </c>
      <c r="G172">
        <v>0.06585466870317691</v>
      </c>
      <c r="H172" t="s">
        <v>668</v>
      </c>
      <c r="I172" t="s">
        <v>668</v>
      </c>
    </row>
    <row r="173" spans="1:9">
      <c r="A173" s="1" t="s">
        <v>180</v>
      </c>
      <c r="B173">
        <f>HYPERLINK("https://www.suredividend.com/sure-analysis-FTS/","Fortis Inc.")</f>
        <v>0</v>
      </c>
      <c r="C173" t="s">
        <v>663</v>
      </c>
      <c r="D173">
        <v>0.04112384705926</v>
      </c>
      <c r="E173">
        <v>-0.01873680363880048</v>
      </c>
      <c r="F173">
        <v>0.05</v>
      </c>
      <c r="G173">
        <v>0.06581813031657546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HYPERLINK("https://www.suredividend.com/sure-analysis-BLK/","Blackrock Inc.")</f>
        <v>0</v>
      </c>
      <c r="C174" t="s">
        <v>663</v>
      </c>
      <c r="D174">
        <v>0.019954612746364</v>
      </c>
      <c r="E174">
        <v>-0.04439319982262757</v>
      </c>
      <c r="F174">
        <v>0.09</v>
      </c>
      <c r="G174">
        <v>0.06341701687909662</v>
      </c>
      <c r="H174" t="s">
        <v>668</v>
      </c>
      <c r="I174" t="s">
        <v>414</v>
      </c>
    </row>
    <row r="175" spans="1:9">
      <c r="A175" s="1" t="s">
        <v>182</v>
      </c>
      <c r="B175">
        <f>HYPERLINK("https://www.suredividend.com/sure-analysis-NVS/","Novartis AG")</f>
        <v>0</v>
      </c>
      <c r="C175" t="s">
        <v>663</v>
      </c>
      <c r="D175">
        <v>0.032694751550039</v>
      </c>
      <c r="E175">
        <v>-0.007183230648421857</v>
      </c>
      <c r="F175">
        <v>0.04</v>
      </c>
      <c r="G175">
        <v>0.06312944552656785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663</v>
      </c>
      <c r="D176">
        <v>0.008111873768589</v>
      </c>
      <c r="E176">
        <v>-0.03366910508595433</v>
      </c>
      <c r="F176">
        <v>0.09</v>
      </c>
      <c r="G176">
        <v>0.06291167629286276</v>
      </c>
      <c r="H176" t="s">
        <v>668</v>
      </c>
      <c r="I176" t="s">
        <v>534</v>
      </c>
    </row>
    <row r="177" spans="1:9">
      <c r="A177" s="1" t="s">
        <v>184</v>
      </c>
      <c r="B177">
        <f>HYPERLINK("https://www.suredividend.com/sure-analysis-ICE/","Intercontinental Exchange Inc")</f>
        <v>0</v>
      </c>
      <c r="C177" t="s">
        <v>663</v>
      </c>
      <c r="D177">
        <v>0.010362973194284</v>
      </c>
      <c r="E177">
        <v>-0.03625136822606656</v>
      </c>
      <c r="F177">
        <v>0.09</v>
      </c>
      <c r="G177">
        <v>0.06258872703978202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663</v>
      </c>
      <c r="D178">
        <v>0.023045266327818</v>
      </c>
      <c r="E178">
        <v>-0.03779726614761669</v>
      </c>
      <c r="F178">
        <v>0.08</v>
      </c>
      <c r="G178">
        <v>0.06233616450346879</v>
      </c>
      <c r="H178" t="s">
        <v>668</v>
      </c>
      <c r="I178" t="s">
        <v>414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0.005723982008108</v>
      </c>
      <c r="E179">
        <v>-0.0331205565095074</v>
      </c>
      <c r="F179">
        <v>0.09</v>
      </c>
      <c r="G179">
        <v>0.0605839042209928</v>
      </c>
      <c r="H179" t="s">
        <v>668</v>
      </c>
      <c r="I179" t="s">
        <v>534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663</v>
      </c>
      <c r="D180">
        <v>0.041722565594975</v>
      </c>
      <c r="E180">
        <v>-0.01675456282026322</v>
      </c>
      <c r="F180">
        <v>0.035</v>
      </c>
      <c r="G180">
        <v>0.05891819950561916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0.029545296725842</v>
      </c>
      <c r="E181">
        <v>-0.04379316353250751</v>
      </c>
      <c r="F181">
        <v>0.075</v>
      </c>
      <c r="G181">
        <v>0.05769087686736762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HYPERLINK("https://www.suredividend.com/sure-analysis-IFF/","International Flavors &amp; Fragrances Inc.")</f>
        <v>0</v>
      </c>
      <c r="C182" t="s">
        <v>663</v>
      </c>
      <c r="D182">
        <v>0.027656887477468</v>
      </c>
      <c r="E182">
        <v>-0.01025129187142282</v>
      </c>
      <c r="F182">
        <v>0.04</v>
      </c>
      <c r="G182">
        <v>0.05690164038119305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663</v>
      </c>
      <c r="D183">
        <v>0.035586964306173</v>
      </c>
      <c r="E183">
        <v>-0.02862995010786429</v>
      </c>
      <c r="F183">
        <v>0.05</v>
      </c>
      <c r="G183">
        <v>0.05534221072362322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HYPERLINK("https://www.suredividend.com/sure-analysis-WSM/","Williams-Sonoma, Inc.")</f>
        <v>0</v>
      </c>
      <c r="C184" t="s">
        <v>663</v>
      </c>
      <c r="D184">
        <v>0.019173925080943</v>
      </c>
      <c r="E184">
        <v>-0.003684412797303804</v>
      </c>
      <c r="F184">
        <v>0.04</v>
      </c>
      <c r="G184">
        <v>0.05480781646204469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HYPERLINK("https://www.suredividend.com/sure-analysis-OZK/","Bank OZK")</f>
        <v>0</v>
      </c>
      <c r="C185" t="s">
        <v>663</v>
      </c>
      <c r="D185">
        <v>0.025024948572185</v>
      </c>
      <c r="E185">
        <v>-0.008796356143229267</v>
      </c>
      <c r="F185">
        <v>0.03</v>
      </c>
      <c r="G185">
        <v>0.05411075158457335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HYPERLINK("https://www.suredividend.com/sure-analysis-JW.A/","John Wiley &amp; Sons Inc.")</f>
        <v>0</v>
      </c>
      <c r="C186" t="s">
        <v>663</v>
      </c>
      <c r="D186">
        <v>0.029627564983941</v>
      </c>
      <c r="E186">
        <v>-0.01575126057976217</v>
      </c>
      <c r="F186">
        <v>0.04</v>
      </c>
      <c r="G186">
        <v>0.05203231485704207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663</v>
      </c>
      <c r="D187">
        <v>0.023768547833826</v>
      </c>
      <c r="E187">
        <v>-0.0524199711978155</v>
      </c>
      <c r="F187">
        <v>0.08</v>
      </c>
      <c r="G187">
        <v>0.05075281204805115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0.025843225201679</v>
      </c>
      <c r="E188">
        <v>-0.0226550131655564</v>
      </c>
      <c r="F188">
        <v>0.04</v>
      </c>
      <c r="G188">
        <v>0.04901001967404328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663</v>
      </c>
      <c r="D189">
        <v>0</v>
      </c>
      <c r="E189">
        <v>-0.02345486246887929</v>
      </c>
      <c r="F189">
        <v>0.03</v>
      </c>
      <c r="G189">
        <v>0.04602538697816216</v>
      </c>
      <c r="H189" t="s">
        <v>668</v>
      </c>
      <c r="I189" t="s">
        <v>534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0.020032987256207</v>
      </c>
      <c r="E190">
        <v>-0.03493555343965271</v>
      </c>
      <c r="F190">
        <v>0.06</v>
      </c>
      <c r="G190">
        <v>0.04459174597788751</v>
      </c>
      <c r="H190" t="s">
        <v>668</v>
      </c>
      <c r="I190" t="s">
        <v>414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663</v>
      </c>
      <c r="D191">
        <v>0.036166390489519</v>
      </c>
      <c r="E191">
        <v>-0.003692083962453463</v>
      </c>
      <c r="F191">
        <v>0.01</v>
      </c>
      <c r="G191">
        <v>0.04424660290301952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HYPERLINK("https://www.suredividend.com/sure-analysis-FOXA/","Fox Corporation")</f>
        <v>0</v>
      </c>
      <c r="C192" t="s">
        <v>663</v>
      </c>
      <c r="D192">
        <v>0.015731508411005</v>
      </c>
      <c r="E192">
        <v>0.02023514981060348</v>
      </c>
      <c r="F192">
        <v>0.01</v>
      </c>
      <c r="G192">
        <v>0.04416069698167013</v>
      </c>
      <c r="H192" t="s">
        <v>668</v>
      </c>
      <c r="I192" t="s">
        <v>414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663</v>
      </c>
      <c r="D193">
        <v>0.036960572905389</v>
      </c>
      <c r="E193">
        <v>-0.02828002572409283</v>
      </c>
      <c r="F193">
        <v>0.035</v>
      </c>
      <c r="G193">
        <v>0.04356992986418096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663</v>
      </c>
      <c r="D194">
        <v>0.026843093443876</v>
      </c>
      <c r="E194">
        <v>-0.005168871528618668</v>
      </c>
      <c r="F194">
        <v>0.022</v>
      </c>
      <c r="G194">
        <v>0.04332292626740908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0.014145411477135</v>
      </c>
      <c r="E195">
        <v>-0.05147341918842541</v>
      </c>
      <c r="F195">
        <v>0.08</v>
      </c>
      <c r="G195">
        <v>0.04242939398804202</v>
      </c>
      <c r="H195" t="s">
        <v>668</v>
      </c>
      <c r="I195" t="s">
        <v>414</v>
      </c>
    </row>
    <row r="196" spans="1:9">
      <c r="A196" s="1" t="s">
        <v>203</v>
      </c>
      <c r="B196">
        <f>HYPERLINK("https://www.suredividend.com/sure-analysis-RE/","Everest Re Group Ltd")</f>
        <v>0</v>
      </c>
      <c r="C196" t="s">
        <v>663</v>
      </c>
      <c r="D196">
        <v>0.026257466967967</v>
      </c>
      <c r="E196">
        <v>-0.03750748546499016</v>
      </c>
      <c r="F196">
        <v>0.05</v>
      </c>
      <c r="G196">
        <v>0.03991794151323869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663</v>
      </c>
      <c r="D197">
        <v>0.020591089236241</v>
      </c>
      <c r="E197">
        <v>-0.06181024934463619</v>
      </c>
      <c r="F197">
        <v>0.08</v>
      </c>
      <c r="G197">
        <v>0.0384050785858947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HYPERLINK("https://www.suredividend.com/sure-analysis-UPS/","United Parcel Service, Inc.")</f>
        <v>0</v>
      </c>
      <c r="C198" t="s">
        <v>663</v>
      </c>
      <c r="D198">
        <v>0.023744484237741</v>
      </c>
      <c r="E198">
        <v>-0.05426448279607354</v>
      </c>
      <c r="F198">
        <v>0.07000000000000001</v>
      </c>
      <c r="G198">
        <v>0.03784360228856043</v>
      </c>
      <c r="H198" t="s">
        <v>668</v>
      </c>
      <c r="I198" t="s">
        <v>414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663</v>
      </c>
      <c r="D199">
        <v>0.040418110793402</v>
      </c>
      <c r="E199">
        <v>-0.01735816015254299</v>
      </c>
      <c r="F199">
        <v>0.01</v>
      </c>
      <c r="G199">
        <v>0.03753064256061434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HYPERLINK("https://www.suredividend.com/sure-analysis-TTC/","Toro Co.")</f>
        <v>0</v>
      </c>
      <c r="C200" t="s">
        <v>663</v>
      </c>
      <c r="D200">
        <v>0.010628111571496</v>
      </c>
      <c r="E200">
        <v>-0.07670684333590339</v>
      </c>
      <c r="F200">
        <v>0.11</v>
      </c>
      <c r="G200">
        <v>0.03750322768817504</v>
      </c>
      <c r="H200" t="s">
        <v>668</v>
      </c>
      <c r="I200" t="s">
        <v>534</v>
      </c>
    </row>
    <row r="201" spans="1:9">
      <c r="A201" s="1" t="s">
        <v>208</v>
      </c>
      <c r="B201">
        <f>HYPERLINK("https://www.suredividend.com/sure-analysis-SBSI/","Southside Bancshares Inc")</f>
        <v>0</v>
      </c>
      <c r="C201" t="s">
        <v>663</v>
      </c>
      <c r="D201">
        <v>0.03964474947165701</v>
      </c>
      <c r="E201">
        <v>-0.03549816243867776</v>
      </c>
      <c r="F201">
        <v>0.03</v>
      </c>
      <c r="G201">
        <v>0.0357435715897203</v>
      </c>
      <c r="H201" t="s">
        <v>668</v>
      </c>
      <c r="I201" t="s">
        <v>667</v>
      </c>
    </row>
    <row r="202" spans="1:9">
      <c r="A202" s="1" t="s">
        <v>209</v>
      </c>
      <c r="B202">
        <f>HYPERLINK("https://www.suredividend.com/sure-analysis-HSY/","Hershey Company")</f>
        <v>0</v>
      </c>
      <c r="C202" t="s">
        <v>663</v>
      </c>
      <c r="D202">
        <v>0.020538210511332</v>
      </c>
      <c r="E202">
        <v>-0.04707270818851295</v>
      </c>
      <c r="F202">
        <v>0.06</v>
      </c>
      <c r="G202">
        <v>0.03356966245407866</v>
      </c>
      <c r="H202" t="s">
        <v>668</v>
      </c>
      <c r="I202" t="s">
        <v>414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664</v>
      </c>
      <c r="D203">
        <v>0.033283299071109</v>
      </c>
      <c r="E203">
        <v>-0.06427110296425831</v>
      </c>
      <c r="F203">
        <v>0.061</v>
      </c>
      <c r="G203">
        <v>0.03027625191063721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HYPERLINK("https://www.suredividend.com/sure-analysis-WABC/","Westamerica Bancorporation")</f>
        <v>0</v>
      </c>
      <c r="C204" t="s">
        <v>663</v>
      </c>
      <c r="D204">
        <v>0.02934186434088</v>
      </c>
      <c r="E204">
        <v>-0.02067333527216364</v>
      </c>
      <c r="F204">
        <v>0.02</v>
      </c>
      <c r="G204">
        <v>0.02859336672644353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0.026320348199146</v>
      </c>
      <c r="E205">
        <v>-0.04939479334609587</v>
      </c>
      <c r="F205">
        <v>0.05</v>
      </c>
      <c r="G205">
        <v>0.02747662335943324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663</v>
      </c>
      <c r="D206">
        <v>0.010686591984953</v>
      </c>
      <c r="E206">
        <v>-0.06048831427699541</v>
      </c>
      <c r="F206">
        <v>0.08</v>
      </c>
      <c r="G206">
        <v>0.02728706803976921</v>
      </c>
      <c r="H206" t="s">
        <v>668</v>
      </c>
      <c r="I206" t="s">
        <v>534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663</v>
      </c>
      <c r="D207">
        <v>0.01674081781145</v>
      </c>
      <c r="E207">
        <v>-0.05917833594183808</v>
      </c>
      <c r="F207">
        <v>0.07000000000000001</v>
      </c>
      <c r="G207">
        <v>0.02675266273585697</v>
      </c>
      <c r="H207" t="s">
        <v>668</v>
      </c>
      <c r="I207" t="s">
        <v>414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0.01774710349273</v>
      </c>
      <c r="E208">
        <v>-0.05458866947656305</v>
      </c>
      <c r="F208">
        <v>0.06</v>
      </c>
      <c r="G208">
        <v>0.02514442874537637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HYPERLINK("https://www.suredividend.com/sure-analysis-AJG/","Arthur J. Gallagher &amp; Co.")</f>
        <v>0</v>
      </c>
      <c r="C209" t="s">
        <v>663</v>
      </c>
      <c r="D209">
        <v>0.01446102335857</v>
      </c>
      <c r="E209">
        <v>-0.04100714010891982</v>
      </c>
      <c r="F209">
        <v>0.05</v>
      </c>
      <c r="G209">
        <v>0.02339691723024662</v>
      </c>
      <c r="H209" t="s">
        <v>668</v>
      </c>
      <c r="I209" t="s">
        <v>414</v>
      </c>
    </row>
    <row r="210" spans="1:9">
      <c r="A210" s="1" t="s">
        <v>217</v>
      </c>
      <c r="B210">
        <f>HYPERLINK("https://www.suredividend.com/sure-analysis-PEP/","Pepsico Inc.")</f>
        <v>0</v>
      </c>
      <c r="C210" t="s">
        <v>663</v>
      </c>
      <c r="D210">
        <v>0.026837693299417</v>
      </c>
      <c r="E210">
        <v>-0.06184916053130463</v>
      </c>
      <c r="F210">
        <v>0.055</v>
      </c>
      <c r="G210">
        <v>0.02258667501997014</v>
      </c>
      <c r="H210" t="s">
        <v>668</v>
      </c>
      <c r="I210" t="s">
        <v>668</v>
      </c>
    </row>
    <row r="211" spans="1:9">
      <c r="A211" s="1" t="s">
        <v>218</v>
      </c>
      <c r="B211">
        <f>HYPERLINK("https://www.suredividend.com/sure-analysis-LECO/","Lincoln Electric Holdings, Inc.")</f>
        <v>0</v>
      </c>
      <c r="C211" t="s">
        <v>663</v>
      </c>
      <c r="D211">
        <v>0.012519348068899</v>
      </c>
      <c r="E211">
        <v>-0.06533549220451951</v>
      </c>
      <c r="F211">
        <v>0.07000000000000001</v>
      </c>
      <c r="G211">
        <v>0.02188873342821984</v>
      </c>
      <c r="H211" t="s">
        <v>668</v>
      </c>
      <c r="I211" t="s">
        <v>534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0.018042185101662</v>
      </c>
      <c r="E212">
        <v>-0.05888567662178779</v>
      </c>
      <c r="F212">
        <v>0.052</v>
      </c>
      <c r="G212">
        <v>0.01828918550867953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0.010235141423444</v>
      </c>
      <c r="E213">
        <v>-0.07355441787503725</v>
      </c>
      <c r="F213">
        <v>0.08</v>
      </c>
      <c r="G213">
        <v>0.01227501262496156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HYPERLINK("https://www.suredividend.com/sure-analysis-CFR/","Cullen Frost Bankers Inc.")</f>
        <v>0</v>
      </c>
      <c r="C214" t="s">
        <v>663</v>
      </c>
      <c r="D214">
        <v>0.032240601546027</v>
      </c>
      <c r="E214">
        <v>-0.06456558315678262</v>
      </c>
      <c r="F214">
        <v>0.04</v>
      </c>
      <c r="G214">
        <v>0.0112473899495884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HYPERLINK("https://www.suredividend.com/sure-analysis-EBAY/","EBay Inc.")</f>
        <v>0</v>
      </c>
      <c r="C215" t="s">
        <v>663</v>
      </c>
      <c r="D215">
        <v>0.01267638416904</v>
      </c>
      <c r="E215">
        <v>-0.04331125618208198</v>
      </c>
      <c r="F215">
        <v>0.042</v>
      </c>
      <c r="G215">
        <v>0.01118719822496739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663</v>
      </c>
      <c r="D216">
        <v>0.007317303394784</v>
      </c>
      <c r="E216">
        <v>-0.1063546496662163</v>
      </c>
      <c r="F216">
        <v>0.12</v>
      </c>
      <c r="G216">
        <v>0.01060249059251017</v>
      </c>
      <c r="H216" t="s">
        <v>668</v>
      </c>
      <c r="I216" t="s">
        <v>534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0.023278990749058</v>
      </c>
      <c r="E217">
        <v>-0.07407062354179461</v>
      </c>
      <c r="F217">
        <v>0.06</v>
      </c>
      <c r="G217">
        <v>0.01034374919702286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663</v>
      </c>
      <c r="D218">
        <v>0.01571345400126</v>
      </c>
      <c r="E218">
        <v>-0.07381983372455247</v>
      </c>
      <c r="F218">
        <v>0.065</v>
      </c>
      <c r="G218">
        <v>0.006934918022225345</v>
      </c>
      <c r="H218" t="s">
        <v>668</v>
      </c>
      <c r="I218" t="s">
        <v>414</v>
      </c>
    </row>
    <row r="219" spans="1:9">
      <c r="A219" s="1" t="s">
        <v>226</v>
      </c>
      <c r="B219">
        <f>HYPERLINK("https://www.suredividend.com/sure-analysis-ITW/","Illinois Tool Works, Inc.")</f>
        <v>0</v>
      </c>
      <c r="C219" t="s">
        <v>663</v>
      </c>
      <c r="D219">
        <v>0.02149402644379</v>
      </c>
      <c r="E219">
        <v>-0.08392847723440111</v>
      </c>
      <c r="F219">
        <v>0.07000000000000001</v>
      </c>
      <c r="G219">
        <v>0.005836017207755395</v>
      </c>
      <c r="H219" t="s">
        <v>668</v>
      </c>
      <c r="I219" t="s">
        <v>668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0.025549374695793</v>
      </c>
      <c r="E220">
        <v>-0.06343518334471376</v>
      </c>
      <c r="F220">
        <v>0.04</v>
      </c>
      <c r="G220">
        <v>0.004817875357693069</v>
      </c>
      <c r="H220" t="s">
        <v>668</v>
      </c>
      <c r="I220" t="s">
        <v>414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0.015493051589843</v>
      </c>
      <c r="E221">
        <v>-0.1040553096167892</v>
      </c>
      <c r="F221">
        <v>0.1</v>
      </c>
      <c r="G221">
        <v>0.003254710296327845</v>
      </c>
      <c r="H221" t="s">
        <v>668</v>
      </c>
      <c r="I221" t="s">
        <v>414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663</v>
      </c>
      <c r="D222">
        <v>0.010168885204467</v>
      </c>
      <c r="E222">
        <v>-0.09577732008814865</v>
      </c>
      <c r="F222">
        <v>0.09</v>
      </c>
      <c r="G222">
        <v>-0.0001037605604271574</v>
      </c>
      <c r="H222" t="s">
        <v>668</v>
      </c>
      <c r="I222" t="s">
        <v>534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663</v>
      </c>
      <c r="D223">
        <v>0.018354469995093</v>
      </c>
      <c r="E223">
        <v>-0.06983166407010177</v>
      </c>
      <c r="F223">
        <v>0.05</v>
      </c>
      <c r="G223">
        <v>-0.0009464852146341407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663</v>
      </c>
      <c r="D224">
        <v>0.018561794101884</v>
      </c>
      <c r="E224">
        <v>-0.09053102663172063</v>
      </c>
      <c r="F224">
        <v>0.07000000000000001</v>
      </c>
      <c r="G224">
        <v>-0.003433485177807505</v>
      </c>
      <c r="H224" t="s">
        <v>668</v>
      </c>
      <c r="I224" t="s">
        <v>414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663</v>
      </c>
      <c r="D225">
        <v>0.021554520758536</v>
      </c>
      <c r="E225">
        <v>-0.06874547435865863</v>
      </c>
      <c r="F225">
        <v>0.04</v>
      </c>
      <c r="G225">
        <v>-0.004867834905446067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663</v>
      </c>
      <c r="D226">
        <v>0.015751590740798</v>
      </c>
      <c r="E226">
        <v>-0.08153689793331753</v>
      </c>
      <c r="F226">
        <v>0.06</v>
      </c>
      <c r="G226">
        <v>-0.004954874343902294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0.020346227464384</v>
      </c>
      <c r="E227">
        <v>-0.09581115208902291</v>
      </c>
      <c r="F227">
        <v>0.07000000000000001</v>
      </c>
      <c r="G227">
        <v>-0.005486804432657588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663</v>
      </c>
      <c r="D228">
        <v>0.016354297679479</v>
      </c>
      <c r="E228">
        <v>-0.08874469251497574</v>
      </c>
      <c r="F228">
        <v>0.065</v>
      </c>
      <c r="G228">
        <v>-0.006701731279028955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663</v>
      </c>
      <c r="D229">
        <v>0.018013019158347</v>
      </c>
      <c r="E229">
        <v>-0.09604429949289428</v>
      </c>
      <c r="F229">
        <v>0.07000000000000001</v>
      </c>
      <c r="G229">
        <v>-0.006819118873938934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663</v>
      </c>
      <c r="D230">
        <v>0.014532947813455</v>
      </c>
      <c r="E230">
        <v>-0.08260235807065608</v>
      </c>
      <c r="F230">
        <v>0.06</v>
      </c>
      <c r="G230">
        <v>-0.007989157416618431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663</v>
      </c>
      <c r="D231">
        <v>0.019473375616553</v>
      </c>
      <c r="E231">
        <v>-0.09119263748420059</v>
      </c>
      <c r="F231">
        <v>0.06</v>
      </c>
      <c r="G231">
        <v>-0.009769195859201885</v>
      </c>
      <c r="H231" t="s">
        <v>668</v>
      </c>
      <c r="I231" t="s">
        <v>668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663</v>
      </c>
      <c r="D232">
        <v>0.016929042362234</v>
      </c>
      <c r="E232">
        <v>-0.1168025428465589</v>
      </c>
      <c r="F232">
        <v>0.09</v>
      </c>
      <c r="G232">
        <v>-0.01162147031525651</v>
      </c>
      <c r="H232" t="s">
        <v>668</v>
      </c>
      <c r="I232" t="s">
        <v>414</v>
      </c>
    </row>
    <row r="233" spans="1:9">
      <c r="A233" s="1" t="s">
        <v>240</v>
      </c>
      <c r="B233">
        <f>HYPERLINK("https://www.suredividend.com/sure-analysis-LLY/","Lilly(Eli) &amp; Co")</f>
        <v>0</v>
      </c>
      <c r="C233" t="s">
        <v>663</v>
      </c>
      <c r="D233">
        <v>0.017401541796545</v>
      </c>
      <c r="E233">
        <v>-0.07181119254322499</v>
      </c>
      <c r="F233">
        <v>0.04</v>
      </c>
      <c r="G233">
        <v>-0.01233354761334871</v>
      </c>
      <c r="H233" t="s">
        <v>668</v>
      </c>
      <c r="I233" t="s">
        <v>414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0.022254000929683</v>
      </c>
      <c r="E234">
        <v>-0.07131424271659392</v>
      </c>
      <c r="F234">
        <v>0.03</v>
      </c>
      <c r="G234">
        <v>-0.01288913410479875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663</v>
      </c>
      <c r="D235">
        <v>0.011241134094043</v>
      </c>
      <c r="E235">
        <v>-0.07723496480708547</v>
      </c>
      <c r="F235">
        <v>0.05</v>
      </c>
      <c r="G235">
        <v>-0.01621112745036135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0.007116958845189001</v>
      </c>
      <c r="E236">
        <v>-0.1194810707311339</v>
      </c>
      <c r="F236">
        <v>0.1</v>
      </c>
      <c r="G236">
        <v>-0.01967424307812227</v>
      </c>
      <c r="H236" t="s">
        <v>668</v>
      </c>
      <c r="I236" t="s">
        <v>534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0.016879640976879</v>
      </c>
      <c r="E237">
        <v>-0.1025285314333302</v>
      </c>
      <c r="F237">
        <v>0.06</v>
      </c>
      <c r="G237">
        <v>-0.02564880052787399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663</v>
      </c>
      <c r="D238">
        <v>0.027143297092278</v>
      </c>
      <c r="E238">
        <v>-0.07608038239308146</v>
      </c>
      <c r="F238">
        <v>0.01</v>
      </c>
      <c r="G238">
        <v>-0.02703292421602399</v>
      </c>
      <c r="H238" t="s">
        <v>668</v>
      </c>
      <c r="I238" t="s">
        <v>668</v>
      </c>
    </row>
    <row r="239" spans="1:9">
      <c r="A239" s="1" t="s">
        <v>246</v>
      </c>
      <c r="B239">
        <f>HYPERLINK("https://www.suredividend.com/sure-analysis-MORN/","Morningstar Inc")</f>
        <v>0</v>
      </c>
      <c r="C239" t="s">
        <v>663</v>
      </c>
      <c r="D239">
        <v>0.005234451749646</v>
      </c>
      <c r="E239">
        <v>-0.1166223993371606</v>
      </c>
      <c r="F239">
        <v>0.09</v>
      </c>
      <c r="G239">
        <v>-0.02957207400270456</v>
      </c>
      <c r="H239" t="s">
        <v>668</v>
      </c>
      <c r="I239" t="s">
        <v>534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0.026370917270069</v>
      </c>
      <c r="E240">
        <v>-0.08356443008256031</v>
      </c>
      <c r="F240">
        <v>-0.01</v>
      </c>
      <c r="G240">
        <v>-0.05258558713838413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0.015513079416941</v>
      </c>
      <c r="E241">
        <v>-0.1475450036841929</v>
      </c>
      <c r="F241">
        <v>0.055</v>
      </c>
      <c r="G241">
        <v>-0.07376630985869004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0.007414836820307</v>
      </c>
      <c r="E242">
        <v>-0.1675022850472904</v>
      </c>
      <c r="F242">
        <v>0.034</v>
      </c>
      <c r="G242">
        <v>-0.1208596350001607</v>
      </c>
      <c r="H242" t="s">
        <v>668</v>
      </c>
      <c r="I242" t="s">
        <v>534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0.162720603003424</v>
      </c>
      <c r="E243">
        <v>0.151497815557561</v>
      </c>
      <c r="F243">
        <v>-0.007</v>
      </c>
      <c r="G243">
        <v>0.2134619989054132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0.09306956082208701</v>
      </c>
      <c r="E244">
        <v>0.05184819673115193</v>
      </c>
      <c r="F244">
        <v>0.04</v>
      </c>
      <c r="G244">
        <v>0.1581950010975313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0.120127732763</v>
      </c>
      <c r="E245">
        <v>0.03659228783256574</v>
      </c>
      <c r="F245">
        <v>0.02</v>
      </c>
      <c r="G245">
        <v>0.146242774852603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0.08035714820789501</v>
      </c>
      <c r="E246">
        <v>0.04074884848945137</v>
      </c>
      <c r="F246">
        <v>0.045</v>
      </c>
      <c r="G246">
        <v>0.1412699866896112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HYPERLINK("https://www.suredividend.com/sure-analysis-OKE/","Oneok Inc.")</f>
        <v>0</v>
      </c>
      <c r="C247" t="s">
        <v>663</v>
      </c>
      <c r="D247">
        <v>0.092946518428414</v>
      </c>
      <c r="E247">
        <v>0.04320934775682828</v>
      </c>
      <c r="F247">
        <v>0.03</v>
      </c>
      <c r="G247">
        <v>0.139822852490153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0.109478335865531</v>
      </c>
      <c r="E248">
        <v>0.04534933895993576</v>
      </c>
      <c r="F248">
        <v>0.015</v>
      </c>
      <c r="G248">
        <v>0.1389851197424514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0.020202221440916</v>
      </c>
      <c r="E249">
        <v>0.01583325448544293</v>
      </c>
      <c r="F249">
        <v>0.1</v>
      </c>
      <c r="G249">
        <v>0.1335902278500132</v>
      </c>
      <c r="H249" t="s">
        <v>414</v>
      </c>
      <c r="I249" t="s">
        <v>534</v>
      </c>
    </row>
    <row r="250" spans="1:9">
      <c r="A250" s="1" t="s">
        <v>257</v>
      </c>
      <c r="B250">
        <f>HYPERLINK("https://www.suredividend.com/sure-analysis-ORI/","Old Republic International Corp.")</f>
        <v>0</v>
      </c>
      <c r="C250" t="s">
        <v>663</v>
      </c>
      <c r="D250">
        <v>0.041853453529294</v>
      </c>
      <c r="E250">
        <v>0.05688557575961517</v>
      </c>
      <c r="F250">
        <v>0.04</v>
      </c>
      <c r="G250">
        <v>0.1316790653055819</v>
      </c>
      <c r="H250" t="s">
        <v>414</v>
      </c>
      <c r="I250" t="s">
        <v>668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663</v>
      </c>
      <c r="D251">
        <v>0</v>
      </c>
      <c r="E251">
        <v>0.04622143361521602</v>
      </c>
      <c r="F251">
        <v>0.046</v>
      </c>
      <c r="G251">
        <v>0.1272561004343999</v>
      </c>
      <c r="H251" t="s">
        <v>414</v>
      </c>
      <c r="I251" t="s">
        <v>624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0.035728945120117</v>
      </c>
      <c r="E252">
        <v>0.02269808998448219</v>
      </c>
      <c r="F252">
        <v>0.07000000000000001</v>
      </c>
      <c r="G252">
        <v>0.1243842881113824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HYPERLINK("https://www.suredividend.com/sure-analysis-NAVI/","Navient Corp")</f>
        <v>0</v>
      </c>
      <c r="C253" t="s">
        <v>663</v>
      </c>
      <c r="D253">
        <v>0.06350005469474701</v>
      </c>
      <c r="E253">
        <v>0.1020226897107317</v>
      </c>
      <c r="F253">
        <v>-0.02</v>
      </c>
      <c r="G253">
        <v>0.1230354185287585</v>
      </c>
      <c r="H253" t="s">
        <v>414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0.047352800446686</v>
      </c>
      <c r="E254">
        <v>0.07050096685239038</v>
      </c>
      <c r="F254">
        <v>0.015</v>
      </c>
      <c r="G254">
        <v>0.1202622681811889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663</v>
      </c>
      <c r="D255">
        <v>0.070079936947867</v>
      </c>
      <c r="E255">
        <v>0.03251379716246272</v>
      </c>
      <c r="F255">
        <v>0.03</v>
      </c>
      <c r="G255">
        <v>0.1184400497597153</v>
      </c>
      <c r="H255" t="s">
        <v>414</v>
      </c>
      <c r="I255" t="s">
        <v>667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0.038561650123096</v>
      </c>
      <c r="E256">
        <v>-0.01324002642110844</v>
      </c>
      <c r="F256">
        <v>0.094</v>
      </c>
      <c r="G256">
        <v>0.1131051100873062</v>
      </c>
      <c r="H256" t="s">
        <v>414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0.04010070650547801</v>
      </c>
      <c r="E257">
        <v>0.02261010081601222</v>
      </c>
      <c r="F257">
        <v>0.05</v>
      </c>
      <c r="G257">
        <v>0.1089673398032684</v>
      </c>
      <c r="H257" t="s">
        <v>414</v>
      </c>
      <c r="I257" t="s">
        <v>414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663</v>
      </c>
      <c r="D258">
        <v>0.028846748857991</v>
      </c>
      <c r="E258">
        <v>0.07249779188452088</v>
      </c>
      <c r="F258">
        <v>0.01</v>
      </c>
      <c r="G258">
        <v>0.1086556932833853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663</v>
      </c>
      <c r="D259">
        <v>0.041001519087465</v>
      </c>
      <c r="E259">
        <v>0.03361267247439148</v>
      </c>
      <c r="F259">
        <v>0.035</v>
      </c>
      <c r="G259">
        <v>0.1056235426751877</v>
      </c>
      <c r="H259" t="s">
        <v>414</v>
      </c>
      <c r="I259" t="s">
        <v>668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663</v>
      </c>
      <c r="D260">
        <v>0</v>
      </c>
      <c r="E260">
        <v>0.01681614782195462</v>
      </c>
      <c r="F260">
        <v>0.04</v>
      </c>
      <c r="G260">
        <v>0.1042505306537602</v>
      </c>
      <c r="H260" t="s">
        <v>414</v>
      </c>
      <c r="I260" t="s">
        <v>624</v>
      </c>
    </row>
    <row r="261" spans="1:9">
      <c r="A261" s="1" t="s">
        <v>268</v>
      </c>
      <c r="B261">
        <f>HYPERLINK("https://www.suredividend.com/sure-analysis-SNY/","Sanofi")</f>
        <v>0</v>
      </c>
      <c r="C261" t="s">
        <v>663</v>
      </c>
      <c r="D261">
        <v>0.034974261207525</v>
      </c>
      <c r="E261">
        <v>0.03244182855504385</v>
      </c>
      <c r="F261">
        <v>0.04</v>
      </c>
      <c r="G261">
        <v>0.1031687584591439</v>
      </c>
      <c r="H261" t="s">
        <v>414</v>
      </c>
      <c r="I261" t="s">
        <v>414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0.05707770072744345</v>
      </c>
      <c r="F262">
        <v>0.02</v>
      </c>
      <c r="G262">
        <v>0.09909665369899212</v>
      </c>
      <c r="H262" t="s">
        <v>414</v>
      </c>
      <c r="I262" t="s">
        <v>624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0.08193104896842801</v>
      </c>
      <c r="E263">
        <v>0.02855420278461973</v>
      </c>
      <c r="F263">
        <v>0.02</v>
      </c>
      <c r="G263">
        <v>0.09346708371378964</v>
      </c>
      <c r="H263" t="s">
        <v>414</v>
      </c>
      <c r="I263" t="s">
        <v>667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0.029132951563012</v>
      </c>
      <c r="E264">
        <v>0.01428462391632745</v>
      </c>
      <c r="F264">
        <v>0.05</v>
      </c>
      <c r="G264">
        <v>0.09330251936019618</v>
      </c>
      <c r="H264" t="s">
        <v>414</v>
      </c>
      <c r="I264" t="s">
        <v>414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663</v>
      </c>
      <c r="D265">
        <v>0.012872255826118</v>
      </c>
      <c r="E265">
        <v>0.02463332638127413</v>
      </c>
      <c r="F265">
        <v>0.05</v>
      </c>
      <c r="G265">
        <v>0.09046384737352975</v>
      </c>
      <c r="H265" t="s">
        <v>414</v>
      </c>
      <c r="I265" t="s">
        <v>534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665</v>
      </c>
      <c r="D266">
        <v>0.044104986930602</v>
      </c>
      <c r="E266">
        <v>0.008264511480385428</v>
      </c>
      <c r="F266">
        <v>0.04</v>
      </c>
      <c r="G266">
        <v>0.08818320850050232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0.034276687082622</v>
      </c>
      <c r="E267">
        <v>0.0189681333400058</v>
      </c>
      <c r="F267">
        <v>0.038</v>
      </c>
      <c r="G267">
        <v>0.08774077189014418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HYPERLINK("https://www.suredividend.com/sure-analysis-AON/","Aon plc.")</f>
        <v>0</v>
      </c>
      <c r="C268" t="s">
        <v>663</v>
      </c>
      <c r="D268">
        <v>0.004254822775957</v>
      </c>
      <c r="E268">
        <v>-0.0198477085938048</v>
      </c>
      <c r="F268">
        <v>0.1</v>
      </c>
      <c r="G268">
        <v>0.08747544243123251</v>
      </c>
      <c r="H268" t="s">
        <v>414</v>
      </c>
      <c r="I268" t="s">
        <v>624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0.025465215526858</v>
      </c>
      <c r="E269">
        <v>0.03135028439395304</v>
      </c>
      <c r="F269">
        <v>0.03</v>
      </c>
      <c r="G269">
        <v>0.08508731234082534</v>
      </c>
      <c r="H269" t="s">
        <v>414</v>
      </c>
      <c r="I269" t="s">
        <v>534</v>
      </c>
    </row>
    <row r="270" spans="1:9">
      <c r="A270" s="1" t="s">
        <v>277</v>
      </c>
      <c r="B270">
        <f>HYPERLINK("https://www.suredividend.com/sure-analysis-LRCX/","Lam Research Corp.")</f>
        <v>0</v>
      </c>
      <c r="C270" t="s">
        <v>663</v>
      </c>
      <c r="D270">
        <v>0.010327621519996</v>
      </c>
      <c r="E270">
        <v>-0.05753650394610066</v>
      </c>
      <c r="F270">
        <v>0.14</v>
      </c>
      <c r="G270">
        <v>0.08475177238638087</v>
      </c>
      <c r="H270" t="s">
        <v>414</v>
      </c>
      <c r="I270" t="s">
        <v>534</v>
      </c>
    </row>
    <row r="271" spans="1:9">
      <c r="A271" s="1" t="s">
        <v>278</v>
      </c>
      <c r="B271">
        <f>HYPERLINK("https://www.suredividend.com/sure-analysis-BK/","Bank Of New York Mellon Corp")</f>
        <v>0</v>
      </c>
      <c r="C271" t="s">
        <v>663</v>
      </c>
      <c r="D271">
        <v>0.028847621586884</v>
      </c>
      <c r="E271">
        <v>0.0159342591157825</v>
      </c>
      <c r="F271">
        <v>0.04</v>
      </c>
      <c r="G271">
        <v>0.08374205714915162</v>
      </c>
      <c r="H271" t="s">
        <v>414</v>
      </c>
      <c r="I271" t="s">
        <v>414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663</v>
      </c>
      <c r="D272">
        <v>0</v>
      </c>
      <c r="E272">
        <v>-0.007194992142029344</v>
      </c>
      <c r="F272">
        <v>0.06</v>
      </c>
      <c r="G272">
        <v>0.08353014894700617</v>
      </c>
      <c r="H272" t="s">
        <v>414</v>
      </c>
      <c r="I272" t="s">
        <v>624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663</v>
      </c>
      <c r="D273">
        <v>0.028644659991439</v>
      </c>
      <c r="E273">
        <v>0.008155815504957253</v>
      </c>
      <c r="F273">
        <v>0.05</v>
      </c>
      <c r="G273">
        <v>0.0821821115069703</v>
      </c>
      <c r="H273" t="s">
        <v>414</v>
      </c>
      <c r="I273" t="s">
        <v>668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663</v>
      </c>
      <c r="D274">
        <v>0.017195176334718</v>
      </c>
      <c r="E274">
        <v>-0.04956346128585609</v>
      </c>
      <c r="F274">
        <v>0.12</v>
      </c>
      <c r="G274">
        <v>0.08056261494370953</v>
      </c>
      <c r="H274" t="s">
        <v>414</v>
      </c>
      <c r="I274" t="s">
        <v>534</v>
      </c>
    </row>
    <row r="275" spans="1:9">
      <c r="A275" s="1" t="s">
        <v>282</v>
      </c>
      <c r="B275">
        <f>HYPERLINK("https://www.suredividend.com/sure-analysis-IMBBY/","Imperial Brands Plc")</f>
        <v>0</v>
      </c>
      <c r="C275" t="s">
        <v>663</v>
      </c>
      <c r="D275">
        <v>0</v>
      </c>
      <c r="E275">
        <v>0.009155273042431356</v>
      </c>
      <c r="F275">
        <v>0.03</v>
      </c>
      <c r="G275">
        <v>0.07978138497181386</v>
      </c>
      <c r="H275" t="s">
        <v>414</v>
      </c>
      <c r="I275" t="s">
        <v>624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663</v>
      </c>
      <c r="D276">
        <v>0.019488725097189</v>
      </c>
      <c r="E276">
        <v>0.02620936456722101</v>
      </c>
      <c r="F276">
        <v>0.035</v>
      </c>
      <c r="G276">
        <v>0.07976732290233279</v>
      </c>
      <c r="H276" t="s">
        <v>414</v>
      </c>
      <c r="I276" t="s">
        <v>534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0.05599446072725701</v>
      </c>
      <c r="E277">
        <v>-0.01239392805614159</v>
      </c>
      <c r="F277">
        <v>0.04</v>
      </c>
      <c r="G277">
        <v>0.07961671562097417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0.039034793392642</v>
      </c>
      <c r="E278">
        <v>0.002795443344853155</v>
      </c>
      <c r="F278">
        <v>0.036</v>
      </c>
      <c r="G278">
        <v>0.07362468807765188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663</v>
      </c>
      <c r="D279">
        <v>0.03326658930092601</v>
      </c>
      <c r="E279">
        <v>0.0113092827505008</v>
      </c>
      <c r="F279">
        <v>0.03</v>
      </c>
      <c r="G279">
        <v>0.07094562418892592</v>
      </c>
      <c r="H279" t="s">
        <v>414</v>
      </c>
      <c r="I279" t="s">
        <v>668</v>
      </c>
    </row>
    <row r="280" spans="1:9">
      <c r="A280" s="1" t="s">
        <v>287</v>
      </c>
      <c r="B280">
        <f>HYPERLINK("https://www.suredividend.com/sure-analysis-SVC/","Service Properties Trust")</f>
        <v>0</v>
      </c>
      <c r="C280" t="s">
        <v>665</v>
      </c>
      <c r="D280">
        <v>0.04940205574417701</v>
      </c>
      <c r="E280">
        <v>0.04695152604524488</v>
      </c>
      <c r="F280">
        <v>0.02</v>
      </c>
      <c r="G280">
        <v>0.07063985353147517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0.009226469921419001</v>
      </c>
      <c r="E281">
        <v>-0.03673046434950589</v>
      </c>
      <c r="F281">
        <v>0.1</v>
      </c>
      <c r="G281">
        <v>0.06799280742976088</v>
      </c>
      <c r="H281" t="s">
        <v>414</v>
      </c>
      <c r="I281" t="s">
        <v>624</v>
      </c>
    </row>
    <row r="282" spans="1:9">
      <c r="A282" s="1" t="s">
        <v>289</v>
      </c>
      <c r="B282">
        <f>HYPERLINK("https://www.suredividend.com/sure-analysis-WEYS/","Weyco Group, Inc")</f>
        <v>0</v>
      </c>
      <c r="C282" t="s">
        <v>663</v>
      </c>
      <c r="D282">
        <v>0.059446658154891</v>
      </c>
      <c r="E282">
        <v>-0.00024981267170332</v>
      </c>
      <c r="F282">
        <v>0.01</v>
      </c>
      <c r="G282">
        <v>0.06771083585940074</v>
      </c>
      <c r="H282" t="s">
        <v>414</v>
      </c>
      <c r="I282" t="s">
        <v>667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663</v>
      </c>
      <c r="D283">
        <v>0.045123220731657</v>
      </c>
      <c r="E283">
        <v>0.01819374512778538</v>
      </c>
      <c r="F283">
        <v>0.03</v>
      </c>
      <c r="G283">
        <v>0.06615241041390529</v>
      </c>
      <c r="H283" t="s">
        <v>414</v>
      </c>
      <c r="I283" t="s">
        <v>668</v>
      </c>
    </row>
    <row r="284" spans="1:9">
      <c r="A284" s="1" t="s">
        <v>291</v>
      </c>
      <c r="B284">
        <f>HYPERLINK("https://www.suredividend.com/sure-analysis-CHRRF/","Chorus Aviation, Inc.")</f>
        <v>0</v>
      </c>
      <c r="C284" t="s">
        <v>663</v>
      </c>
      <c r="D284">
        <v>0</v>
      </c>
      <c r="E284">
        <v>-0.01986506343023353</v>
      </c>
      <c r="F284">
        <v>0.05</v>
      </c>
      <c r="G284">
        <v>0.06438371858446246</v>
      </c>
      <c r="H284" t="s">
        <v>414</v>
      </c>
      <c r="I284" t="s">
        <v>624</v>
      </c>
    </row>
    <row r="285" spans="1:9">
      <c r="A285" s="1" t="s">
        <v>292</v>
      </c>
      <c r="B285">
        <f>HYPERLINK("https://www.suredividend.com/sure-analysis-ERF/","Enerplus Corporation")</f>
        <v>0</v>
      </c>
      <c r="C285" t="s">
        <v>663</v>
      </c>
      <c r="D285">
        <v>0.034497409848424</v>
      </c>
      <c r="E285">
        <v>-0.004063904429539078</v>
      </c>
      <c r="F285">
        <v>0.045</v>
      </c>
      <c r="G285">
        <v>0.06352105391084417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HYPERLINK("https://www.suredividend.com/sure-analysis-ITUB/","Itau Unibanco Holding S.A.")</f>
        <v>0</v>
      </c>
      <c r="C286" t="s">
        <v>663</v>
      </c>
      <c r="D286">
        <v>0.007085862062285</v>
      </c>
      <c r="E286">
        <v>0.03684538462128795</v>
      </c>
      <c r="F286">
        <v>0.015</v>
      </c>
      <c r="G286">
        <v>0.06318209578218625</v>
      </c>
      <c r="H286" t="s">
        <v>414</v>
      </c>
      <c r="I286" t="s">
        <v>624</v>
      </c>
    </row>
    <row r="287" spans="1:9">
      <c r="A287" s="1" t="s">
        <v>294</v>
      </c>
      <c r="B287">
        <f>HYPERLINK("https://www.suredividend.com/sure-analysis-CM/","Canadian Imperial Bank Of Commerce")</f>
        <v>0</v>
      </c>
      <c r="C287" t="s">
        <v>663</v>
      </c>
      <c r="D287">
        <v>0.06672769873955001</v>
      </c>
      <c r="E287">
        <v>0.003418501647048711</v>
      </c>
      <c r="F287">
        <v>0.012</v>
      </c>
      <c r="G287">
        <v>0.0630865982997153</v>
      </c>
      <c r="H287" t="s">
        <v>414</v>
      </c>
      <c r="I287" t="s">
        <v>667</v>
      </c>
    </row>
    <row r="288" spans="1:9">
      <c r="A288" s="1" t="s">
        <v>295</v>
      </c>
      <c r="B288">
        <f>HYPERLINK("https://www.suredividend.com/sure-analysis-CCI/","Crown Castle International Corp")</f>
        <v>0</v>
      </c>
      <c r="C288" t="s">
        <v>665</v>
      </c>
      <c r="D288">
        <v>0.030614289563915</v>
      </c>
      <c r="E288">
        <v>-0.02906029396075815</v>
      </c>
      <c r="F288">
        <v>0.06</v>
      </c>
      <c r="G288">
        <v>0.0624127260815841</v>
      </c>
      <c r="H288" t="s">
        <v>414</v>
      </c>
      <c r="I288" t="s">
        <v>414</v>
      </c>
    </row>
    <row r="289" spans="1:9">
      <c r="A289" s="1" t="s">
        <v>296</v>
      </c>
      <c r="B289">
        <f>HYPERLINK("https://www.suredividend.com/sure-analysis-WPC/","W. P. Carey Inc")</f>
        <v>0</v>
      </c>
      <c r="C289" t="s">
        <v>665</v>
      </c>
      <c r="D289">
        <v>0.05777005409011</v>
      </c>
      <c r="E289">
        <v>-0.0294178765999551</v>
      </c>
      <c r="F289">
        <v>0.035</v>
      </c>
      <c r="G289">
        <v>0.06140107999882027</v>
      </c>
      <c r="H289" t="s">
        <v>414</v>
      </c>
      <c r="I289" t="s">
        <v>668</v>
      </c>
    </row>
    <row r="290" spans="1:9">
      <c r="A290" s="1" t="s">
        <v>297</v>
      </c>
      <c r="B290">
        <f>HYPERLINK("https://www.suredividend.com/sure-analysis-NNN/","National Retail Properties Inc")</f>
        <v>0</v>
      </c>
      <c r="C290" t="s">
        <v>665</v>
      </c>
      <c r="D290">
        <v>0.049428877040699</v>
      </c>
      <c r="E290">
        <v>-0.01426033877677857</v>
      </c>
      <c r="F290">
        <v>0.027</v>
      </c>
      <c r="G290">
        <v>0.0607255056865883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HYPERLINK("https://www.suredividend.com/sure-analysis-SKM/","SK Telecom Co Ltd")</f>
        <v>0</v>
      </c>
      <c r="C291" t="s">
        <v>663</v>
      </c>
      <c r="D291">
        <v>0.003830187960095</v>
      </c>
      <c r="E291">
        <v>-0.02784695548391547</v>
      </c>
      <c r="F291">
        <v>0.055</v>
      </c>
      <c r="G291">
        <v>0.06053118403822433</v>
      </c>
      <c r="H291" t="s">
        <v>414</v>
      </c>
      <c r="I291" t="s">
        <v>534</v>
      </c>
    </row>
    <row r="292" spans="1:9">
      <c r="A292" s="1" t="s">
        <v>299</v>
      </c>
      <c r="B292">
        <f>HYPERLINK("https://www.suredividend.com/sure-analysis-SYF/","Synchrony Financial")</f>
        <v>0</v>
      </c>
      <c r="C292" t="s">
        <v>663</v>
      </c>
      <c r="D292">
        <v>0.025000109441686</v>
      </c>
      <c r="E292">
        <v>-0.01458908809266646</v>
      </c>
      <c r="F292">
        <v>0.05</v>
      </c>
      <c r="G292">
        <v>0.06007989543614256</v>
      </c>
      <c r="H292" t="s">
        <v>414</v>
      </c>
      <c r="I292" t="s">
        <v>534</v>
      </c>
    </row>
    <row r="293" spans="1:9">
      <c r="A293" s="1" t="s">
        <v>300</v>
      </c>
      <c r="B293">
        <f>HYPERLINK("https://www.suredividend.com/sure-analysis-MAC/","Macerich Co.")</f>
        <v>0</v>
      </c>
      <c r="C293" t="s">
        <v>665</v>
      </c>
      <c r="D293">
        <v>0.104352829217193</v>
      </c>
      <c r="E293">
        <v>0.02367635606975349</v>
      </c>
      <c r="F293">
        <v>-0.02</v>
      </c>
      <c r="G293">
        <v>0.05870194824560171</v>
      </c>
      <c r="H293" t="s">
        <v>414</v>
      </c>
      <c r="I293" t="s">
        <v>667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665</v>
      </c>
      <c r="D294">
        <v>0.034163974207189</v>
      </c>
      <c r="E294">
        <v>-0.01235541746162494</v>
      </c>
      <c r="F294">
        <v>0.037</v>
      </c>
      <c r="G294">
        <v>0.0584007237036317</v>
      </c>
      <c r="H294" t="s">
        <v>414</v>
      </c>
      <c r="I294" t="s">
        <v>414</v>
      </c>
    </row>
    <row r="295" spans="1:9">
      <c r="A295" s="1" t="s">
        <v>302</v>
      </c>
      <c r="B295">
        <f>HYPERLINK("https://www.suredividend.com/sure-analysis-BEP/","Brookfield Renewable Partners LP")</f>
        <v>0</v>
      </c>
      <c r="C295" t="s">
        <v>664</v>
      </c>
      <c r="D295">
        <v>0.029021869250295</v>
      </c>
      <c r="E295">
        <v>-0.03881457578615488</v>
      </c>
      <c r="F295">
        <v>0.06</v>
      </c>
      <c r="G295">
        <v>0.05815837443653904</v>
      </c>
      <c r="H295" t="s">
        <v>414</v>
      </c>
      <c r="I295" t="s">
        <v>414</v>
      </c>
    </row>
    <row r="296" spans="1:9">
      <c r="A296" s="1" t="s">
        <v>303</v>
      </c>
      <c r="B296">
        <f>HYPERLINK("https://www.suredividend.com/sure-analysis-BMO/","Bank of Montreal")</f>
        <v>0</v>
      </c>
      <c r="C296" t="s">
        <v>663</v>
      </c>
      <c r="D296">
        <v>0.054636013900407</v>
      </c>
      <c r="E296">
        <v>0.00455509762141415</v>
      </c>
      <c r="F296">
        <v>0.012</v>
      </c>
      <c r="G296">
        <v>0.05663084325113288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663</v>
      </c>
      <c r="D297">
        <v>0.057614526330836</v>
      </c>
      <c r="E297">
        <v>-0.02019625255538249</v>
      </c>
      <c r="F297">
        <v>0.02</v>
      </c>
      <c r="G297">
        <v>0.05629259459098424</v>
      </c>
      <c r="H297" t="s">
        <v>414</v>
      </c>
      <c r="I297" t="s">
        <v>667</v>
      </c>
    </row>
    <row r="298" spans="1:9">
      <c r="A298" s="1" t="s">
        <v>305</v>
      </c>
      <c r="B298">
        <f>HYPERLINK("https://www.suredividend.com/sure-analysis-GEF/","Greif Inc")</f>
        <v>0</v>
      </c>
      <c r="C298" t="s">
        <v>663</v>
      </c>
      <c r="D298">
        <v>0.03694859969205101</v>
      </c>
      <c r="E298">
        <v>-0.006271558378626474</v>
      </c>
      <c r="F298">
        <v>0.03</v>
      </c>
      <c r="G298">
        <v>0.05569578892240079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663</v>
      </c>
      <c r="D299">
        <v>0.043498356226054</v>
      </c>
      <c r="E299">
        <v>-0.03649473297814299</v>
      </c>
      <c r="F299">
        <v>0.05</v>
      </c>
      <c r="G299">
        <v>0.05568532294317219</v>
      </c>
      <c r="H299" t="s">
        <v>414</v>
      </c>
      <c r="I299" t="s">
        <v>668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0.04106158569142401</v>
      </c>
      <c r="E300">
        <v>-0.0323882878013203</v>
      </c>
      <c r="F300">
        <v>0.047</v>
      </c>
      <c r="G300">
        <v>0.0544530187505412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663</v>
      </c>
      <c r="D301">
        <v>0.04068458854170801</v>
      </c>
      <c r="E301">
        <v>-0.02655397747592425</v>
      </c>
      <c r="F301">
        <v>0.04</v>
      </c>
      <c r="G301">
        <v>0.05334349107018244</v>
      </c>
      <c r="H301" t="s">
        <v>414</v>
      </c>
      <c r="I301" t="s">
        <v>668</v>
      </c>
    </row>
    <row r="302" spans="1:9">
      <c r="A302" s="1" t="s">
        <v>309</v>
      </c>
      <c r="B302">
        <f>HYPERLINK("https://www.suredividend.com/sure-analysis-MSM/","MSC Industrial Direct Co., Inc.")</f>
        <v>0</v>
      </c>
      <c r="C302" t="s">
        <v>663</v>
      </c>
      <c r="D302">
        <v>0.025032427538984</v>
      </c>
      <c r="E302">
        <v>-0.03694958652611335</v>
      </c>
      <c r="F302">
        <v>0.055</v>
      </c>
      <c r="G302">
        <v>0.05302675492931663</v>
      </c>
      <c r="H302" t="s">
        <v>414</v>
      </c>
      <c r="I302" t="s">
        <v>414</v>
      </c>
    </row>
    <row r="303" spans="1:9">
      <c r="A303" s="1" t="s">
        <v>310</v>
      </c>
      <c r="B303">
        <f>HYPERLINK("https://www.suredividend.com/sure-analysis-UHT/","Universal Health Realty Income Trust")</f>
        <v>0</v>
      </c>
      <c r="C303" t="s">
        <v>665</v>
      </c>
      <c r="D303">
        <v>0.04233556422373001</v>
      </c>
      <c r="E303">
        <v>-0.01701269359130952</v>
      </c>
      <c r="F303">
        <v>0.03</v>
      </c>
      <c r="G303">
        <v>0.05248190706518807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663</v>
      </c>
      <c r="D304">
        <v>0.033690487155981</v>
      </c>
      <c r="E304">
        <v>-0.02206368190683394</v>
      </c>
      <c r="F304">
        <v>0.04</v>
      </c>
      <c r="G304">
        <v>0.05110419588700577</v>
      </c>
      <c r="H304" t="s">
        <v>414</v>
      </c>
      <c r="I304" t="s">
        <v>668</v>
      </c>
    </row>
    <row r="305" spans="1:9">
      <c r="A305" s="1" t="s">
        <v>312</v>
      </c>
      <c r="B305">
        <f>HYPERLINK("https://www.suredividend.com/sure-analysis-WRK/","WestRock Co")</f>
        <v>0</v>
      </c>
      <c r="C305" t="s">
        <v>663</v>
      </c>
      <c r="D305">
        <v>0.02418186609753</v>
      </c>
      <c r="E305">
        <v>-0.03292495574789245</v>
      </c>
      <c r="F305">
        <v>0.06</v>
      </c>
      <c r="G305">
        <v>0.04956648995178337</v>
      </c>
      <c r="H305" t="s">
        <v>414</v>
      </c>
      <c r="I305" t="s">
        <v>534</v>
      </c>
    </row>
    <row r="306" spans="1:9">
      <c r="A306" s="1" t="s">
        <v>313</v>
      </c>
      <c r="B306">
        <f>HYPERLINK("https://www.suredividend.com/sure-analysis-GOLD/","Barrick Gold Corp.")</f>
        <v>0</v>
      </c>
      <c r="C306" t="s">
        <v>663</v>
      </c>
      <c r="D306">
        <v>0.014587920010151</v>
      </c>
      <c r="E306">
        <v>0.03349941277388813</v>
      </c>
      <c r="F306">
        <v>0</v>
      </c>
      <c r="G306">
        <v>0.0476036881226567</v>
      </c>
      <c r="H306" t="s">
        <v>414</v>
      </c>
      <c r="I306" t="s">
        <v>534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0.022753735161845</v>
      </c>
      <c r="E307">
        <v>0.002366711611918149</v>
      </c>
      <c r="F307">
        <v>0.03</v>
      </c>
      <c r="G307">
        <v>0.04670518234332222</v>
      </c>
      <c r="H307" t="s">
        <v>414</v>
      </c>
      <c r="I307" t="s">
        <v>534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0.042570837989473</v>
      </c>
      <c r="E308">
        <v>-0.05333460161987347</v>
      </c>
      <c r="F308">
        <v>0.07000000000000001</v>
      </c>
      <c r="G308">
        <v>0.04390289249052004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HYPERLINK("https://www.suredividend.com/sure-analysis-UL/","Unilever plc")</f>
        <v>0</v>
      </c>
      <c r="C309" t="s">
        <v>663</v>
      </c>
      <c r="D309">
        <v>0.029972349069974</v>
      </c>
      <c r="E309">
        <v>-0.03745422215373106</v>
      </c>
      <c r="F309">
        <v>0.05</v>
      </c>
      <c r="G309">
        <v>0.04130778507681132</v>
      </c>
      <c r="H309" t="s">
        <v>414</v>
      </c>
      <c r="I309" t="s">
        <v>414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0.023353527642224</v>
      </c>
      <c r="E310">
        <v>-0.04319546154165577</v>
      </c>
      <c r="F310">
        <v>0.06</v>
      </c>
      <c r="G310">
        <v>0.04101212691292666</v>
      </c>
      <c r="H310" t="s">
        <v>414</v>
      </c>
      <c r="I310" t="s">
        <v>534</v>
      </c>
    </row>
    <row r="311" spans="1:9">
      <c r="A311" s="1" t="s">
        <v>318</v>
      </c>
      <c r="B311">
        <f>HYPERLINK("https://www.suredividend.com/sure-analysis-OSK/","Oshkosh Corp")</f>
        <v>0</v>
      </c>
      <c r="C311" t="s">
        <v>663</v>
      </c>
      <c r="D311">
        <v>0.014200976614149</v>
      </c>
      <c r="E311">
        <v>-0.01704160668349464</v>
      </c>
      <c r="F311">
        <v>0.04</v>
      </c>
      <c r="G311">
        <v>0.03919828443374773</v>
      </c>
      <c r="H311" t="s">
        <v>414</v>
      </c>
      <c r="I311" t="s">
        <v>534</v>
      </c>
    </row>
    <row r="312" spans="1:9">
      <c r="A312" s="1" t="s">
        <v>319</v>
      </c>
      <c r="B312">
        <f>HYPERLINK("https://www.suredividend.com/sure-analysis-GS/","Goldman Sachs Group, Inc.")</f>
        <v>0</v>
      </c>
      <c r="C312" t="s">
        <v>663</v>
      </c>
      <c r="D312">
        <v>0.018797279082729</v>
      </c>
      <c r="E312">
        <v>-0.02109993838103763</v>
      </c>
      <c r="F312">
        <v>0.04</v>
      </c>
      <c r="G312">
        <v>0.03882020299977107</v>
      </c>
      <c r="H312" t="s">
        <v>414</v>
      </c>
      <c r="I312" t="s">
        <v>534</v>
      </c>
    </row>
    <row r="313" spans="1:9">
      <c r="A313" s="1" t="s">
        <v>320</v>
      </c>
      <c r="B313">
        <f>HYPERLINK("https://www.suredividend.com/sure-analysis-SKT/","Tanger Factory Outlet Centers, Inc.")</f>
        <v>0</v>
      </c>
      <c r="C313" t="s">
        <v>665</v>
      </c>
      <c r="D313">
        <v>0.06980949398250101</v>
      </c>
      <c r="E313">
        <v>-0.04210994805604396</v>
      </c>
      <c r="F313">
        <v>0.01</v>
      </c>
      <c r="G313">
        <v>0.03807793368608281</v>
      </c>
      <c r="H313" t="s">
        <v>414</v>
      </c>
      <c r="I313" t="s">
        <v>668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0.013271063971156</v>
      </c>
      <c r="E314">
        <v>-0.07161866687692386</v>
      </c>
      <c r="F314">
        <v>0.1</v>
      </c>
      <c r="G314">
        <v>0.03797638618922661</v>
      </c>
      <c r="H314" t="s">
        <v>414</v>
      </c>
      <c r="I314" t="s">
        <v>534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663</v>
      </c>
      <c r="D315">
        <v>0.005838964562500001</v>
      </c>
      <c r="E315">
        <v>-0.09867323459815791</v>
      </c>
      <c r="F315">
        <v>0.14</v>
      </c>
      <c r="G315">
        <v>0.03541181479863553</v>
      </c>
      <c r="H315" t="s">
        <v>414</v>
      </c>
      <c r="I315" t="s">
        <v>624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0.002697974773524</v>
      </c>
      <c r="E316">
        <v>-0.03879266942461657</v>
      </c>
      <c r="F316">
        <v>0.05</v>
      </c>
      <c r="G316">
        <v>0.03468144087302116</v>
      </c>
      <c r="H316" t="s">
        <v>414</v>
      </c>
      <c r="I316" t="s">
        <v>624</v>
      </c>
    </row>
    <row r="317" spans="1:9">
      <c r="A317" s="1" t="s">
        <v>324</v>
      </c>
      <c r="B317">
        <f>HYPERLINK("https://www.suredividend.com/sure-analysis-NVO/","Novo Nordisk")</f>
        <v>0</v>
      </c>
      <c r="C317" t="s">
        <v>663</v>
      </c>
      <c r="D317">
        <v>0.018616781630683</v>
      </c>
      <c r="E317">
        <v>-0.04355351506868865</v>
      </c>
      <c r="F317">
        <v>0.06</v>
      </c>
      <c r="G317">
        <v>0.03455016986023929</v>
      </c>
      <c r="H317" t="s">
        <v>414</v>
      </c>
      <c r="I317" t="s">
        <v>414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663</v>
      </c>
      <c r="D318">
        <v>0.033326980965859</v>
      </c>
      <c r="E318">
        <v>-0.02649185225936057</v>
      </c>
      <c r="F318">
        <v>0.023</v>
      </c>
      <c r="G318">
        <v>0.03303226362925504</v>
      </c>
      <c r="H318" t="s">
        <v>414</v>
      </c>
      <c r="I318" t="s">
        <v>668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663</v>
      </c>
      <c r="D319">
        <v>0</v>
      </c>
      <c r="E319">
        <v>-0.04509057368179437</v>
      </c>
      <c r="F319">
        <v>0.045</v>
      </c>
      <c r="G319">
        <v>0.02982900568810432</v>
      </c>
      <c r="H319" t="s">
        <v>414</v>
      </c>
      <c r="I319" t="s">
        <v>624</v>
      </c>
    </row>
    <row r="320" spans="1:9">
      <c r="A320" s="1" t="s">
        <v>327</v>
      </c>
      <c r="B320">
        <f>HYPERLINK("https://www.suredividend.com/sure-analysis-VALE/","Vale S.A.")</f>
        <v>0</v>
      </c>
      <c r="C320" t="s">
        <v>663</v>
      </c>
      <c r="D320">
        <v>0</v>
      </c>
      <c r="E320">
        <v>-0.0163535387555156</v>
      </c>
      <c r="F320">
        <v>0.03</v>
      </c>
      <c r="G320">
        <v>0.02941193640962902</v>
      </c>
      <c r="H320" t="s">
        <v>414</v>
      </c>
      <c r="I320" t="s">
        <v>624</v>
      </c>
    </row>
    <row r="321" spans="1:9">
      <c r="A321" s="1" t="s">
        <v>328</v>
      </c>
      <c r="B321">
        <f>HYPERLINK("https://www.suredividend.com/sure-analysis-DLR/","Digital Realty Trust Inc")</f>
        <v>0</v>
      </c>
      <c r="C321" t="s">
        <v>665</v>
      </c>
      <c r="D321">
        <v>0.031716830370413</v>
      </c>
      <c r="E321">
        <v>-0.0748009133421812</v>
      </c>
      <c r="F321">
        <v>0.07000000000000001</v>
      </c>
      <c r="G321">
        <v>0.02801824379067774</v>
      </c>
      <c r="H321" t="s">
        <v>414</v>
      </c>
      <c r="I321" t="s">
        <v>414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663</v>
      </c>
      <c r="D322">
        <v>0.013435768500973</v>
      </c>
      <c r="E322">
        <v>-0.06835880085530344</v>
      </c>
      <c r="F322">
        <v>0.08500000000000001</v>
      </c>
      <c r="G322">
        <v>0.02800362768508902</v>
      </c>
      <c r="H322" t="s">
        <v>414</v>
      </c>
      <c r="I322" t="s">
        <v>534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663</v>
      </c>
      <c r="D323">
        <v>0.034499974177021</v>
      </c>
      <c r="E323">
        <v>-0.04470842218730031</v>
      </c>
      <c r="F323">
        <v>0.04</v>
      </c>
      <c r="G323">
        <v>0.02795370204607339</v>
      </c>
      <c r="H323" t="s">
        <v>414</v>
      </c>
      <c r="I323" t="s">
        <v>414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0.011435284659898</v>
      </c>
      <c r="E324">
        <v>-0.01450473516283013</v>
      </c>
      <c r="F324">
        <v>0.03</v>
      </c>
      <c r="G324">
        <v>0.02742510322725589</v>
      </c>
      <c r="H324" t="s">
        <v>414</v>
      </c>
      <c r="I324" t="s">
        <v>534</v>
      </c>
    </row>
    <row r="325" spans="1:9">
      <c r="A325" s="1" t="s">
        <v>332</v>
      </c>
      <c r="B325">
        <f>HYPERLINK("https://www.suredividend.com/sure-analysis-LOGI/","Logitech International SA")</f>
        <v>0</v>
      </c>
      <c r="C325" t="s">
        <v>663</v>
      </c>
      <c r="D325">
        <v>0.008170593544121</v>
      </c>
      <c r="E325">
        <v>-0.05071064253867597</v>
      </c>
      <c r="F325">
        <v>0.07000000000000001</v>
      </c>
      <c r="G325">
        <v>0.02601170433688593</v>
      </c>
      <c r="H325" t="s">
        <v>414</v>
      </c>
      <c r="I325" t="s">
        <v>534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0.022248818042012</v>
      </c>
      <c r="E326">
        <v>-0.07326631808678086</v>
      </c>
      <c r="F326">
        <v>0.08</v>
      </c>
      <c r="G326">
        <v>0.02538257644977326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HYPERLINK("https://www.suredividend.com/sure-analysis-GM/","General Motors Company")</f>
        <v>0</v>
      </c>
      <c r="C327" t="s">
        <v>663</v>
      </c>
      <c r="D327">
        <v>0.009125840423430001</v>
      </c>
      <c r="E327">
        <v>-0.01368304489914196</v>
      </c>
      <c r="F327">
        <v>0.03</v>
      </c>
      <c r="G327">
        <v>0.02452237423954262</v>
      </c>
      <c r="H327" t="s">
        <v>414</v>
      </c>
      <c r="I327" t="s">
        <v>534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0.027686160759636</v>
      </c>
      <c r="E328">
        <v>-0.02537624050953469</v>
      </c>
      <c r="F328">
        <v>0.02</v>
      </c>
      <c r="G328">
        <v>0.02302524777973436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-0.05241223673457929</v>
      </c>
      <c r="F329">
        <v>0.05</v>
      </c>
      <c r="G329">
        <v>0.01987419229577281</v>
      </c>
      <c r="H329" t="s">
        <v>414</v>
      </c>
      <c r="I329" t="s">
        <v>624</v>
      </c>
    </row>
    <row r="330" spans="1:9">
      <c r="A330" s="1" t="s">
        <v>337</v>
      </c>
      <c r="B330">
        <f>HYPERLINK("https://www.suredividend.com/sure-analysis-BUD/","Anheuser-Busch In Bev SA/NV")</f>
        <v>0</v>
      </c>
      <c r="C330" t="s">
        <v>663</v>
      </c>
      <c r="D330">
        <v>0.008109126236284001</v>
      </c>
      <c r="E330">
        <v>-0.02391024047499501</v>
      </c>
      <c r="F330">
        <v>0.03</v>
      </c>
      <c r="G330">
        <v>0.0195161668054058</v>
      </c>
      <c r="H330" t="s">
        <v>414</v>
      </c>
      <c r="I330" t="s">
        <v>624</v>
      </c>
    </row>
    <row r="331" spans="1:9">
      <c r="A331" s="1" t="s">
        <v>338</v>
      </c>
      <c r="B331">
        <f>HYPERLINK("https://www.suredividend.com/sure-analysis-CAT/","Caterpillar Inc.")</f>
        <v>0</v>
      </c>
      <c r="C331" t="s">
        <v>663</v>
      </c>
      <c r="D331">
        <v>0.022397411988544</v>
      </c>
      <c r="E331">
        <v>-0.08013984419799014</v>
      </c>
      <c r="F331">
        <v>0.08</v>
      </c>
      <c r="G331">
        <v>0.01863546198840527</v>
      </c>
      <c r="H331" t="s">
        <v>414</v>
      </c>
      <c r="I331" t="s">
        <v>414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663</v>
      </c>
      <c r="D332">
        <v>0.061306528388942</v>
      </c>
      <c r="E332">
        <v>-0.06462152983946268</v>
      </c>
      <c r="F332">
        <v>0.015</v>
      </c>
      <c r="G332">
        <v>0.01853757854286586</v>
      </c>
      <c r="H332" t="s">
        <v>414</v>
      </c>
      <c r="I332" t="s">
        <v>667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663</v>
      </c>
      <c r="D333">
        <v>0.022431245660911</v>
      </c>
      <c r="E333">
        <v>-0.08743618212324111</v>
      </c>
      <c r="F333">
        <v>0.08</v>
      </c>
      <c r="G333">
        <v>0.01803215404505787</v>
      </c>
      <c r="H333" t="s">
        <v>414</v>
      </c>
      <c r="I333" t="s">
        <v>534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0.018299341964573</v>
      </c>
      <c r="E334">
        <v>-0.08048274829516633</v>
      </c>
      <c r="F334">
        <v>0.08</v>
      </c>
      <c r="G334">
        <v>0.01795322670182431</v>
      </c>
      <c r="H334" t="s">
        <v>414</v>
      </c>
      <c r="I334" t="s">
        <v>534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663</v>
      </c>
      <c r="D335">
        <v>0.027222026548709</v>
      </c>
      <c r="E335">
        <v>-0.06470982584841434</v>
      </c>
      <c r="F335">
        <v>0.052</v>
      </c>
      <c r="G335">
        <v>0.0164039323905667</v>
      </c>
      <c r="H335" t="s">
        <v>414</v>
      </c>
      <c r="I335" t="s">
        <v>414</v>
      </c>
    </row>
    <row r="336" spans="1:9">
      <c r="A336" s="1" t="s">
        <v>343</v>
      </c>
      <c r="B336">
        <f>HYPERLINK("https://www.suredividend.com/sure-analysis-PAYX/","Paychex Inc.")</f>
        <v>0</v>
      </c>
      <c r="C336" t="s">
        <v>663</v>
      </c>
      <c r="D336">
        <v>0.026286309769474</v>
      </c>
      <c r="E336">
        <v>-0.0724117954014315</v>
      </c>
      <c r="F336">
        <v>0.06</v>
      </c>
      <c r="G336">
        <v>0.01522889624233703</v>
      </c>
      <c r="H336" t="s">
        <v>414</v>
      </c>
      <c r="I336" t="s">
        <v>534</v>
      </c>
    </row>
    <row r="337" spans="1:9">
      <c r="A337" s="1" t="s">
        <v>344</v>
      </c>
      <c r="B337">
        <f>HYPERLINK("https://www.suredividend.com/sure-analysis-SBUX/","Starbucks Corp.")</f>
        <v>0</v>
      </c>
      <c r="C337" t="s">
        <v>663</v>
      </c>
      <c r="D337">
        <v>0.015587312029571</v>
      </c>
      <c r="E337">
        <v>-0.09857816756403837</v>
      </c>
      <c r="F337">
        <v>0.1</v>
      </c>
      <c r="G337">
        <v>0.01335639973347358</v>
      </c>
      <c r="H337" t="s">
        <v>414</v>
      </c>
      <c r="I337" t="s">
        <v>534</v>
      </c>
    </row>
    <row r="338" spans="1:9">
      <c r="A338" s="1" t="s">
        <v>345</v>
      </c>
      <c r="B338">
        <f>HYPERLINK("https://www.suredividend.com/sure-analysis-UMBF/","UMB Financial Corp.")</f>
        <v>0</v>
      </c>
      <c r="C338" t="s">
        <v>663</v>
      </c>
      <c r="D338">
        <v>0.017981067060016</v>
      </c>
      <c r="E338">
        <v>-0.04584254145966382</v>
      </c>
      <c r="F338">
        <v>0.04</v>
      </c>
      <c r="G338">
        <v>0.01258949814127708</v>
      </c>
      <c r="H338" t="s">
        <v>414</v>
      </c>
      <c r="I338" t="s">
        <v>534</v>
      </c>
    </row>
    <row r="339" spans="1:9">
      <c r="A339" s="1" t="s">
        <v>346</v>
      </c>
      <c r="B339">
        <f>HYPERLINK("https://www.suredividend.com/sure-analysis-STZ/","Constellation Brands Inc")</f>
        <v>0</v>
      </c>
      <c r="C339" t="s">
        <v>663</v>
      </c>
      <c r="D339">
        <v>0.010183583047894</v>
      </c>
      <c r="E339">
        <v>-0.05100995585838786</v>
      </c>
      <c r="F339">
        <v>0.05</v>
      </c>
      <c r="G339">
        <v>0.0123021069005278</v>
      </c>
      <c r="H339" t="s">
        <v>414</v>
      </c>
      <c r="I339" t="s">
        <v>624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663</v>
      </c>
      <c r="D340">
        <v>0.034886208971368</v>
      </c>
      <c r="E340">
        <v>-0.08739746115251745</v>
      </c>
      <c r="F340">
        <v>0.055</v>
      </c>
      <c r="G340">
        <v>0.007061794597705839</v>
      </c>
      <c r="H340" t="s">
        <v>414</v>
      </c>
      <c r="I340" t="s">
        <v>414</v>
      </c>
    </row>
    <row r="341" spans="1:9">
      <c r="A341" s="1" t="s">
        <v>348</v>
      </c>
      <c r="B341">
        <f>HYPERLINK("https://www.suredividend.com/sure-analysis-GPS/","Gap, Inc.")</f>
        <v>0</v>
      </c>
      <c r="C341" t="s">
        <v>663</v>
      </c>
      <c r="D341">
        <v>0.01201089683767</v>
      </c>
      <c r="E341">
        <v>0.003537228326305764</v>
      </c>
      <c r="F341">
        <v>0</v>
      </c>
      <c r="G341">
        <v>0.003537228326305764</v>
      </c>
      <c r="H341" t="s">
        <v>414</v>
      </c>
      <c r="I341" t="s">
        <v>534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663</v>
      </c>
      <c r="D342">
        <v>0.008007679467433</v>
      </c>
      <c r="E342">
        <v>-0.08056793821408437</v>
      </c>
      <c r="F342">
        <v>0.08</v>
      </c>
      <c r="G342">
        <v>0.003369307114241771</v>
      </c>
      <c r="H342" t="s">
        <v>414</v>
      </c>
      <c r="I342" t="s">
        <v>624</v>
      </c>
    </row>
    <row r="343" spans="1:9">
      <c r="A343" s="1" t="s">
        <v>350</v>
      </c>
      <c r="B343">
        <f>HYPERLINK("https://www.suredividend.com/sure-analysis-DDAIF/","Daimler AG")</f>
        <v>0</v>
      </c>
      <c r="C343" t="s">
        <v>663</v>
      </c>
      <c r="D343">
        <v>0</v>
      </c>
      <c r="E343">
        <v>-0.03118872366006398</v>
      </c>
      <c r="F343">
        <v>0.02</v>
      </c>
      <c r="G343">
        <v>0.002955025056722738</v>
      </c>
      <c r="H343" t="s">
        <v>414</v>
      </c>
      <c r="I343" t="s">
        <v>624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0.043347306837274</v>
      </c>
      <c r="E344">
        <v>0.0002489420273659171</v>
      </c>
      <c r="F344">
        <v>-0.01</v>
      </c>
      <c r="G344">
        <v>0.0003971937187132735</v>
      </c>
      <c r="H344" t="s">
        <v>414</v>
      </c>
      <c r="I344" t="s">
        <v>668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663</v>
      </c>
      <c r="D345">
        <v>0.020138872234353</v>
      </c>
      <c r="E345">
        <v>-0.08230952834553129</v>
      </c>
      <c r="F345">
        <v>0.06</v>
      </c>
      <c r="G345">
        <v>-0.001400627073173455</v>
      </c>
      <c r="H345" t="s">
        <v>414</v>
      </c>
      <c r="I345" t="s">
        <v>414</v>
      </c>
    </row>
    <row r="346" spans="1:9">
      <c r="A346" s="1" t="s">
        <v>353</v>
      </c>
      <c r="B346">
        <f>HYPERLINK("https://www.suredividend.com/sure-analysis-OMI/","Owens &amp; Minor, Inc.")</f>
        <v>0</v>
      </c>
      <c r="C346" t="s">
        <v>663</v>
      </c>
      <c r="D346">
        <v>0.000369599573109</v>
      </c>
      <c r="E346">
        <v>-0.03673193921646911</v>
      </c>
      <c r="F346">
        <v>0.03</v>
      </c>
      <c r="G346">
        <v>-0.004282698079668079</v>
      </c>
      <c r="H346" t="s">
        <v>414</v>
      </c>
      <c r="I346" t="s">
        <v>534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0.009884135672246001</v>
      </c>
      <c r="E347">
        <v>-0.08912443265891479</v>
      </c>
      <c r="F347">
        <v>0.08</v>
      </c>
      <c r="G347">
        <v>-0.005486871210027222</v>
      </c>
      <c r="H347" t="s">
        <v>414</v>
      </c>
      <c r="I347" t="s">
        <v>624</v>
      </c>
    </row>
    <row r="348" spans="1:9">
      <c r="A348" s="1" t="s">
        <v>355</v>
      </c>
      <c r="B348">
        <f>HYPERLINK("https://www.suredividend.com/sure-analysis-ABEV/","Ambev S.A.")</f>
        <v>0</v>
      </c>
      <c r="C348" t="s">
        <v>663</v>
      </c>
      <c r="D348">
        <v>0</v>
      </c>
      <c r="E348">
        <v>-0.04172323414238843</v>
      </c>
      <c r="F348">
        <v>0.03</v>
      </c>
      <c r="G348">
        <v>-0.005979653280186126</v>
      </c>
      <c r="H348" t="s">
        <v>414</v>
      </c>
      <c r="I348" t="s">
        <v>624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663</v>
      </c>
      <c r="D349">
        <v>0.004473924224576</v>
      </c>
      <c r="E349">
        <v>-0.1452099466449495</v>
      </c>
      <c r="F349">
        <v>0.15</v>
      </c>
      <c r="G349">
        <v>-0.009569673427513803</v>
      </c>
      <c r="H349" t="s">
        <v>414</v>
      </c>
      <c r="I349" t="s">
        <v>624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0.001224989641303</v>
      </c>
      <c r="E350">
        <v>-0.143212877635619</v>
      </c>
      <c r="F350">
        <v>0.15</v>
      </c>
      <c r="G350">
        <v>-0.01340798017793943</v>
      </c>
      <c r="H350" t="s">
        <v>414</v>
      </c>
      <c r="I350" t="s">
        <v>534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0.01752580691945</v>
      </c>
      <c r="E351">
        <v>-0.09454706815323843</v>
      </c>
      <c r="F351">
        <v>0.06</v>
      </c>
      <c r="G351">
        <v>-0.0178671192363139</v>
      </c>
      <c r="H351" t="s">
        <v>414</v>
      </c>
      <c r="I351" t="s">
        <v>534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663</v>
      </c>
      <c r="D352">
        <v>0.011966484539481</v>
      </c>
      <c r="E352">
        <v>-0.07248698280389632</v>
      </c>
      <c r="F352">
        <v>0.037</v>
      </c>
      <c r="G352">
        <v>-0.0184536399766404</v>
      </c>
      <c r="H352" t="s">
        <v>414</v>
      </c>
      <c r="I352" t="s">
        <v>534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663</v>
      </c>
      <c r="D353">
        <v>0</v>
      </c>
      <c r="E353">
        <v>-0.1017426532859702</v>
      </c>
      <c r="F353">
        <v>0.032</v>
      </c>
      <c r="G353">
        <v>-0.0194509962374606</v>
      </c>
      <c r="H353" t="s">
        <v>414</v>
      </c>
      <c r="I353" t="s">
        <v>624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0.005038039466357</v>
      </c>
      <c r="E354">
        <v>-0.1919537798328705</v>
      </c>
      <c r="F354">
        <v>0.2</v>
      </c>
      <c r="G354">
        <v>-0.02456851802647875</v>
      </c>
      <c r="H354" t="s">
        <v>414</v>
      </c>
      <c r="I354" t="s">
        <v>624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0.003638568748265</v>
      </c>
      <c r="E355">
        <v>-0.07740097757852327</v>
      </c>
      <c r="F355">
        <v>0.05</v>
      </c>
      <c r="G355">
        <v>-0.02697206853643452</v>
      </c>
      <c r="H355" t="s">
        <v>414</v>
      </c>
      <c r="I355" t="s">
        <v>534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0.019099665242313</v>
      </c>
      <c r="E356">
        <v>-0.08269972346023713</v>
      </c>
      <c r="F356">
        <v>0.029</v>
      </c>
      <c r="G356">
        <v>-0.03517486349938437</v>
      </c>
      <c r="H356" t="s">
        <v>414</v>
      </c>
      <c r="I356" t="s">
        <v>534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0.014512498765584</v>
      </c>
      <c r="E357">
        <v>-0.1499176187638954</v>
      </c>
      <c r="F357">
        <v>0.1</v>
      </c>
      <c r="G357">
        <v>-0.04178403326462643</v>
      </c>
      <c r="H357" t="s">
        <v>414</v>
      </c>
      <c r="I357" t="s">
        <v>534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663</v>
      </c>
      <c r="D358">
        <v>0.010859073550851</v>
      </c>
      <c r="E358">
        <v>-0.1027346571942995</v>
      </c>
      <c r="F358">
        <v>0.05</v>
      </c>
      <c r="G358">
        <v>-0.04501737778971038</v>
      </c>
      <c r="H358" t="s">
        <v>414</v>
      </c>
      <c r="I358" t="s">
        <v>534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0.004609481315518</v>
      </c>
      <c r="E359">
        <v>-0.07715631426317504</v>
      </c>
      <c r="F359">
        <v>0.017</v>
      </c>
      <c r="G359">
        <v>-0.05652692448884322</v>
      </c>
      <c r="H359" t="s">
        <v>414</v>
      </c>
      <c r="I359" t="s">
        <v>534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0.020239052789743</v>
      </c>
      <c r="E360">
        <v>-0.1159106375858381</v>
      </c>
      <c r="F360">
        <v>0.035</v>
      </c>
      <c r="G360">
        <v>-0.05934759189497196</v>
      </c>
      <c r="H360" t="s">
        <v>414</v>
      </c>
      <c r="I360" t="s">
        <v>534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0.017624887588451</v>
      </c>
      <c r="E361">
        <v>-0.1208785429826702</v>
      </c>
      <c r="F361">
        <v>0.02</v>
      </c>
      <c r="G361">
        <v>-0.08213174285484559</v>
      </c>
      <c r="H361" t="s">
        <v>414</v>
      </c>
      <c r="I361" t="s">
        <v>534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0.01560884819847</v>
      </c>
      <c r="E362">
        <v>-0.1672417049497883</v>
      </c>
      <c r="F362">
        <v>0.02</v>
      </c>
      <c r="G362">
        <v>-0.1223666224708353</v>
      </c>
      <c r="H362" t="s">
        <v>414</v>
      </c>
      <c r="I362" t="s">
        <v>534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0.152402876125988</v>
      </c>
      <c r="E363">
        <v>0.07476766912541932</v>
      </c>
      <c r="F363">
        <v>0.061</v>
      </c>
      <c r="G363">
        <v>0.2127470410081718</v>
      </c>
      <c r="H363" t="s">
        <v>534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0.102233058052988</v>
      </c>
      <c r="E364">
        <v>0.08207777041954878</v>
      </c>
      <c r="F364">
        <v>0.05</v>
      </c>
      <c r="G364">
        <v>0.1966531490444705</v>
      </c>
      <c r="H364" t="s">
        <v>534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0.115561970633969</v>
      </c>
      <c r="E365">
        <v>0.08416218742722292</v>
      </c>
      <c r="F365">
        <v>0.02</v>
      </c>
      <c r="G365">
        <v>0.1724583831301072</v>
      </c>
      <c r="H365" t="s">
        <v>534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0.03854468350521</v>
      </c>
      <c r="E366">
        <v>0.09192512635974004</v>
      </c>
      <c r="F366">
        <v>0.03</v>
      </c>
      <c r="G366">
        <v>0.1636048018359315</v>
      </c>
      <c r="H366" t="s">
        <v>534</v>
      </c>
      <c r="I366" t="s">
        <v>414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0.08362168895237243</v>
      </c>
      <c r="F367">
        <v>0.04</v>
      </c>
      <c r="G367">
        <v>0.15964872608912</v>
      </c>
      <c r="H367" t="s">
        <v>534</v>
      </c>
      <c r="I367" t="s">
        <v>624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0.115874989783737</v>
      </c>
      <c r="E368">
        <v>0.07401399590483293</v>
      </c>
      <c r="F368">
        <v>0.01</v>
      </c>
      <c r="G368">
        <v>0.1516858503952925</v>
      </c>
      <c r="H368" t="s">
        <v>534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0.04068019807305</v>
      </c>
      <c r="E369">
        <v>0.06075807348204276</v>
      </c>
      <c r="F369">
        <v>0.06</v>
      </c>
      <c r="G369">
        <v>0.1507108497962122</v>
      </c>
      <c r="H369" t="s">
        <v>534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0.073687174635888</v>
      </c>
      <c r="E370">
        <v>0.07637156621324537</v>
      </c>
      <c r="F370">
        <v>0.02</v>
      </c>
      <c r="G370">
        <v>0.1489236547301207</v>
      </c>
      <c r="H370" t="s">
        <v>534</v>
      </c>
      <c r="I370" t="s">
        <v>668</v>
      </c>
    </row>
    <row r="371" spans="1:9">
      <c r="A371" s="1" t="s">
        <v>378</v>
      </c>
      <c r="B371">
        <f>HYPERLINK("https://www.suredividend.com/sure-analysis-CHL/","China Mobile Limited")</f>
        <v>0</v>
      </c>
      <c r="C371" t="s">
        <v>663</v>
      </c>
      <c r="D371">
        <v>0.072512107542077</v>
      </c>
      <c r="E371">
        <v>0.07731628999623319</v>
      </c>
      <c r="F371">
        <v>0.018</v>
      </c>
      <c r="G371">
        <v>0.1488687994801323</v>
      </c>
      <c r="H371" t="s">
        <v>534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665</v>
      </c>
      <c r="D372">
        <v>0.093445693461879</v>
      </c>
      <c r="E372">
        <v>0.07184373927527554</v>
      </c>
      <c r="F372">
        <v>0.01</v>
      </c>
      <c r="G372">
        <v>0.1455957015730156</v>
      </c>
      <c r="H372" t="s">
        <v>534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0.109539689612765</v>
      </c>
      <c r="E373">
        <v>0.04615287613396712</v>
      </c>
      <c r="F373">
        <v>0.02</v>
      </c>
      <c r="G373">
        <v>0.1398362870410006</v>
      </c>
      <c r="H373" t="s">
        <v>534</v>
      </c>
      <c r="I373" t="s">
        <v>668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664</v>
      </c>
      <c r="D374">
        <v>0.152058133362234</v>
      </c>
      <c r="E374">
        <v>0.0423199949309303</v>
      </c>
      <c r="F374">
        <v>0.03</v>
      </c>
      <c r="G374">
        <v>0.1369053478889226</v>
      </c>
      <c r="H374" t="s">
        <v>534</v>
      </c>
      <c r="I374" t="s">
        <v>668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0.10081726583895</v>
      </c>
      <c r="E375">
        <v>0.05240801144915741</v>
      </c>
      <c r="F375">
        <v>0.013</v>
      </c>
      <c r="G375">
        <v>0.1357033766945741</v>
      </c>
      <c r="H375" t="s">
        <v>534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0.04433809463293</v>
      </c>
      <c r="E376">
        <v>0.0465418192342244</v>
      </c>
      <c r="F376">
        <v>0.05</v>
      </c>
      <c r="G376">
        <v>0.1343105109023686</v>
      </c>
      <c r="H376" t="s">
        <v>534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0.071644210032881</v>
      </c>
      <c r="E377">
        <v>0.04522997958950659</v>
      </c>
      <c r="F377">
        <v>0.04</v>
      </c>
      <c r="G377">
        <v>0.1310994384043551</v>
      </c>
      <c r="H377" t="s">
        <v>534</v>
      </c>
      <c r="I377" t="s">
        <v>414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0.04999596484283501</v>
      </c>
      <c r="E378">
        <v>0.0518719581831999</v>
      </c>
      <c r="F378">
        <v>0.04</v>
      </c>
      <c r="G378">
        <v>0.1295879712959334</v>
      </c>
      <c r="H378" t="s">
        <v>534</v>
      </c>
      <c r="I378" t="s">
        <v>414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665</v>
      </c>
      <c r="D379">
        <v>0.190178726270872</v>
      </c>
      <c r="E379">
        <v>0.02266288886609824</v>
      </c>
      <c r="F379">
        <v>-0.03</v>
      </c>
      <c r="G379">
        <v>0.1147184972301278</v>
      </c>
      <c r="H379" t="s">
        <v>534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0.05430318245435301</v>
      </c>
      <c r="E380">
        <v>0.04176191959233178</v>
      </c>
      <c r="F380">
        <v>0.03</v>
      </c>
      <c r="G380">
        <v>0.1145144452056321</v>
      </c>
      <c r="H380" t="s">
        <v>534</v>
      </c>
      <c r="I380" t="s">
        <v>414</v>
      </c>
    </row>
    <row r="381" spans="1:9">
      <c r="A381" s="1" t="s">
        <v>388</v>
      </c>
      <c r="B381">
        <f>HYPERLINK("https://www.suredividend.com/sure-analysis-WMB/","Williams Cos Inc")</f>
        <v>0</v>
      </c>
      <c r="C381" t="s">
        <v>663</v>
      </c>
      <c r="D381">
        <v>0.07760420092202201</v>
      </c>
      <c r="E381">
        <v>-0.0007980856140379355</v>
      </c>
      <c r="F381">
        <v>0.05</v>
      </c>
      <c r="G381">
        <v>0.1137087214893489</v>
      </c>
      <c r="H381" t="s">
        <v>534</v>
      </c>
      <c r="I381" t="s">
        <v>668</v>
      </c>
    </row>
    <row r="382" spans="1:9">
      <c r="A382" s="1" t="s">
        <v>389</v>
      </c>
      <c r="B382">
        <f>HYPERLINK("https://www.suredividend.com/sure-analysis-IRM/","Iron Mountain Inc.")</f>
        <v>0</v>
      </c>
      <c r="C382" t="s">
        <v>665</v>
      </c>
      <c r="D382">
        <v>0.08133642609967101</v>
      </c>
      <c r="E382">
        <v>0.02724402647756019</v>
      </c>
      <c r="F382">
        <v>0.02</v>
      </c>
      <c r="G382">
        <v>0.1125368632688477</v>
      </c>
      <c r="H382" t="s">
        <v>534</v>
      </c>
      <c r="I382" t="s">
        <v>414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663</v>
      </c>
      <c r="D383">
        <v>0.237632790093783</v>
      </c>
      <c r="E383">
        <v>0.05824579335899882</v>
      </c>
      <c r="F383">
        <v>0</v>
      </c>
      <c r="G383">
        <v>0.1114184883616955</v>
      </c>
      <c r="H383" t="s">
        <v>534</v>
      </c>
      <c r="I383" t="s">
        <v>668</v>
      </c>
    </row>
    <row r="384" spans="1:9">
      <c r="A384" s="1" t="s">
        <v>391</v>
      </c>
      <c r="B384">
        <f>HYPERLINK("https://www.suredividend.com/sure-analysis-TCP/","TC Pipelines, LP")</f>
        <v>0</v>
      </c>
      <c r="C384" t="s">
        <v>664</v>
      </c>
      <c r="D384">
        <v>0.08546272023819801</v>
      </c>
      <c r="E384">
        <v>-0.03071395666343191</v>
      </c>
      <c r="F384">
        <v>0.075</v>
      </c>
      <c r="G384">
        <v>0.1111132599519595</v>
      </c>
      <c r="H384" t="s">
        <v>534</v>
      </c>
      <c r="I384" t="s">
        <v>414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0.036959121198831</v>
      </c>
      <c r="E385">
        <v>0.008283571481183305</v>
      </c>
      <c r="F385">
        <v>0.07000000000000001</v>
      </c>
      <c r="G385">
        <v>0.1098448055558379</v>
      </c>
      <c r="H385" t="s">
        <v>534</v>
      </c>
      <c r="I385" t="s">
        <v>414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665</v>
      </c>
      <c r="D386">
        <v>0.04078470830974101</v>
      </c>
      <c r="E386">
        <v>0.02783917737476926</v>
      </c>
      <c r="F386">
        <v>0.04</v>
      </c>
      <c r="G386">
        <v>0.1007966921569359</v>
      </c>
      <c r="H386" t="s">
        <v>534</v>
      </c>
      <c r="I386" t="s">
        <v>414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0.004911548625675666</v>
      </c>
      <c r="F387">
        <v>0.05</v>
      </c>
      <c r="G387">
        <v>0.09992700790945119</v>
      </c>
      <c r="H387" t="s">
        <v>534</v>
      </c>
      <c r="I387" t="s">
        <v>624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0.055031375667334</v>
      </c>
      <c r="E388">
        <v>0.008802774447134842</v>
      </c>
      <c r="F388">
        <v>0.04</v>
      </c>
      <c r="G388">
        <v>0.09783504503502782</v>
      </c>
      <c r="H388" t="s">
        <v>534</v>
      </c>
      <c r="I388" t="s">
        <v>668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665</v>
      </c>
      <c r="D389">
        <v>0.071389075390989</v>
      </c>
      <c r="E389">
        <v>0.01313360234501193</v>
      </c>
      <c r="F389">
        <v>0.02</v>
      </c>
      <c r="G389">
        <v>0.09394020849626084</v>
      </c>
      <c r="H389" t="s">
        <v>534</v>
      </c>
      <c r="I389" t="s">
        <v>414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665</v>
      </c>
      <c r="D390">
        <v>0.023077074285887</v>
      </c>
      <c r="E390">
        <v>-0.03040311989910571</v>
      </c>
      <c r="F390">
        <v>0.1</v>
      </c>
      <c r="G390">
        <v>0.08999806855021042</v>
      </c>
      <c r="H390" t="s">
        <v>534</v>
      </c>
      <c r="I390" t="s">
        <v>534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0.028701239493034</v>
      </c>
      <c r="E391">
        <v>-0.01371910104357565</v>
      </c>
      <c r="F391">
        <v>0.08</v>
      </c>
      <c r="G391">
        <v>0.0898049733864783</v>
      </c>
      <c r="H391" t="s">
        <v>534</v>
      </c>
      <c r="I391" t="s">
        <v>534</v>
      </c>
    </row>
    <row r="392" spans="1:9">
      <c r="A392" s="1" t="s">
        <v>399</v>
      </c>
      <c r="B392">
        <f>HYPERLINK("https://www.suredividend.com/sure-analysis-KEY/","Keycorp")</f>
        <v>0</v>
      </c>
      <c r="C392" t="s">
        <v>663</v>
      </c>
      <c r="D392">
        <v>0.044216854864531</v>
      </c>
      <c r="E392">
        <v>0.009562432328913406</v>
      </c>
      <c r="F392">
        <v>0.04</v>
      </c>
      <c r="G392">
        <v>0.08920770012499446</v>
      </c>
      <c r="H392" t="s">
        <v>534</v>
      </c>
      <c r="I392" t="s">
        <v>414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0.034079543122863</v>
      </c>
      <c r="E393">
        <v>0.0186554413930855</v>
      </c>
      <c r="F393">
        <v>0.03</v>
      </c>
      <c r="G393">
        <v>0.0877653686359714</v>
      </c>
      <c r="H393" t="s">
        <v>534</v>
      </c>
      <c r="I393" t="s">
        <v>534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665</v>
      </c>
      <c r="D394">
        <v>0.04935687298506401</v>
      </c>
      <c r="E394">
        <v>0.002896800045541603</v>
      </c>
      <c r="F394">
        <v>0.02</v>
      </c>
      <c r="G394">
        <v>0.08336822206610428</v>
      </c>
      <c r="H394" t="s">
        <v>534</v>
      </c>
      <c r="I394" t="s">
        <v>414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665</v>
      </c>
      <c r="D395">
        <v>0.068311501608548</v>
      </c>
      <c r="E395">
        <v>-0.009079030266978649</v>
      </c>
      <c r="F395">
        <v>0.033</v>
      </c>
      <c r="G395">
        <v>0.07942738396835658</v>
      </c>
      <c r="H395" t="s">
        <v>534</v>
      </c>
      <c r="I395" t="s">
        <v>668</v>
      </c>
    </row>
    <row r="396" spans="1:9">
      <c r="A396" s="1" t="s">
        <v>403</v>
      </c>
      <c r="B396">
        <f>HYPERLINK("https://www.suredividend.com/sure-analysis-KHC/","Kraft Heinz Co")</f>
        <v>0</v>
      </c>
      <c r="C396" t="s">
        <v>663</v>
      </c>
      <c r="D396">
        <v>0.045349630958232</v>
      </c>
      <c r="E396">
        <v>0.01111096820018198</v>
      </c>
      <c r="F396">
        <v>0.03</v>
      </c>
      <c r="G396">
        <v>0.07862073935572056</v>
      </c>
      <c r="H396" t="s">
        <v>534</v>
      </c>
      <c r="I396" t="s">
        <v>414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665</v>
      </c>
      <c r="D397">
        <v>0.045134325361687</v>
      </c>
      <c r="E397">
        <v>-0.01045688927625255</v>
      </c>
      <c r="F397">
        <v>0.05</v>
      </c>
      <c r="G397">
        <v>0.07763693028087792</v>
      </c>
      <c r="H397" t="s">
        <v>534</v>
      </c>
      <c r="I397" t="s">
        <v>414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663</v>
      </c>
      <c r="D398">
        <v>0.033767240824725</v>
      </c>
      <c r="E398">
        <v>-0.002504875746454194</v>
      </c>
      <c r="F398">
        <v>0.043</v>
      </c>
      <c r="G398">
        <v>0.07694661192779106</v>
      </c>
      <c r="H398" t="s">
        <v>534</v>
      </c>
      <c r="I398" t="s">
        <v>534</v>
      </c>
    </row>
    <row r="399" spans="1:9">
      <c r="A399" s="1" t="s">
        <v>406</v>
      </c>
      <c r="B399">
        <f>HYPERLINK("https://www.suredividend.com/sure-analysis-AMCR/","Amcor Plc")</f>
        <v>0</v>
      </c>
      <c r="C399" t="s">
        <v>663</v>
      </c>
      <c r="D399">
        <v>0.03869800702689</v>
      </c>
      <c r="E399">
        <v>-0.007813457628780496</v>
      </c>
      <c r="F399">
        <v>0.05</v>
      </c>
      <c r="G399">
        <v>0.07648141817033127</v>
      </c>
      <c r="H399" t="s">
        <v>534</v>
      </c>
      <c r="I399" t="s">
        <v>534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0.042554056052408</v>
      </c>
      <c r="E400">
        <v>-0.01718257304427928</v>
      </c>
      <c r="F400">
        <v>0.05</v>
      </c>
      <c r="G400">
        <v>0.07568601998418267</v>
      </c>
      <c r="H400" t="s">
        <v>534</v>
      </c>
      <c r="I400" t="s">
        <v>414</v>
      </c>
    </row>
    <row r="401" spans="1:9">
      <c r="A401" s="1" t="s">
        <v>408</v>
      </c>
      <c r="B401">
        <f>HYPERLINK("https://www.suredividend.com/sure-analysis-BRX/","Brixmor Property Group Inc")</f>
        <v>0</v>
      </c>
      <c r="C401" t="s">
        <v>665</v>
      </c>
      <c r="D401">
        <v>0.017220543590557</v>
      </c>
      <c r="E401">
        <v>-0.0407373506100992</v>
      </c>
      <c r="F401">
        <v>0.075</v>
      </c>
      <c r="G401">
        <v>0.07535998661640764</v>
      </c>
      <c r="H401" t="s">
        <v>534</v>
      </c>
      <c r="I401" t="s">
        <v>534</v>
      </c>
    </row>
    <row r="402" spans="1:9">
      <c r="A402" s="1" t="s">
        <v>409</v>
      </c>
      <c r="B402">
        <f>HYPERLINK("https://www.suredividend.com/sure-analysis-DTEGY/","Deutsche Telekom AG")</f>
        <v>0</v>
      </c>
      <c r="C402" t="s">
        <v>663</v>
      </c>
      <c r="D402">
        <v>0</v>
      </c>
      <c r="E402">
        <v>-0.01430608663533295</v>
      </c>
      <c r="F402">
        <v>0.06</v>
      </c>
      <c r="G402">
        <v>0.07508498161764265</v>
      </c>
      <c r="H402" t="s">
        <v>534</v>
      </c>
      <c r="I402" t="s">
        <v>624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0.030094396084486</v>
      </c>
      <c r="E403">
        <v>-0.0315578166274223</v>
      </c>
      <c r="F403">
        <v>0.075</v>
      </c>
      <c r="G403">
        <v>0.07467832255192608</v>
      </c>
      <c r="H403" t="s">
        <v>534</v>
      </c>
      <c r="I403" t="s">
        <v>534</v>
      </c>
    </row>
    <row r="404" spans="1:9">
      <c r="A404" s="1" t="s">
        <v>411</v>
      </c>
      <c r="B404">
        <f>HYPERLINK("https://www.suredividend.com/sure-analysis-STOR/","Store Capital Corp")</f>
        <v>0</v>
      </c>
      <c r="C404" t="s">
        <v>665</v>
      </c>
      <c r="D404">
        <v>0.041047131134097</v>
      </c>
      <c r="E404">
        <v>-0.03421026056154741</v>
      </c>
      <c r="F404">
        <v>0.073</v>
      </c>
      <c r="G404">
        <v>0.07434980644565492</v>
      </c>
      <c r="H404" t="s">
        <v>534</v>
      </c>
      <c r="I404" t="s">
        <v>534</v>
      </c>
    </row>
    <row r="405" spans="1:9">
      <c r="A405" s="1" t="s">
        <v>412</v>
      </c>
      <c r="B405">
        <f>HYPERLINK("https://www.suredividend.com/sure-analysis-HBAN/","Huntington Bancshares, Inc.")</f>
        <v>0</v>
      </c>
      <c r="C405" t="s">
        <v>663</v>
      </c>
      <c r="D405">
        <v>0.046555678855694</v>
      </c>
      <c r="E405">
        <v>-0.00915949811633765</v>
      </c>
      <c r="F405">
        <v>0.04</v>
      </c>
      <c r="G405">
        <v>0.07395394756108642</v>
      </c>
      <c r="H405" t="s">
        <v>534</v>
      </c>
      <c r="I405" t="s">
        <v>414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665</v>
      </c>
      <c r="D406">
        <v>0.07512014122742901</v>
      </c>
      <c r="E406">
        <v>-0.01292113268170514</v>
      </c>
      <c r="F406">
        <v>0.023</v>
      </c>
      <c r="G406">
        <v>0.0724446964493668</v>
      </c>
      <c r="H406" t="s">
        <v>534</v>
      </c>
      <c r="I406" t="s">
        <v>414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0.032532137930467</v>
      </c>
      <c r="E407">
        <v>-0.02129166054916598</v>
      </c>
      <c r="F407">
        <v>0.06</v>
      </c>
      <c r="G407">
        <v>0.07215815755400157</v>
      </c>
      <c r="H407" t="s">
        <v>534</v>
      </c>
      <c r="I407" t="s">
        <v>534</v>
      </c>
    </row>
    <row r="408" spans="1:9">
      <c r="A408" s="1" t="s">
        <v>415</v>
      </c>
      <c r="B408">
        <f>HYPERLINK("https://www.suredividend.com/sure-analysis-IDEXY/","Industria De Diseno Textil SA")</f>
        <v>0</v>
      </c>
      <c r="C408" t="s">
        <v>663</v>
      </c>
      <c r="D408">
        <v>0</v>
      </c>
      <c r="E408">
        <v>-0.0004992513722557046</v>
      </c>
      <c r="F408">
        <v>0.05</v>
      </c>
      <c r="G408">
        <v>0.07028081035961109</v>
      </c>
      <c r="H408" t="s">
        <v>534</v>
      </c>
      <c r="I408" t="s">
        <v>624</v>
      </c>
    </row>
    <row r="409" spans="1:9">
      <c r="A409" s="1" t="s">
        <v>416</v>
      </c>
      <c r="B409">
        <f>HYPERLINK("https://www.suredividend.com/sure-analysis-SUUIF/","Superior Plus Corp.")</f>
        <v>0</v>
      </c>
      <c r="C409" t="s">
        <v>663</v>
      </c>
      <c r="D409">
        <v>0</v>
      </c>
      <c r="E409">
        <v>0.02223365871844551</v>
      </c>
      <c r="F409">
        <v>0</v>
      </c>
      <c r="G409">
        <v>0.07008401860185631</v>
      </c>
      <c r="H409" t="s">
        <v>534</v>
      </c>
      <c r="I409" t="s">
        <v>624</v>
      </c>
    </row>
    <row r="410" spans="1:9">
      <c r="A410" s="1" t="s">
        <v>417</v>
      </c>
      <c r="B410">
        <f>HYPERLINK("https://www.suredividend.com/sure-analysis-BAC/","Bank Of America Corp.")</f>
        <v>0</v>
      </c>
      <c r="C410" t="s">
        <v>663</v>
      </c>
      <c r="D410">
        <v>0.023521951469301</v>
      </c>
      <c r="E410">
        <v>-0.006459134636410901</v>
      </c>
      <c r="F410">
        <v>0.05</v>
      </c>
      <c r="G410">
        <v>0.06915883788553057</v>
      </c>
      <c r="H410" t="s">
        <v>534</v>
      </c>
      <c r="I410" t="s">
        <v>534</v>
      </c>
    </row>
    <row r="411" spans="1:9">
      <c r="A411" s="1" t="s">
        <v>418</v>
      </c>
      <c r="B411">
        <f>HYPERLINK("https://www.suredividend.com/sure-analysis-MPW/","Medical Properties Trust Inc")</f>
        <v>0</v>
      </c>
      <c r="C411" t="s">
        <v>665</v>
      </c>
      <c r="D411">
        <v>0.048559242760626</v>
      </c>
      <c r="E411">
        <v>-0.02807282107231479</v>
      </c>
      <c r="F411">
        <v>0.047</v>
      </c>
      <c r="G411">
        <v>0.06700356322214596</v>
      </c>
      <c r="H411" t="s">
        <v>534</v>
      </c>
      <c r="I411" t="s">
        <v>414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665</v>
      </c>
      <c r="D412">
        <v>0.061310473147168</v>
      </c>
      <c r="E412">
        <v>0.006629851624153416</v>
      </c>
      <c r="F412">
        <v>0</v>
      </c>
      <c r="G412">
        <v>0.06519887796113344</v>
      </c>
      <c r="H412" t="s">
        <v>534</v>
      </c>
      <c r="I412" t="s">
        <v>668</v>
      </c>
    </row>
    <row r="413" spans="1:9">
      <c r="A413" s="1" t="s">
        <v>420</v>
      </c>
      <c r="B413">
        <f>HYPERLINK("https://www.suredividend.com/sure-analysis-CNA/","CNA Financial Corp.")</f>
        <v>0</v>
      </c>
      <c r="C413" t="s">
        <v>663</v>
      </c>
      <c r="D413">
        <v>0.037345141898802</v>
      </c>
      <c r="E413">
        <v>-0.01117118794037486</v>
      </c>
      <c r="F413">
        <v>0.04</v>
      </c>
      <c r="G413">
        <v>0.06484304251470263</v>
      </c>
      <c r="H413" t="s">
        <v>534</v>
      </c>
      <c r="I413" t="s">
        <v>534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665</v>
      </c>
      <c r="D414">
        <v>0.032785610304858</v>
      </c>
      <c r="E414">
        <v>-0.01741960703873169</v>
      </c>
      <c r="F414">
        <v>0.05</v>
      </c>
      <c r="G414">
        <v>0.0646461386901791</v>
      </c>
      <c r="H414" t="s">
        <v>534</v>
      </c>
      <c r="I414" t="s">
        <v>534</v>
      </c>
    </row>
    <row r="415" spans="1:9">
      <c r="A415" s="1" t="s">
        <v>422</v>
      </c>
      <c r="B415">
        <f>HYPERLINK("https://www.suredividend.com/sure-analysis-ESS/","Essex Property Trust, Inc.")</f>
        <v>0</v>
      </c>
      <c r="C415" t="s">
        <v>665</v>
      </c>
      <c r="D415">
        <v>0.03451942248207601</v>
      </c>
      <c r="E415">
        <v>0.001985914896782459</v>
      </c>
      <c r="F415">
        <v>0.031</v>
      </c>
      <c r="G415">
        <v>0.06441399805197601</v>
      </c>
      <c r="H415" t="s">
        <v>534</v>
      </c>
      <c r="I415" t="s">
        <v>414</v>
      </c>
    </row>
    <row r="416" spans="1:9">
      <c r="A416" s="1" t="s">
        <v>423</v>
      </c>
      <c r="B416">
        <f>HYPERLINK("https://www.suredividend.com/sure-analysis-AGNC/","AGNC Investment Corp")</f>
        <v>0</v>
      </c>
      <c r="C416" t="s">
        <v>665</v>
      </c>
      <c r="D416">
        <v>0.09576857240530101</v>
      </c>
      <c r="E416">
        <v>0.05318501778885532</v>
      </c>
      <c r="F416">
        <v>-0.073</v>
      </c>
      <c r="G416">
        <v>0.06421853557831603</v>
      </c>
      <c r="H416" t="s">
        <v>534</v>
      </c>
      <c r="I416" t="s">
        <v>668</v>
      </c>
    </row>
    <row r="417" spans="1:9">
      <c r="A417" s="1" t="s">
        <v>424</v>
      </c>
      <c r="B417">
        <f>HYPERLINK("https://www.suredividend.com/sure-analysis-BMWYY/","Bayerische Motoren Werke AG")</f>
        <v>0</v>
      </c>
      <c r="C417" t="s">
        <v>663</v>
      </c>
      <c r="D417">
        <v>0</v>
      </c>
      <c r="E417">
        <v>-0.1376094557367256</v>
      </c>
      <c r="F417">
        <v>0.2</v>
      </c>
      <c r="G417">
        <v>0.06356615703661928</v>
      </c>
      <c r="H417" t="s">
        <v>534</v>
      </c>
      <c r="I417" t="s">
        <v>624</v>
      </c>
    </row>
    <row r="418" spans="1:9">
      <c r="A418" s="1" t="s">
        <v>425</v>
      </c>
      <c r="B418">
        <f>HYPERLINK("https://www.suredividend.com/sure-analysis-LAND/","Gladstone Land Corp")</f>
        <v>0</v>
      </c>
      <c r="C418" t="s">
        <v>665</v>
      </c>
      <c r="D418">
        <v>0.04432624195038101</v>
      </c>
      <c r="E418">
        <v>-0.01997558951176703</v>
      </c>
      <c r="F418">
        <v>0.05</v>
      </c>
      <c r="G418">
        <v>0.06118368251178596</v>
      </c>
      <c r="H418" t="s">
        <v>534</v>
      </c>
      <c r="I418" t="s">
        <v>534</v>
      </c>
    </row>
    <row r="419" spans="1:9">
      <c r="A419" s="1" t="s">
        <v>426</v>
      </c>
      <c r="B419">
        <f>HYPERLINK("https://www.suredividend.com/sure-analysis-NTAP/","Netapp Inc")</f>
        <v>0</v>
      </c>
      <c r="C419" t="s">
        <v>663</v>
      </c>
      <c r="D419">
        <v>0.0215044916412</v>
      </c>
      <c r="E419">
        <v>-0.02655340332797951</v>
      </c>
      <c r="F419">
        <v>0.06</v>
      </c>
      <c r="G419">
        <v>0.059610909088051</v>
      </c>
      <c r="H419" t="s">
        <v>534</v>
      </c>
      <c r="I419" t="s">
        <v>534</v>
      </c>
    </row>
    <row r="420" spans="1:9">
      <c r="A420" s="1" t="s">
        <v>427</v>
      </c>
      <c r="B420">
        <f>HYPERLINK("https://www.suredividend.com/sure-analysis-OGZPY/","Gazprom")</f>
        <v>0</v>
      </c>
      <c r="C420" t="s">
        <v>663</v>
      </c>
      <c r="D420">
        <v>0</v>
      </c>
      <c r="E420">
        <v>-0.08971789848695988</v>
      </c>
      <c r="F420">
        <v>0.08</v>
      </c>
      <c r="G420">
        <v>0.05890708295681923</v>
      </c>
      <c r="H420" t="s">
        <v>534</v>
      </c>
      <c r="I420" t="s">
        <v>624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663</v>
      </c>
      <c r="D421">
        <v>0.035722530143983</v>
      </c>
      <c r="E421">
        <v>0.004757634741002548</v>
      </c>
      <c r="F421">
        <v>0.02</v>
      </c>
      <c r="G421">
        <v>0.05848043512633239</v>
      </c>
      <c r="H421" t="s">
        <v>534</v>
      </c>
      <c r="I421" t="s">
        <v>414</v>
      </c>
    </row>
    <row r="422" spans="1:9">
      <c r="A422" s="1" t="s">
        <v>429</v>
      </c>
      <c r="B422">
        <f>HYPERLINK("https://www.suredividend.com/sure-analysis-ALLY/","Ally Financial Inc")</f>
        <v>0</v>
      </c>
      <c r="C422" t="s">
        <v>663</v>
      </c>
      <c r="D422">
        <v>0.02104815737053</v>
      </c>
      <c r="E422">
        <v>-0.01538483560143999</v>
      </c>
      <c r="F422">
        <v>0.05</v>
      </c>
      <c r="G422">
        <v>0.05772198475399803</v>
      </c>
      <c r="H422" t="s">
        <v>534</v>
      </c>
      <c r="I422" t="s">
        <v>534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0.024927781699709</v>
      </c>
      <c r="E423">
        <v>-0.0119149166039979</v>
      </c>
      <c r="F423">
        <v>0.04</v>
      </c>
      <c r="G423">
        <v>0.05672065361006928</v>
      </c>
      <c r="H423" t="s">
        <v>534</v>
      </c>
      <c r="I423" t="s">
        <v>534</v>
      </c>
    </row>
    <row r="424" spans="1:9">
      <c r="A424" s="1" t="s">
        <v>431</v>
      </c>
      <c r="B424">
        <f>HYPERLINK("https://www.suredividend.com/sure-analysis-EQR/","Equity Residential Properties Trust")</f>
        <v>0</v>
      </c>
      <c r="C424" t="s">
        <v>665</v>
      </c>
      <c r="D424">
        <v>0.040009705537745</v>
      </c>
      <c r="E424">
        <v>-0.006341821296787953</v>
      </c>
      <c r="F424">
        <v>0.026</v>
      </c>
      <c r="G424">
        <v>0.05620326921634855</v>
      </c>
      <c r="H424" t="s">
        <v>534</v>
      </c>
      <c r="I424" t="s">
        <v>534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663</v>
      </c>
      <c r="D425">
        <v>0.022116880422907</v>
      </c>
      <c r="E425">
        <v>-0.03440039304132447</v>
      </c>
      <c r="F425">
        <v>0.07000000000000001</v>
      </c>
      <c r="G425">
        <v>0.05574748951712638</v>
      </c>
      <c r="H425" t="s">
        <v>534</v>
      </c>
      <c r="I425" t="s">
        <v>534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665</v>
      </c>
      <c r="D426">
        <v>0.04514336505850201</v>
      </c>
      <c r="E426">
        <v>-0.02323790063063746</v>
      </c>
      <c r="F426">
        <v>0.032</v>
      </c>
      <c r="G426">
        <v>0.05477172649366135</v>
      </c>
      <c r="H426" t="s">
        <v>534</v>
      </c>
      <c r="I426" t="s">
        <v>668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663</v>
      </c>
      <c r="D427">
        <v>0.051703308802265</v>
      </c>
      <c r="E427">
        <v>-0.05453757513713375</v>
      </c>
      <c r="F427">
        <v>0.07000000000000001</v>
      </c>
      <c r="G427">
        <v>0.05459644380288031</v>
      </c>
      <c r="H427" t="s">
        <v>534</v>
      </c>
      <c r="I427" t="s">
        <v>668</v>
      </c>
    </row>
    <row r="428" spans="1:9">
      <c r="A428" s="1" t="s">
        <v>435</v>
      </c>
      <c r="B428">
        <f>HYPERLINK("https://www.suredividend.com/sure-analysis-DRETF/","Dream Office Real Estate Investment Trust")</f>
        <v>0</v>
      </c>
      <c r="C428" t="s">
        <v>663</v>
      </c>
      <c r="D428">
        <v>0</v>
      </c>
      <c r="E428">
        <v>-0.06785633693875204</v>
      </c>
      <c r="F428">
        <v>0.08400000000000001</v>
      </c>
      <c r="G428">
        <v>0.0543189959414867</v>
      </c>
      <c r="H428" t="s">
        <v>534</v>
      </c>
      <c r="I428" t="s">
        <v>624</v>
      </c>
    </row>
    <row r="429" spans="1:9">
      <c r="A429" s="1" t="s">
        <v>436</v>
      </c>
      <c r="B429">
        <f>HYPERLINK("https://www.suredividend.com/sure-analysis-COR/","CoreSite Realty Corporation")</f>
        <v>0</v>
      </c>
      <c r="C429" t="s">
        <v>665</v>
      </c>
      <c r="D429">
        <v>0.038449680789568</v>
      </c>
      <c r="E429">
        <v>-0.0390212243494219</v>
      </c>
      <c r="F429">
        <v>0.058</v>
      </c>
      <c r="G429">
        <v>0.05409865695978922</v>
      </c>
      <c r="H429" t="s">
        <v>534</v>
      </c>
      <c r="I429" t="s">
        <v>414</v>
      </c>
    </row>
    <row r="430" spans="1:9">
      <c r="A430" s="1" t="s">
        <v>437</v>
      </c>
      <c r="B430">
        <f>HYPERLINK("https://www.suredividend.com/sure-analysis-DFS/","Discover Financial Services")</f>
        <v>0</v>
      </c>
      <c r="C430" t="s">
        <v>663</v>
      </c>
      <c r="D430">
        <v>0.014361078556711</v>
      </c>
      <c r="E430">
        <v>-0.03331435737517574</v>
      </c>
      <c r="F430">
        <v>0.07000000000000001</v>
      </c>
      <c r="G430">
        <v>0.0540263227681903</v>
      </c>
      <c r="H430" t="s">
        <v>534</v>
      </c>
      <c r="I430" t="s">
        <v>624</v>
      </c>
    </row>
    <row r="431" spans="1:9">
      <c r="A431" s="1" t="s">
        <v>438</v>
      </c>
      <c r="B431">
        <f>HYPERLINK("https://www.suredividend.com/sure-analysis-DOC/","Physicians Realty Trust")</f>
        <v>0</v>
      </c>
      <c r="C431" t="s">
        <v>665</v>
      </c>
      <c r="D431">
        <v>0.03826474022467601</v>
      </c>
      <c r="E431">
        <v>-0.01245801413063419</v>
      </c>
      <c r="F431">
        <v>0.017</v>
      </c>
      <c r="G431">
        <v>0.05255275058154418</v>
      </c>
      <c r="H431" t="s">
        <v>534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0.037492730825927</v>
      </c>
      <c r="E432">
        <v>-0.01512231941796616</v>
      </c>
      <c r="F432">
        <v>0.03</v>
      </c>
      <c r="G432">
        <v>0.05249842556103324</v>
      </c>
      <c r="H432" t="s">
        <v>534</v>
      </c>
      <c r="I432" t="s">
        <v>414</v>
      </c>
    </row>
    <row r="433" spans="1:9">
      <c r="A433" s="1" t="s">
        <v>440</v>
      </c>
      <c r="B433">
        <f>HYPERLINK("https://www.suredividend.com/sure-analysis-NEM/","Newmont Corp")</f>
        <v>0</v>
      </c>
      <c r="C433" t="s">
        <v>663</v>
      </c>
      <c r="D433">
        <v>0.017259426014307</v>
      </c>
      <c r="E433">
        <v>-0.02693375355260308</v>
      </c>
      <c r="F433">
        <v>0.05</v>
      </c>
      <c r="G433">
        <v>0.04672943140611951</v>
      </c>
      <c r="H433" t="s">
        <v>534</v>
      </c>
      <c r="I433" t="s">
        <v>534</v>
      </c>
    </row>
    <row r="434" spans="1:9">
      <c r="A434" s="1" t="s">
        <v>441</v>
      </c>
      <c r="B434">
        <f>HYPERLINK("https://www.suredividend.com/sure-analysis-IVZ/","Invesco Ltd")</f>
        <v>0</v>
      </c>
      <c r="C434" t="s">
        <v>663</v>
      </c>
      <c r="D434">
        <v>0.043381903535704</v>
      </c>
      <c r="E434">
        <v>-0.01418802531761298</v>
      </c>
      <c r="F434">
        <v>0.02</v>
      </c>
      <c r="G434">
        <v>0.04092582804075162</v>
      </c>
      <c r="H434" t="s">
        <v>534</v>
      </c>
      <c r="I434" t="s">
        <v>414</v>
      </c>
    </row>
    <row r="435" spans="1:9">
      <c r="A435" s="1" t="s">
        <v>442</v>
      </c>
      <c r="B435">
        <f>HYPERLINK("https://www.suredividend.com/sure-analysis-LWSCF/","Sienna Senior Living, Inc.")</f>
        <v>0</v>
      </c>
      <c r="C435" t="s">
        <v>663</v>
      </c>
      <c r="D435">
        <v>0</v>
      </c>
      <c r="E435">
        <v>-0.0219163176089241</v>
      </c>
      <c r="F435">
        <v>0</v>
      </c>
      <c r="G435">
        <v>0.03913012217504086</v>
      </c>
      <c r="H435" t="s">
        <v>534</v>
      </c>
      <c r="I435" t="s">
        <v>624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663</v>
      </c>
      <c r="D436">
        <v>0</v>
      </c>
      <c r="E436">
        <v>-0.04241609739211305</v>
      </c>
      <c r="F436">
        <v>0.04</v>
      </c>
      <c r="G436">
        <v>0.03737262100598371</v>
      </c>
      <c r="H436" t="s">
        <v>534</v>
      </c>
      <c r="I436" t="s">
        <v>624</v>
      </c>
    </row>
    <row r="437" spans="1:9">
      <c r="A437" s="1" t="s">
        <v>444</v>
      </c>
      <c r="B437">
        <f>HYPERLINK("https://www.suredividend.com/sure-analysis-PACW/","Pacwest Bancorp")</f>
        <v>0</v>
      </c>
      <c r="C437" t="s">
        <v>663</v>
      </c>
      <c r="D437">
        <v>0.05197234924813</v>
      </c>
      <c r="E437">
        <v>-0.005159177397451198</v>
      </c>
      <c r="F437">
        <v>0</v>
      </c>
      <c r="G437">
        <v>0.03731497512142568</v>
      </c>
      <c r="H437" t="s">
        <v>534</v>
      </c>
      <c r="I437" t="s">
        <v>414</v>
      </c>
    </row>
    <row r="438" spans="1:9">
      <c r="A438" s="1" t="s">
        <v>445</v>
      </c>
      <c r="B438">
        <f>HYPERLINK("https://www.suredividend.com/sure-analysis-STX/","Seagate Technology Plc")</f>
        <v>0</v>
      </c>
      <c r="C438" t="s">
        <v>663</v>
      </c>
      <c r="D438">
        <v>0.04141686578053801</v>
      </c>
      <c r="E438">
        <v>-0.04584778169328585</v>
      </c>
      <c r="F438">
        <v>0.04</v>
      </c>
      <c r="G438">
        <v>0.03713204730995279</v>
      </c>
      <c r="H438" t="s">
        <v>534</v>
      </c>
      <c r="I438" t="s">
        <v>414</v>
      </c>
    </row>
    <row r="439" spans="1:9">
      <c r="A439" s="1" t="s">
        <v>446</v>
      </c>
      <c r="B439">
        <f>HYPERLINK("https://www.suredividend.com/sure-analysis-DD/","DuPont de Nemours Inc")</f>
        <v>0</v>
      </c>
      <c r="C439" t="s">
        <v>663</v>
      </c>
      <c r="D439">
        <v>0.016746039526672</v>
      </c>
      <c r="E439">
        <v>-0.02087611451234739</v>
      </c>
      <c r="F439">
        <v>0.04</v>
      </c>
      <c r="G439">
        <v>0.03641602696221158</v>
      </c>
      <c r="H439" t="s">
        <v>534</v>
      </c>
      <c r="I439" t="s">
        <v>534</v>
      </c>
    </row>
    <row r="440" spans="1:9">
      <c r="A440" s="1" t="s">
        <v>447</v>
      </c>
      <c r="B440">
        <f>HYPERLINK("https://www.suredividend.com/sure-analysis-USB/","U.S. Bancorp.")</f>
        <v>0</v>
      </c>
      <c r="C440" t="s">
        <v>663</v>
      </c>
      <c r="D440">
        <v>0.035502319832013</v>
      </c>
      <c r="E440">
        <v>-0.05312996983901941</v>
      </c>
      <c r="F440">
        <v>0.05</v>
      </c>
      <c r="G440">
        <v>0.03536961760465052</v>
      </c>
      <c r="H440" t="s">
        <v>534</v>
      </c>
      <c r="I440" t="s">
        <v>414</v>
      </c>
    </row>
    <row r="441" spans="1:9">
      <c r="A441" s="1" t="s">
        <v>448</v>
      </c>
      <c r="B441">
        <f>HYPERLINK("https://www.suredividend.com/sure-analysis-PHG/","Koninklijke Philips N.V.")</f>
        <v>0</v>
      </c>
      <c r="C441" t="s">
        <v>663</v>
      </c>
      <c r="D441">
        <v>0.016928217523461</v>
      </c>
      <c r="E441">
        <v>-0.08395228519743081</v>
      </c>
      <c r="F441">
        <v>0.11</v>
      </c>
      <c r="G441">
        <v>0.0343455984050669</v>
      </c>
      <c r="H441" t="s">
        <v>534</v>
      </c>
      <c r="I441" t="s">
        <v>534</v>
      </c>
    </row>
    <row r="442" spans="1:9">
      <c r="A442" s="1" t="s">
        <v>449</v>
      </c>
      <c r="B442">
        <f>HYPERLINK("https://www.suredividend.com/sure-analysis-JPM/","JPMorgan Chase &amp; Co.")</f>
        <v>0</v>
      </c>
      <c r="C442" t="s">
        <v>663</v>
      </c>
      <c r="D442">
        <v>0.021050173388895</v>
      </c>
      <c r="E442">
        <v>-0.05716792201719978</v>
      </c>
      <c r="F442">
        <v>0.06</v>
      </c>
      <c r="G442">
        <v>0.03146812725488735</v>
      </c>
      <c r="H442" t="s">
        <v>534</v>
      </c>
      <c r="I442" t="s">
        <v>534</v>
      </c>
    </row>
    <row r="443" spans="1:9">
      <c r="A443" s="1" t="s">
        <v>450</v>
      </c>
      <c r="B443">
        <f>HYPERLINK("https://www.suredividend.com/sure-analysis-ARE/","Alexandria Real Estate Equities Inc.")</f>
        <v>0</v>
      </c>
      <c r="C443" t="s">
        <v>665</v>
      </c>
      <c r="D443">
        <v>0.023566898909791</v>
      </c>
      <c r="E443">
        <v>-0.05288755142158419</v>
      </c>
      <c r="F443">
        <v>0.06</v>
      </c>
      <c r="G443">
        <v>0.03140629357446678</v>
      </c>
      <c r="H443" t="s">
        <v>534</v>
      </c>
      <c r="I443" t="s">
        <v>534</v>
      </c>
    </row>
    <row r="444" spans="1:9">
      <c r="A444" s="1" t="s">
        <v>451</v>
      </c>
      <c r="B444">
        <f>HYPERLINK("https://www.suredividend.com/sure-analysis-GLPI/","Gaming and Leisure Properties Inc")</f>
        <v>0</v>
      </c>
      <c r="C444" t="s">
        <v>665</v>
      </c>
      <c r="D444">
        <v>0.03271607025376901</v>
      </c>
      <c r="E444">
        <v>-0.03731287805567174</v>
      </c>
      <c r="F444">
        <v>0.008</v>
      </c>
      <c r="G444">
        <v>0.03004732404937371</v>
      </c>
      <c r="H444" t="s">
        <v>534</v>
      </c>
      <c r="I444" t="s">
        <v>534</v>
      </c>
    </row>
    <row r="445" spans="1:9">
      <c r="A445" s="1" t="s">
        <v>452</v>
      </c>
      <c r="B445">
        <f>HYPERLINK("https://www.suredividend.com/sure-analysis-MGA/","Magna International Inc.")</f>
        <v>0</v>
      </c>
      <c r="C445" t="s">
        <v>663</v>
      </c>
      <c r="D445">
        <v>0.028266416845237</v>
      </c>
      <c r="E445">
        <v>-0.0431549015111683</v>
      </c>
      <c r="F445">
        <v>0.048</v>
      </c>
      <c r="G445">
        <v>0.02763248300200694</v>
      </c>
      <c r="H445" t="s">
        <v>534</v>
      </c>
      <c r="I445" t="s">
        <v>534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663</v>
      </c>
      <c r="D446">
        <v>0.02521819676919</v>
      </c>
      <c r="E446">
        <v>-0.03506926741979088</v>
      </c>
      <c r="F446">
        <v>0.01</v>
      </c>
      <c r="G446">
        <v>0.02727286687703145</v>
      </c>
      <c r="H446" t="s">
        <v>534</v>
      </c>
      <c r="I446" t="s">
        <v>534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0.015150607127212</v>
      </c>
      <c r="E447">
        <v>-0.01941578585539416</v>
      </c>
      <c r="F447">
        <v>0.016</v>
      </c>
      <c r="G447">
        <v>0.02659805285855299</v>
      </c>
      <c r="H447" t="s">
        <v>534</v>
      </c>
      <c r="I447" t="s">
        <v>534</v>
      </c>
    </row>
    <row r="448" spans="1:9">
      <c r="A448" s="1" t="s">
        <v>455</v>
      </c>
      <c r="B448">
        <f>HYPERLINK("https://www.suredividend.com/sure-analysis-LAMR/","Lamar Advertising Co")</f>
        <v>0</v>
      </c>
      <c r="C448" t="s">
        <v>665</v>
      </c>
      <c r="D448">
        <v>0.029691224487692</v>
      </c>
      <c r="E448">
        <v>-0.06473432673703106</v>
      </c>
      <c r="F448">
        <v>0.054</v>
      </c>
      <c r="G448">
        <v>0.02319294709456465</v>
      </c>
      <c r="H448" t="s">
        <v>534</v>
      </c>
      <c r="I448" t="s">
        <v>534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663</v>
      </c>
      <c r="D449">
        <v>0.023548730469077</v>
      </c>
      <c r="E449">
        <v>-0.04879548454762062</v>
      </c>
      <c r="F449">
        <v>0.03</v>
      </c>
      <c r="G449">
        <v>0.02225115079524054</v>
      </c>
      <c r="H449" t="s">
        <v>534</v>
      </c>
      <c r="I449" t="s">
        <v>534</v>
      </c>
    </row>
    <row r="450" spans="1:9">
      <c r="A450" s="1" t="s">
        <v>457</v>
      </c>
      <c r="B450">
        <f>HYPERLINK("https://www.suredividend.com/sure-analysis-UBA/","Urstadt Biddle Properties, Inc.")</f>
        <v>0</v>
      </c>
      <c r="C450" t="s">
        <v>665</v>
      </c>
      <c r="D450">
        <v>0.03418613804498701</v>
      </c>
      <c r="E450">
        <v>-0.04585778529617957</v>
      </c>
      <c r="F450">
        <v>0</v>
      </c>
      <c r="G450">
        <v>0.0219861447043006</v>
      </c>
      <c r="H450" t="s">
        <v>534</v>
      </c>
      <c r="I450" t="s">
        <v>534</v>
      </c>
    </row>
    <row r="451" spans="1:9">
      <c r="A451" s="1" t="s">
        <v>458</v>
      </c>
      <c r="B451">
        <f>HYPERLINK("https://www.suredividend.com/sure-analysis-CF/","CF Industries Holdings Inc")</f>
        <v>0</v>
      </c>
      <c r="C451" t="s">
        <v>663</v>
      </c>
      <c r="D451">
        <v>0.030543829944097</v>
      </c>
      <c r="E451">
        <v>-0.008431129746433896</v>
      </c>
      <c r="F451">
        <v>0</v>
      </c>
      <c r="G451">
        <v>0.02182430883962039</v>
      </c>
      <c r="H451" t="s">
        <v>534</v>
      </c>
      <c r="I451" t="s">
        <v>534</v>
      </c>
    </row>
    <row r="452" spans="1:9">
      <c r="A452" s="1" t="s">
        <v>459</v>
      </c>
      <c r="B452">
        <f>HYPERLINK("https://www.suredividend.com/sure-analysis-XRX/","Xerox Holdings Corp")</f>
        <v>0</v>
      </c>
      <c r="C452" t="s">
        <v>663</v>
      </c>
      <c r="D452">
        <v>0.042307553642632</v>
      </c>
      <c r="E452">
        <v>-0.02310758459388484</v>
      </c>
      <c r="F452">
        <v>0</v>
      </c>
      <c r="G452">
        <v>0.02147734817505853</v>
      </c>
      <c r="H452" t="s">
        <v>534</v>
      </c>
      <c r="I452" t="s">
        <v>534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0.04045189064217</v>
      </c>
      <c r="E453">
        <v>-0.1114947190373469</v>
      </c>
      <c r="F453">
        <v>0.1</v>
      </c>
      <c r="G453">
        <v>0.02074497864688007</v>
      </c>
      <c r="H453" t="s">
        <v>534</v>
      </c>
      <c r="I453" t="s">
        <v>534</v>
      </c>
    </row>
    <row r="454" spans="1:9">
      <c r="A454" s="1" t="s">
        <v>461</v>
      </c>
      <c r="B454">
        <f>HYPERLINK("https://www.suredividend.com/sure-analysis-WPP/","WPP Plc.")</f>
        <v>0</v>
      </c>
      <c r="C454" t="s">
        <v>663</v>
      </c>
      <c r="D454">
        <v>0.055758223151639</v>
      </c>
      <c r="E454">
        <v>-0.03618202291403272</v>
      </c>
      <c r="F454">
        <v>0.03</v>
      </c>
      <c r="G454">
        <v>0.02068143933353683</v>
      </c>
      <c r="H454" t="s">
        <v>534</v>
      </c>
      <c r="I454" t="s">
        <v>668</v>
      </c>
    </row>
    <row r="455" spans="1:9">
      <c r="A455" s="1" t="s">
        <v>462</v>
      </c>
      <c r="B455">
        <f>HYPERLINK("https://www.suredividend.com/sure-analysis-INN/","Summit Hotel Properties Inc")</f>
        <v>0</v>
      </c>
      <c r="C455" t="s">
        <v>665</v>
      </c>
      <c r="D455">
        <v>0.019977803235577</v>
      </c>
      <c r="E455">
        <v>-0.07352762340535668</v>
      </c>
      <c r="F455">
        <v>0.046</v>
      </c>
      <c r="G455">
        <v>0.02020389080016849</v>
      </c>
      <c r="H455" t="s">
        <v>534</v>
      </c>
      <c r="I455" t="s">
        <v>534</v>
      </c>
    </row>
    <row r="456" spans="1:9">
      <c r="A456" s="1" t="s">
        <v>463</v>
      </c>
      <c r="B456">
        <f>HYPERLINK("https://www.suredividend.com/sure-analysis-TJX/","TJX Companies, Inc.")</f>
        <v>0</v>
      </c>
      <c r="C456" t="s">
        <v>663</v>
      </c>
      <c r="D456">
        <v>0.003367989517825</v>
      </c>
      <c r="E456">
        <v>-0.06474586567665763</v>
      </c>
      <c r="F456">
        <v>0.078</v>
      </c>
      <c r="G456">
        <v>0.02008192129439923</v>
      </c>
      <c r="H456" t="s">
        <v>534</v>
      </c>
      <c r="I456" t="s">
        <v>624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663</v>
      </c>
      <c r="D457">
        <v>0.019888867455758</v>
      </c>
      <c r="E457">
        <v>-0.06303227531010569</v>
      </c>
      <c r="F457">
        <v>0.06</v>
      </c>
      <c r="G457">
        <v>0.01648096777034325</v>
      </c>
      <c r="H457" t="s">
        <v>534</v>
      </c>
      <c r="I457" t="s">
        <v>534</v>
      </c>
    </row>
    <row r="458" spans="1:9">
      <c r="A458" s="1" t="s">
        <v>465</v>
      </c>
      <c r="B458">
        <f>HYPERLINK("https://www.suredividend.com/sure-analysis-VTR/","Ventas Inc")</f>
        <v>0</v>
      </c>
      <c r="C458" t="s">
        <v>665</v>
      </c>
      <c r="D458">
        <v>0.042911405078362</v>
      </c>
      <c r="E458">
        <v>-0.0444708525951969</v>
      </c>
      <c r="F458">
        <v>0.02</v>
      </c>
      <c r="G458">
        <v>0.01561077039540804</v>
      </c>
      <c r="H458" t="s">
        <v>534</v>
      </c>
      <c r="I458" t="s">
        <v>414</v>
      </c>
    </row>
    <row r="459" spans="1:9">
      <c r="A459" s="1" t="s">
        <v>466</v>
      </c>
      <c r="B459">
        <f>HYPERLINK("https://www.suredividend.com/sure-analysis-CME/","CME Group Inc")</f>
        <v>0</v>
      </c>
      <c r="C459" t="s">
        <v>663</v>
      </c>
      <c r="D459">
        <v>0.018286395851404</v>
      </c>
      <c r="E459">
        <v>-0.05330519750742724</v>
      </c>
      <c r="F459">
        <v>0.049</v>
      </c>
      <c r="G459">
        <v>0.01494309075188438</v>
      </c>
      <c r="H459" t="s">
        <v>534</v>
      </c>
      <c r="I459" t="s">
        <v>534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665</v>
      </c>
      <c r="D460">
        <v>0</v>
      </c>
      <c r="E460">
        <v>-0.06277642849343457</v>
      </c>
      <c r="F460">
        <v>0.017</v>
      </c>
      <c r="G460">
        <v>0.01283838505747514</v>
      </c>
      <c r="H460" t="s">
        <v>534</v>
      </c>
      <c r="I460" t="s">
        <v>624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0.035557288710815</v>
      </c>
      <c r="E461">
        <v>-0.04523624436355189</v>
      </c>
      <c r="F461">
        <v>0.008999999999999999</v>
      </c>
      <c r="G461">
        <v>0.01174609428286555</v>
      </c>
      <c r="H461" t="s">
        <v>534</v>
      </c>
      <c r="I461" t="s">
        <v>414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665</v>
      </c>
      <c r="D462">
        <v>0.021208393235178</v>
      </c>
      <c r="E462">
        <v>-0.102224581698758</v>
      </c>
      <c r="F462">
        <v>0.1</v>
      </c>
      <c r="G462">
        <v>0.01038538982143633</v>
      </c>
      <c r="H462" t="s">
        <v>534</v>
      </c>
      <c r="I462" t="s">
        <v>534</v>
      </c>
    </row>
    <row r="463" spans="1:9">
      <c r="A463" s="1" t="s">
        <v>470</v>
      </c>
      <c r="B463">
        <f>HYPERLINK("https://www.suredividend.com/sure-analysis-HAL/","Halliburton Co.")</f>
        <v>0</v>
      </c>
      <c r="C463" t="s">
        <v>663</v>
      </c>
      <c r="D463">
        <v>0.016560579158649</v>
      </c>
      <c r="E463">
        <v>-0.1393552524563428</v>
      </c>
      <c r="F463">
        <v>0.149</v>
      </c>
      <c r="G463">
        <v>0.005973318119546711</v>
      </c>
      <c r="H463" t="s">
        <v>534</v>
      </c>
      <c r="I463" t="s">
        <v>534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663</v>
      </c>
      <c r="D464">
        <v>0.05057925959674801</v>
      </c>
      <c r="E464">
        <v>-0.0574835201884164</v>
      </c>
      <c r="F464">
        <v>0.01</v>
      </c>
      <c r="G464">
        <v>0.005776887193841951</v>
      </c>
      <c r="H464" t="s">
        <v>534</v>
      </c>
      <c r="I464" t="s">
        <v>414</v>
      </c>
    </row>
    <row r="465" spans="1:9">
      <c r="A465" s="1" t="s">
        <v>472</v>
      </c>
      <c r="B465">
        <f>HYPERLINK("https://www.suredividend.com/sure-analysis-NWL/","Newell Brands Inc")</f>
        <v>0</v>
      </c>
      <c r="C465" t="s">
        <v>663</v>
      </c>
      <c r="D465">
        <v>0.04251153294968901</v>
      </c>
      <c r="E465">
        <v>-0.04904546746096794</v>
      </c>
      <c r="F465">
        <v>0.01</v>
      </c>
      <c r="G465">
        <v>0.005494376569435522</v>
      </c>
      <c r="H465" t="s">
        <v>534</v>
      </c>
      <c r="I465" t="s">
        <v>414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663</v>
      </c>
      <c r="D466">
        <v>0.024193923921643</v>
      </c>
      <c r="E466">
        <v>-0.08169341858011681</v>
      </c>
      <c r="F466">
        <v>0.06</v>
      </c>
      <c r="G466">
        <v>0.004636192403710382</v>
      </c>
      <c r="H466" t="s">
        <v>534</v>
      </c>
      <c r="I466" t="s">
        <v>534</v>
      </c>
    </row>
    <row r="467" spans="1:9">
      <c r="A467" s="1" t="s">
        <v>474</v>
      </c>
      <c r="B467">
        <f>HYPERLINK("https://www.suredividend.com/sure-analysis-BHP/","BHP Group Limited")</f>
        <v>0</v>
      </c>
      <c r="C467" t="s">
        <v>663</v>
      </c>
      <c r="D467">
        <v>0.036342767125843</v>
      </c>
      <c r="E467">
        <v>-0.04703247402280275</v>
      </c>
      <c r="F467">
        <v>0.01</v>
      </c>
      <c r="G467">
        <v>0.001675696890748757</v>
      </c>
      <c r="H467" t="s">
        <v>534</v>
      </c>
      <c r="I467" t="s">
        <v>534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0.02951384102326</v>
      </c>
      <c r="E468">
        <v>-0.1083885809805477</v>
      </c>
      <c r="F468">
        <v>0.08</v>
      </c>
      <c r="G468">
        <v>-0.004380551421688805</v>
      </c>
      <c r="H468" t="s">
        <v>534</v>
      </c>
      <c r="I468" t="s">
        <v>414</v>
      </c>
    </row>
    <row r="469" spans="1:9">
      <c r="A469" s="1" t="s">
        <v>476</v>
      </c>
      <c r="B469">
        <f>HYPERLINK("https://www.suredividend.com/sure-analysis-ACN/","Accenture plc")</f>
        <v>0</v>
      </c>
      <c r="C469" t="s">
        <v>663</v>
      </c>
      <c r="D469">
        <v>0.012485182303516</v>
      </c>
      <c r="E469">
        <v>-0.09528518481395876</v>
      </c>
      <c r="F469">
        <v>0.075</v>
      </c>
      <c r="G469">
        <v>-0.008678427142332912</v>
      </c>
      <c r="H469" t="s">
        <v>534</v>
      </c>
      <c r="I469" t="s">
        <v>534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0.125339122412388</v>
      </c>
      <c r="E470">
        <v>0.03852569764207314</v>
      </c>
      <c r="F470">
        <v>-0.095</v>
      </c>
      <c r="G470">
        <v>-0.009929923622341907</v>
      </c>
      <c r="H470" t="s">
        <v>534</v>
      </c>
      <c r="I470" t="s">
        <v>668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0.022386732673074</v>
      </c>
      <c r="E471">
        <v>-0.1277797526771453</v>
      </c>
      <c r="F471">
        <v>0.1</v>
      </c>
      <c r="G471">
        <v>-0.01277351216653477</v>
      </c>
      <c r="H471" t="s">
        <v>534</v>
      </c>
      <c r="I471" t="s">
        <v>534</v>
      </c>
    </row>
    <row r="472" spans="1:9">
      <c r="A472" s="1" t="s">
        <v>479</v>
      </c>
      <c r="B472">
        <f>HYPERLINK("https://www.suredividend.com/sure-analysis-CC/","Chemours Company")</f>
        <v>0</v>
      </c>
      <c r="C472" t="s">
        <v>663</v>
      </c>
      <c r="D472">
        <v>0.039542292757005</v>
      </c>
      <c r="E472">
        <v>-0.08688252099777283</v>
      </c>
      <c r="F472">
        <v>0.03</v>
      </c>
      <c r="G472">
        <v>-0.01350500574548685</v>
      </c>
      <c r="H472" t="s">
        <v>534</v>
      </c>
      <c r="I472" t="s">
        <v>534</v>
      </c>
    </row>
    <row r="473" spans="1:9">
      <c r="A473" s="1" t="s">
        <v>480</v>
      </c>
      <c r="B473">
        <f>HYPERLINK("https://www.suredividend.com/sure-analysis-WPM/","Wheaton Precious Metals Corp")</f>
        <v>0</v>
      </c>
      <c r="C473" t="s">
        <v>663</v>
      </c>
      <c r="D473">
        <v>0.010026055143198</v>
      </c>
      <c r="E473">
        <v>-0.05086946766329181</v>
      </c>
      <c r="F473">
        <v>0.02</v>
      </c>
      <c r="G473">
        <v>-0.0194438245964087</v>
      </c>
      <c r="H473" t="s">
        <v>534</v>
      </c>
      <c r="I473" t="s">
        <v>624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663</v>
      </c>
      <c r="D474">
        <v>0.013167587702006</v>
      </c>
      <c r="E474">
        <v>-0.05926102610128259</v>
      </c>
      <c r="F474">
        <v>0.014</v>
      </c>
      <c r="G474">
        <v>-0.02514431114031934</v>
      </c>
      <c r="H474" t="s">
        <v>534</v>
      </c>
      <c r="I474" t="s">
        <v>624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663</v>
      </c>
      <c r="D475">
        <v>0.027854902655573</v>
      </c>
      <c r="E475">
        <v>-0.09794791367918854</v>
      </c>
      <c r="F475">
        <v>0.04</v>
      </c>
      <c r="G475">
        <v>-0.02836222404828215</v>
      </c>
      <c r="H475" t="s">
        <v>534</v>
      </c>
      <c r="I475" t="s">
        <v>534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534</v>
      </c>
      <c r="I476" t="s">
        <v>624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0.040524892023013</v>
      </c>
      <c r="E477">
        <v>-0.06932527759204765</v>
      </c>
      <c r="F477">
        <v>0.02</v>
      </c>
      <c r="G477">
        <v>-0.05071178314388869</v>
      </c>
      <c r="H477" t="s">
        <v>534</v>
      </c>
      <c r="I477" t="s">
        <v>534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0.024036951780877</v>
      </c>
      <c r="E478">
        <v>-0.1372822624050917</v>
      </c>
      <c r="F478">
        <v>0.04</v>
      </c>
      <c r="G478">
        <v>-0.06477675184792753</v>
      </c>
      <c r="H478" t="s">
        <v>534</v>
      </c>
      <c r="I478" t="s">
        <v>534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0.015637465156535</v>
      </c>
      <c r="E479">
        <v>-0.1667940183341144</v>
      </c>
      <c r="F479">
        <v>0.09</v>
      </c>
      <c r="G479">
        <v>-0.06514524822228585</v>
      </c>
      <c r="H479" t="s">
        <v>534</v>
      </c>
      <c r="I479" t="s">
        <v>534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0.005474376816077001</v>
      </c>
      <c r="E480">
        <v>-0.108986009629357</v>
      </c>
      <c r="F480">
        <v>0.026</v>
      </c>
      <c r="G480">
        <v>-0.07672442870397422</v>
      </c>
      <c r="H480" t="s">
        <v>534</v>
      </c>
      <c r="I480" t="s">
        <v>624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0.004923318208572</v>
      </c>
      <c r="E481">
        <v>-0.1907239436140931</v>
      </c>
      <c r="F481">
        <v>0.075</v>
      </c>
      <c r="G481">
        <v>-0.1186493356369446</v>
      </c>
      <c r="H481" t="s">
        <v>534</v>
      </c>
      <c r="I481" t="s">
        <v>624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0.047821290938899</v>
      </c>
      <c r="E482">
        <v>-0.2739026190132865</v>
      </c>
      <c r="F482">
        <v>0</v>
      </c>
      <c r="G482">
        <v>-0.2387085593388585</v>
      </c>
      <c r="H482" t="s">
        <v>534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0.124699492426411</v>
      </c>
      <c r="E483">
        <v>0.1486983549970351</v>
      </c>
      <c r="F483">
        <v>-0.019</v>
      </c>
      <c r="G483">
        <v>0.2243392039030918</v>
      </c>
      <c r="H483" t="s">
        <v>624</v>
      </c>
      <c r="I483" t="s">
        <v>414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663</v>
      </c>
      <c r="D484">
        <v>0.089872755909293</v>
      </c>
      <c r="E484">
        <v>-0.09114402250787068</v>
      </c>
      <c r="F484">
        <v>0.23</v>
      </c>
      <c r="G484">
        <v>0.1758607138649384</v>
      </c>
      <c r="H484" t="s">
        <v>624</v>
      </c>
      <c r="I484" t="s">
        <v>414</v>
      </c>
    </row>
    <row r="485" spans="1:9">
      <c r="A485" s="1" t="s">
        <v>492</v>
      </c>
      <c r="B485">
        <f>HYPERLINK("https://www.suredividend.com/sure-analysis-SNP/","China Petroleum &amp; Chemical Corp")</f>
        <v>0</v>
      </c>
      <c r="C485" t="s">
        <v>663</v>
      </c>
      <c r="D485">
        <v>0.08192262116718201</v>
      </c>
      <c r="E485">
        <v>0.07710796273217113</v>
      </c>
      <c r="F485">
        <v>0.03</v>
      </c>
      <c r="G485">
        <v>0.167091877133041</v>
      </c>
      <c r="H485" t="s">
        <v>624</v>
      </c>
      <c r="I485" t="s">
        <v>414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665</v>
      </c>
      <c r="D486">
        <v>0.024122550380969</v>
      </c>
      <c r="E486">
        <v>-0.0864198360234506</v>
      </c>
      <c r="F486">
        <v>0.25</v>
      </c>
      <c r="G486">
        <v>0.166889418333934</v>
      </c>
      <c r="H486" t="s">
        <v>624</v>
      </c>
      <c r="I486" t="s">
        <v>534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664</v>
      </c>
      <c r="D487">
        <v>0.14395743245567</v>
      </c>
      <c r="E487">
        <v>0.02877850764008971</v>
      </c>
      <c r="F487">
        <v>0.01</v>
      </c>
      <c r="G487">
        <v>0.147762977655324</v>
      </c>
      <c r="H487" t="s">
        <v>624</v>
      </c>
      <c r="I487" t="s">
        <v>414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0.053023038193571</v>
      </c>
      <c r="E488">
        <v>0.08929033275905263</v>
      </c>
      <c r="F488">
        <v>0.02</v>
      </c>
      <c r="G488">
        <v>0.1464144429264504</v>
      </c>
      <c r="H488" t="s">
        <v>624</v>
      </c>
      <c r="I488" t="s">
        <v>534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0.06408674543916701</v>
      </c>
      <c r="E489">
        <v>0.03389064931759989</v>
      </c>
      <c r="F489">
        <v>0.08</v>
      </c>
      <c r="G489">
        <v>0.1425507048520145</v>
      </c>
      <c r="H489" t="s">
        <v>624</v>
      </c>
      <c r="I489" t="s">
        <v>534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0.081751536386774</v>
      </c>
      <c r="E490">
        <v>0.002664016450203865</v>
      </c>
      <c r="F490">
        <v>0.08</v>
      </c>
      <c r="G490">
        <v>0.1390594197733015</v>
      </c>
      <c r="H490" t="s">
        <v>624</v>
      </c>
      <c r="I490" t="s">
        <v>534</v>
      </c>
    </row>
    <row r="491" spans="1:9">
      <c r="A491" s="1" t="s">
        <v>498</v>
      </c>
      <c r="B491">
        <f>HYPERLINK("https://www.suredividend.com/sure-analysis-PTR/","PetroChina Co. Ltd.")</f>
        <v>0</v>
      </c>
      <c r="C491" t="s">
        <v>663</v>
      </c>
      <c r="D491">
        <v>0.05978818946364801</v>
      </c>
      <c r="E491">
        <v>0.008592107948412808</v>
      </c>
      <c r="F491">
        <v>0.07000000000000001</v>
      </c>
      <c r="G491">
        <v>0.1223292131324889</v>
      </c>
      <c r="H491" t="s">
        <v>624</v>
      </c>
      <c r="I491" t="s">
        <v>534</v>
      </c>
    </row>
    <row r="492" spans="1:9">
      <c r="A492" s="1" t="s">
        <v>499</v>
      </c>
      <c r="B492">
        <f>HYPERLINK("https://www.suredividend.com/sure-analysis-CLDT/","Chatham Lodging Trust")</f>
        <v>0</v>
      </c>
      <c r="C492" t="s">
        <v>665</v>
      </c>
      <c r="D492">
        <v>0.020297198713389</v>
      </c>
      <c r="E492">
        <v>0.02716393086430946</v>
      </c>
      <c r="F492">
        <v>0.06</v>
      </c>
      <c r="G492">
        <v>0.1218861763934878</v>
      </c>
      <c r="H492" t="s">
        <v>624</v>
      </c>
      <c r="I492" t="s">
        <v>624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0.055716573669549</v>
      </c>
      <c r="E493">
        <v>-0.008735994363992972</v>
      </c>
      <c r="F493">
        <v>0.1</v>
      </c>
      <c r="G493">
        <v>0.1217357859480031</v>
      </c>
      <c r="H493" t="s">
        <v>624</v>
      </c>
      <c r="I493" t="s">
        <v>534</v>
      </c>
    </row>
    <row r="494" spans="1:9">
      <c r="A494" s="1" t="s">
        <v>501</v>
      </c>
      <c r="B494">
        <f>HYPERLINK("https://www.suredividend.com/sure-analysis-IEP/","Icahn Enterprises L P")</f>
        <v>0</v>
      </c>
      <c r="C494" t="s">
        <v>664</v>
      </c>
      <c r="D494">
        <v>0.109825331667619</v>
      </c>
      <c r="E494">
        <v>-0.001531400756457746</v>
      </c>
      <c r="F494">
        <v>0</v>
      </c>
      <c r="G494">
        <v>0.1191577541034248</v>
      </c>
      <c r="H494" t="s">
        <v>624</v>
      </c>
      <c r="I494" t="s">
        <v>414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0.05409326423080001</v>
      </c>
      <c r="E495">
        <v>0.00703232376478935</v>
      </c>
      <c r="F495">
        <v>0.06</v>
      </c>
      <c r="G495">
        <v>0.1186683016534296</v>
      </c>
      <c r="H495" t="s">
        <v>624</v>
      </c>
      <c r="I495" t="s">
        <v>534</v>
      </c>
    </row>
    <row r="496" spans="1:9">
      <c r="A496" s="1" t="s">
        <v>503</v>
      </c>
      <c r="B496">
        <f>HYPERLINK("https://www.suredividend.com/sure-analysis-NEWT/","Newtek Business Services Corp")</f>
        <v>0</v>
      </c>
      <c r="C496" t="s">
        <v>666</v>
      </c>
      <c r="D496">
        <v>0.100043397876519</v>
      </c>
      <c r="E496">
        <v>0.008460575326835196</v>
      </c>
      <c r="F496">
        <v>0.02</v>
      </c>
      <c r="G496">
        <v>0.1162627779349032</v>
      </c>
      <c r="H496" t="s">
        <v>624</v>
      </c>
      <c r="I496" t="s">
        <v>414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663</v>
      </c>
      <c r="D497">
        <v>0.08904665379814501</v>
      </c>
      <c r="E497">
        <v>0.0278504072760839</v>
      </c>
      <c r="F497">
        <v>0.04</v>
      </c>
      <c r="G497">
        <v>0.1152184802142087</v>
      </c>
      <c r="H497" t="s">
        <v>624</v>
      </c>
      <c r="I497" t="s">
        <v>534</v>
      </c>
    </row>
    <row r="498" spans="1:9">
      <c r="A498" s="1" t="s">
        <v>505</v>
      </c>
      <c r="B498">
        <f>HYPERLINK("https://www.suredividend.com/sure-analysis-CIM/","Chimera Investment Corp")</f>
        <v>0</v>
      </c>
      <c r="C498" t="s">
        <v>663</v>
      </c>
      <c r="D498">
        <v>0.129701275777871</v>
      </c>
      <c r="E498">
        <v>0.01799646034272384</v>
      </c>
      <c r="F498">
        <v>0</v>
      </c>
      <c r="G498">
        <v>0.1113178991660086</v>
      </c>
      <c r="H498" t="s">
        <v>624</v>
      </c>
      <c r="I498" t="s">
        <v>668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664</v>
      </c>
      <c r="D499">
        <v>0.130596852031782</v>
      </c>
      <c r="E499">
        <v>-0.02612797588907734</v>
      </c>
      <c r="F499">
        <v>0.02</v>
      </c>
      <c r="G499">
        <v>0.1077428746113829</v>
      </c>
      <c r="H499" t="s">
        <v>624</v>
      </c>
      <c r="I499" t="s">
        <v>668</v>
      </c>
    </row>
    <row r="500" spans="1:9">
      <c r="A500" s="1" t="s">
        <v>507</v>
      </c>
      <c r="B500">
        <f>HYPERLINK("https://www.suredividend.com/sure-analysis-PSX/","Phillips 66")</f>
        <v>0</v>
      </c>
      <c r="C500" t="s">
        <v>663</v>
      </c>
      <c r="D500">
        <v>0.05036645049571201</v>
      </c>
      <c r="E500">
        <v>0.03687080243121255</v>
      </c>
      <c r="F500">
        <v>0.03</v>
      </c>
      <c r="G500">
        <v>0.1065266748481557</v>
      </c>
      <c r="H500" t="s">
        <v>624</v>
      </c>
      <c r="I500" t="s">
        <v>534</v>
      </c>
    </row>
    <row r="501" spans="1:9">
      <c r="A501" s="1" t="s">
        <v>508</v>
      </c>
      <c r="B501">
        <f>HYPERLINK("https://www.suredividend.com/sure-analysis-LTC/","LTC Properties, Inc.")</f>
        <v>0</v>
      </c>
      <c r="C501" t="s">
        <v>665</v>
      </c>
      <c r="D501">
        <v>0.05694493113030701</v>
      </c>
      <c r="E501">
        <v>0.0285665552676333</v>
      </c>
      <c r="F501">
        <v>0.03</v>
      </c>
      <c r="G501">
        <v>0.1042977738574649</v>
      </c>
      <c r="H501" t="s">
        <v>624</v>
      </c>
      <c r="I501" t="s">
        <v>414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0.06752786162754501</v>
      </c>
      <c r="E502">
        <v>0.02087524318948764</v>
      </c>
      <c r="F502">
        <v>0.03</v>
      </c>
      <c r="G502">
        <v>0.1034554671758932</v>
      </c>
      <c r="H502" t="s">
        <v>624</v>
      </c>
      <c r="I502" t="s">
        <v>534</v>
      </c>
    </row>
    <row r="503" spans="1:9">
      <c r="A503" s="1" t="s">
        <v>510</v>
      </c>
      <c r="B503">
        <f>HYPERLINK("https://www.suredividend.com/sure-analysis-LMRK/","Landmark Infrastructure Partners LP")</f>
        <v>0</v>
      </c>
      <c r="C503" t="s">
        <v>664</v>
      </c>
      <c r="D503">
        <v>0.087256465470854</v>
      </c>
      <c r="E503">
        <v>0.004048715456574481</v>
      </c>
      <c r="F503">
        <v>0.025</v>
      </c>
      <c r="G503">
        <v>0.1010648129178857</v>
      </c>
      <c r="H503" t="s">
        <v>624</v>
      </c>
      <c r="I503" t="s">
        <v>414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0.07881992229040501</v>
      </c>
      <c r="E504">
        <v>-0.01537030275078355</v>
      </c>
      <c r="F504">
        <v>0.02</v>
      </c>
      <c r="G504">
        <v>0.1008254169370182</v>
      </c>
      <c r="H504" t="s">
        <v>624</v>
      </c>
      <c r="I504" t="s">
        <v>414</v>
      </c>
    </row>
    <row r="505" spans="1:9">
      <c r="A505" s="1" t="s">
        <v>512</v>
      </c>
      <c r="B505">
        <f>HYPERLINK("https://www.suredividend.com/sure-analysis-CWCO/","Consolidated Water Co. Ltd.")</f>
        <v>0</v>
      </c>
      <c r="C505" t="s">
        <v>663</v>
      </c>
      <c r="D505">
        <v>0.027915976862303</v>
      </c>
      <c r="E505">
        <v>0.02546507470110537</v>
      </c>
      <c r="F505">
        <v>0.048</v>
      </c>
      <c r="G505">
        <v>0.09897565188040369</v>
      </c>
      <c r="H505" t="s">
        <v>624</v>
      </c>
      <c r="I505" t="s">
        <v>534</v>
      </c>
    </row>
    <row r="506" spans="1:9">
      <c r="A506" s="1" t="s">
        <v>513</v>
      </c>
      <c r="B506">
        <f>HYPERLINK("https://www.suredividend.com/sure-analysis-PFLT/","PennantPark Floating Rate Capital Ltd")</f>
        <v>0</v>
      </c>
      <c r="C506" t="s">
        <v>666</v>
      </c>
      <c r="D506">
        <v>0.102076057785293</v>
      </c>
      <c r="E506">
        <v>0.02265897807944262</v>
      </c>
      <c r="F506">
        <v>-0.005</v>
      </c>
      <c r="G506">
        <v>0.09786485748992013</v>
      </c>
      <c r="H506" t="s">
        <v>624</v>
      </c>
      <c r="I506" t="s">
        <v>414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0.062627267611936</v>
      </c>
      <c r="E507">
        <v>-0.01295062413282799</v>
      </c>
      <c r="F507">
        <v>0.06</v>
      </c>
      <c r="G507">
        <v>0.0956386168536143</v>
      </c>
      <c r="H507" t="s">
        <v>624</v>
      </c>
      <c r="I507" t="s">
        <v>414</v>
      </c>
    </row>
    <row r="508" spans="1:9">
      <c r="A508" s="1" t="s">
        <v>515</v>
      </c>
      <c r="B508">
        <f>HYPERLINK("https://www.suredividend.com/sure-analysis-CVX/","Chevron Corp.")</f>
        <v>0</v>
      </c>
      <c r="C508" t="s">
        <v>663</v>
      </c>
      <c r="D508">
        <v>0.059794130526109</v>
      </c>
      <c r="E508">
        <v>-0.0640476432645648</v>
      </c>
      <c r="F508">
        <v>0.12</v>
      </c>
      <c r="G508">
        <v>0.09532691923303283</v>
      </c>
      <c r="H508" t="s">
        <v>624</v>
      </c>
      <c r="I508" t="s">
        <v>534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-0.01232179250822907</v>
      </c>
      <c r="F509">
        <v>0.02</v>
      </c>
      <c r="G509">
        <v>0.09453323322657381</v>
      </c>
      <c r="H509" t="s">
        <v>624</v>
      </c>
      <c r="I509" t="s">
        <v>669</v>
      </c>
    </row>
    <row r="510" spans="1:9">
      <c r="A510" s="1" t="s">
        <v>517</v>
      </c>
      <c r="B510">
        <f>HYPERLINK("https://www.suredividend.com/sure-analysis-MGP/","MGM Growth Properties LLC")</f>
        <v>0</v>
      </c>
      <c r="C510" t="s">
        <v>665</v>
      </c>
      <c r="D510">
        <v>0.06040323872152901</v>
      </c>
      <c r="E510">
        <v>0.02049655071539624</v>
      </c>
      <c r="F510">
        <v>0.02</v>
      </c>
      <c r="G510">
        <v>0.0925906176749427</v>
      </c>
      <c r="H510" t="s">
        <v>624</v>
      </c>
      <c r="I510" t="s">
        <v>414</v>
      </c>
    </row>
    <row r="511" spans="1:9">
      <c r="A511" s="1" t="s">
        <v>518</v>
      </c>
      <c r="B511">
        <f>HYPERLINK("https://www.suredividend.com/sure-analysis-ARCC/","Ares Capital Corp")</f>
        <v>0</v>
      </c>
      <c r="C511" t="s">
        <v>666</v>
      </c>
      <c r="D511">
        <v>0.09117518704350101</v>
      </c>
      <c r="E511">
        <v>-0.01923788594997167</v>
      </c>
      <c r="F511">
        <v>0.033</v>
      </c>
      <c r="G511">
        <v>0.09230686155905676</v>
      </c>
      <c r="H511" t="s">
        <v>624</v>
      </c>
      <c r="I511" t="s">
        <v>414</v>
      </c>
    </row>
    <row r="512" spans="1:9">
      <c r="A512" s="1" t="s">
        <v>519</v>
      </c>
      <c r="B512">
        <f>HYPERLINK("https://www.suredividend.com/sure-analysis-MPC/","Marathon Petroleum Corp")</f>
        <v>0</v>
      </c>
      <c r="C512" t="s">
        <v>663</v>
      </c>
      <c r="D512">
        <v>0.054852936879303</v>
      </c>
      <c r="E512">
        <v>0.03563679995255087</v>
      </c>
      <c r="F512">
        <v>0.01</v>
      </c>
      <c r="G512">
        <v>0.09180748325399146</v>
      </c>
      <c r="H512" t="s">
        <v>624</v>
      </c>
      <c r="I512" t="s">
        <v>534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664</v>
      </c>
      <c r="D513">
        <v>0.116338676121562</v>
      </c>
      <c r="E513">
        <v>-0.009845256002124603</v>
      </c>
      <c r="F513">
        <v>0</v>
      </c>
      <c r="G513">
        <v>0.09160228190197905</v>
      </c>
      <c r="H513" t="s">
        <v>624</v>
      </c>
      <c r="I513" t="s">
        <v>414</v>
      </c>
    </row>
    <row r="514" spans="1:9">
      <c r="A514" s="1" t="s">
        <v>521</v>
      </c>
      <c r="B514">
        <f>HYPERLINK("https://www.suredividend.com/sure-analysis-TPVG/","TriplePoint Venture Growth BDC Corp")</f>
        <v>0</v>
      </c>
      <c r="C514" t="s">
        <v>666</v>
      </c>
      <c r="D514">
        <v>0.105753785886669</v>
      </c>
      <c r="E514">
        <v>-0.003455941945172403</v>
      </c>
      <c r="F514">
        <v>0</v>
      </c>
      <c r="G514">
        <v>0.09082587981220658</v>
      </c>
      <c r="H514" t="s">
        <v>624</v>
      </c>
      <c r="I514" t="s">
        <v>414</v>
      </c>
    </row>
    <row r="515" spans="1:9">
      <c r="A515" s="1" t="s">
        <v>522</v>
      </c>
      <c r="B515">
        <f>HYPERLINK("https://www.suredividend.com/sure-analysis-AXS/","Axis Capital Holdings Ltd")</f>
        <v>0</v>
      </c>
      <c r="C515" t="s">
        <v>663</v>
      </c>
      <c r="D515">
        <v>0.032312920819281</v>
      </c>
      <c r="E515">
        <v>0.01141948462301912</v>
      </c>
      <c r="F515">
        <v>0.05</v>
      </c>
      <c r="G515">
        <v>0.09080757675117801</v>
      </c>
      <c r="H515" t="s">
        <v>624</v>
      </c>
      <c r="I515" t="s">
        <v>534</v>
      </c>
    </row>
    <row r="516" spans="1:9">
      <c r="A516" s="1" t="s">
        <v>523</v>
      </c>
      <c r="B516">
        <f>HYPERLINK("https://www.suredividend.com/sure-analysis-BGS/","B&amp;G Foods, Inc")</f>
        <v>0</v>
      </c>
      <c r="C516" t="s">
        <v>663</v>
      </c>
      <c r="D516">
        <v>0.06682074676657</v>
      </c>
      <c r="E516">
        <v>0.004929203845098318</v>
      </c>
      <c r="F516">
        <v>0.03</v>
      </c>
      <c r="G516">
        <v>0.08960799754991511</v>
      </c>
      <c r="H516" t="s">
        <v>624</v>
      </c>
      <c r="I516" t="s">
        <v>414</v>
      </c>
    </row>
    <row r="517" spans="1:9">
      <c r="A517" s="1" t="s">
        <v>524</v>
      </c>
      <c r="B517">
        <f>HYPERLINK("https://www.suredividend.com/sure-analysis-PBT/","Permian Basin Royalty Trust")</f>
        <v>0</v>
      </c>
      <c r="C517" t="s">
        <v>663</v>
      </c>
      <c r="D517">
        <v>0.06512565619727601</v>
      </c>
      <c r="E517">
        <v>-0.03131223109334913</v>
      </c>
      <c r="F517">
        <v>0.06</v>
      </c>
      <c r="G517">
        <v>0.08798429176156297</v>
      </c>
      <c r="H517" t="s">
        <v>624</v>
      </c>
      <c r="I517" t="s">
        <v>534</v>
      </c>
    </row>
    <row r="518" spans="1:9">
      <c r="A518" s="1" t="s">
        <v>525</v>
      </c>
      <c r="B518">
        <f>HYPERLINK("https://www.suredividend.com/sure-analysis-SJR/","Shaw Communications Inc.")</f>
        <v>0</v>
      </c>
      <c r="C518" t="s">
        <v>663</v>
      </c>
      <c r="D518">
        <v>0.071298309520459</v>
      </c>
      <c r="E518">
        <v>-0.003907267313802198</v>
      </c>
      <c r="F518">
        <v>0.05</v>
      </c>
      <c r="G518">
        <v>0.08774915827237084</v>
      </c>
      <c r="H518" t="s">
        <v>624</v>
      </c>
      <c r="I518" t="s">
        <v>414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663</v>
      </c>
      <c r="D519">
        <v>0.082770434345282</v>
      </c>
      <c r="E519">
        <v>-0.05211212854354708</v>
      </c>
      <c r="F519">
        <v>0.06</v>
      </c>
      <c r="G519">
        <v>0.08773071612056671</v>
      </c>
      <c r="H519" t="s">
        <v>624</v>
      </c>
      <c r="I519" t="s">
        <v>414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665</v>
      </c>
      <c r="D520">
        <v>0.07615308312009701</v>
      </c>
      <c r="E520">
        <v>-0.0500518740566207</v>
      </c>
      <c r="F520">
        <v>0.063</v>
      </c>
      <c r="G520">
        <v>0.08739896191807439</v>
      </c>
      <c r="H520" t="s">
        <v>624</v>
      </c>
      <c r="I520" t="s">
        <v>414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663</v>
      </c>
      <c r="D521">
        <v>0</v>
      </c>
      <c r="E521">
        <v>-0.006978750999876215</v>
      </c>
      <c r="F521">
        <v>0.04</v>
      </c>
      <c r="G521">
        <v>0.08518094269166432</v>
      </c>
      <c r="H521" t="s">
        <v>624</v>
      </c>
      <c r="I521" t="s">
        <v>624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0.07982515609914301</v>
      </c>
      <c r="E522">
        <v>-0.02026308880932115</v>
      </c>
      <c r="F522">
        <v>0.03</v>
      </c>
      <c r="G522">
        <v>0.08152210989635345</v>
      </c>
      <c r="H522" t="s">
        <v>624</v>
      </c>
      <c r="I522" t="s">
        <v>534</v>
      </c>
    </row>
    <row r="523" spans="1:9">
      <c r="A523" s="1" t="s">
        <v>530</v>
      </c>
      <c r="B523">
        <f>HYPERLINK("https://www.suredividend.com/sure-analysis-PSEC/","Prospect Capital Corp")</f>
        <v>0</v>
      </c>
      <c r="C523" t="s">
        <v>666</v>
      </c>
      <c r="D523">
        <v>0.126112028447676</v>
      </c>
      <c r="E523">
        <v>-0.02301532517240001</v>
      </c>
      <c r="F523">
        <v>0</v>
      </c>
      <c r="G523">
        <v>0.08029362141884544</v>
      </c>
      <c r="H523" t="s">
        <v>624</v>
      </c>
      <c r="I523" t="s">
        <v>414</v>
      </c>
    </row>
    <row r="524" spans="1:9">
      <c r="A524" s="1" t="s">
        <v>531</v>
      </c>
      <c r="B524">
        <f>HYPERLINK("https://www.suredividend.com/sure-analysis-VGR/","Vector Group Ltd")</f>
        <v>0</v>
      </c>
      <c r="C524" t="s">
        <v>663</v>
      </c>
      <c r="D524">
        <v>0.06694515316904101</v>
      </c>
      <c r="E524">
        <v>-0.009023234054554519</v>
      </c>
      <c r="F524">
        <v>0.03</v>
      </c>
      <c r="G524">
        <v>0.07794932515908148</v>
      </c>
      <c r="H524" t="s">
        <v>624</v>
      </c>
      <c r="I524" t="s">
        <v>534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663</v>
      </c>
      <c r="D525">
        <v>0.04156658644906201</v>
      </c>
      <c r="E525">
        <v>-0.02527825882870727</v>
      </c>
      <c r="F525">
        <v>0.07000000000000001</v>
      </c>
      <c r="G525">
        <v>0.07783564409688659</v>
      </c>
      <c r="H525" t="s">
        <v>624</v>
      </c>
      <c r="I525" t="s">
        <v>534</v>
      </c>
    </row>
    <row r="526" spans="1:9">
      <c r="A526" s="1" t="s">
        <v>533</v>
      </c>
      <c r="B526">
        <f>HYPERLINK("https://www.suredividend.com/sure-analysis-STWD/","Starwood Property Trust Inc")</f>
        <v>0</v>
      </c>
      <c r="C526" t="s">
        <v>665</v>
      </c>
      <c r="D526">
        <v>0.09546456411609801</v>
      </c>
      <c r="E526">
        <v>-0.01317694241767886</v>
      </c>
      <c r="F526">
        <v>0.001</v>
      </c>
      <c r="G526">
        <v>0.07772037412961574</v>
      </c>
      <c r="H526" t="s">
        <v>624</v>
      </c>
      <c r="I526" t="s">
        <v>414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663</v>
      </c>
      <c r="D527">
        <v>0.045157267178594</v>
      </c>
      <c r="E527">
        <v>-0.03064970603380401</v>
      </c>
      <c r="F527">
        <v>0.07199999999999999</v>
      </c>
      <c r="G527">
        <v>0.07606038273987781</v>
      </c>
      <c r="H527" t="s">
        <v>624</v>
      </c>
      <c r="I527" t="s">
        <v>534</v>
      </c>
    </row>
    <row r="528" spans="1:9">
      <c r="A528" s="1" t="s">
        <v>535</v>
      </c>
      <c r="B528">
        <f>HYPERLINK("https://www.suredividend.com/sure-analysis-EFC/","Ellington Financial Inc")</f>
        <v>0</v>
      </c>
      <c r="C528" t="s">
        <v>665</v>
      </c>
      <c r="D528">
        <v>0.081509062228188</v>
      </c>
      <c r="E528">
        <v>0.005420371823521064</v>
      </c>
      <c r="F528">
        <v>-0.01</v>
      </c>
      <c r="G528">
        <v>0.07544292310406786</v>
      </c>
      <c r="H528" t="s">
        <v>624</v>
      </c>
      <c r="I528" t="s">
        <v>414</v>
      </c>
    </row>
    <row r="529" spans="1:9">
      <c r="A529" s="1" t="s">
        <v>536</v>
      </c>
      <c r="B529">
        <f>HYPERLINK("https://www.suredividend.com/sure-analysis-NLY/","Annaly Capital Management Inc")</f>
        <v>0</v>
      </c>
      <c r="C529" t="s">
        <v>665</v>
      </c>
      <c r="D529">
        <v>0.103026298877447</v>
      </c>
      <c r="E529">
        <v>-0.0171115856764511</v>
      </c>
      <c r="F529">
        <v>-0.015</v>
      </c>
      <c r="G529">
        <v>0.07330495296801032</v>
      </c>
      <c r="H529" t="s">
        <v>624</v>
      </c>
      <c r="I529" t="s">
        <v>414</v>
      </c>
    </row>
    <row r="530" spans="1:9">
      <c r="A530" s="1" t="s">
        <v>537</v>
      </c>
      <c r="B530">
        <f>HYPERLINK("https://www.suredividend.com/sure-analysis-NYMT/","New York Mortgage Trust Inc")</f>
        <v>0</v>
      </c>
      <c r="C530" t="s">
        <v>663</v>
      </c>
      <c r="D530">
        <v>0.05971825074597101</v>
      </c>
      <c r="E530">
        <v>-0.02300977907048585</v>
      </c>
      <c r="F530">
        <v>0</v>
      </c>
      <c r="G530">
        <v>0.0723844916744687</v>
      </c>
      <c r="H530" t="s">
        <v>624</v>
      </c>
      <c r="I530" t="s">
        <v>534</v>
      </c>
    </row>
    <row r="531" spans="1:9">
      <c r="A531" s="1" t="s">
        <v>538</v>
      </c>
      <c r="B531">
        <f>HYPERLINK("https://www.suredividend.com/sure-analysis-CMA/","Comerica, Inc.")</f>
        <v>0</v>
      </c>
      <c r="C531" t="s">
        <v>663</v>
      </c>
      <c r="D531">
        <v>0.047596392818921</v>
      </c>
      <c r="E531">
        <v>-0.00177235534107012</v>
      </c>
      <c r="F531">
        <v>0.03</v>
      </c>
      <c r="G531">
        <v>0.0721832267496707</v>
      </c>
      <c r="H531" t="s">
        <v>624</v>
      </c>
      <c r="I531" t="s">
        <v>414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663</v>
      </c>
      <c r="D532">
        <v>0.06697148921031601</v>
      </c>
      <c r="E532">
        <v>-0.009065227264695164</v>
      </c>
      <c r="F532">
        <v>0.03</v>
      </c>
      <c r="G532">
        <v>0.0721830571670381</v>
      </c>
      <c r="H532" t="s">
        <v>624</v>
      </c>
      <c r="I532" t="s">
        <v>414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665</v>
      </c>
      <c r="D533">
        <v>0.142254373267204</v>
      </c>
      <c r="E533">
        <v>-0.04872976350664959</v>
      </c>
      <c r="F533">
        <v>-0.02</v>
      </c>
      <c r="G533">
        <v>0.07041829130835664</v>
      </c>
      <c r="H533" t="s">
        <v>624</v>
      </c>
      <c r="I533" t="s">
        <v>414</v>
      </c>
    </row>
    <row r="534" spans="1:9">
      <c r="A534" s="1" t="s">
        <v>541</v>
      </c>
      <c r="B534">
        <f>HYPERLINK("https://www.suredividend.com/sure-analysis-BXMT/","Blackstone Mortgage Trust Inc")</f>
        <v>0</v>
      </c>
      <c r="C534" t="s">
        <v>665</v>
      </c>
      <c r="D534">
        <v>0.086882015776507</v>
      </c>
      <c r="E534">
        <v>-0.01247888249443796</v>
      </c>
      <c r="F534">
        <v>0</v>
      </c>
      <c r="G534">
        <v>0.07036699782772393</v>
      </c>
      <c r="H534" t="s">
        <v>624</v>
      </c>
      <c r="I534" t="s">
        <v>414</v>
      </c>
    </row>
    <row r="535" spans="1:9">
      <c r="A535" s="1" t="s">
        <v>542</v>
      </c>
      <c r="B535">
        <f>HYPERLINK("https://www.suredividend.com/sure-analysis-GNL/","Global Net Lease Inc")</f>
        <v>0</v>
      </c>
      <c r="C535" t="s">
        <v>665</v>
      </c>
      <c r="D535">
        <v>0.07369587747430101</v>
      </c>
      <c r="E535">
        <v>-0.06827481109610356</v>
      </c>
      <c r="F535">
        <v>0.053</v>
      </c>
      <c r="G535">
        <v>0.070093179551308</v>
      </c>
      <c r="H535" t="s">
        <v>624</v>
      </c>
      <c r="I535" t="s">
        <v>414</v>
      </c>
    </row>
    <row r="536" spans="1:9">
      <c r="A536" s="1" t="s">
        <v>543</v>
      </c>
      <c r="B536">
        <f>HYPERLINK("https://www.suredividend.com/sure-analysis-BPY/","Brookfield Property Partners L.P.")</f>
        <v>0</v>
      </c>
      <c r="C536" t="s">
        <v>665</v>
      </c>
      <c r="D536">
        <v>0.111154051564795</v>
      </c>
      <c r="E536">
        <v>-0.03700823758705241</v>
      </c>
      <c r="F536">
        <v>0.04</v>
      </c>
      <c r="G536">
        <v>0.06975622844405094</v>
      </c>
      <c r="H536" t="s">
        <v>624</v>
      </c>
      <c r="I536" t="s">
        <v>414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665</v>
      </c>
      <c r="D537">
        <v>0.06069066092855101</v>
      </c>
      <c r="E537">
        <v>-0.02757536568040009</v>
      </c>
      <c r="F537">
        <v>0.04</v>
      </c>
      <c r="G537">
        <v>0.06657314340401976</v>
      </c>
      <c r="H537" t="s">
        <v>624</v>
      </c>
      <c r="I537" t="s">
        <v>414</v>
      </c>
    </row>
    <row r="538" spans="1:9">
      <c r="A538" s="1" t="s">
        <v>545</v>
      </c>
      <c r="B538">
        <f>HYPERLINK("https://www.suredividend.com/sure-analysis-GOOD/","Gladstone Commercial Corp")</f>
        <v>0</v>
      </c>
      <c r="C538" t="s">
        <v>665</v>
      </c>
      <c r="D538">
        <v>0.080168956021997</v>
      </c>
      <c r="E538">
        <v>-0.009488514808806081</v>
      </c>
      <c r="F538">
        <v>0</v>
      </c>
      <c r="G538">
        <v>0.06562143617806937</v>
      </c>
      <c r="H538" t="s">
        <v>624</v>
      </c>
      <c r="I538" t="s">
        <v>414</v>
      </c>
    </row>
    <row r="539" spans="1:9">
      <c r="A539" s="1" t="s">
        <v>546</v>
      </c>
      <c r="B539">
        <f>HYPERLINK("https://www.suredividend.com/sure-analysis-IMO/","Imperial Oil Ltd.")</f>
        <v>0</v>
      </c>
      <c r="C539" t="s">
        <v>663</v>
      </c>
      <c r="D539">
        <v>0.028668372089258</v>
      </c>
      <c r="E539">
        <v>0.005076403090295889</v>
      </c>
      <c r="F539">
        <v>0.03</v>
      </c>
      <c r="G539">
        <v>0.0650409059651933</v>
      </c>
      <c r="H539" t="s">
        <v>624</v>
      </c>
      <c r="I539" t="s">
        <v>624</v>
      </c>
    </row>
    <row r="540" spans="1:9">
      <c r="A540" s="1" t="s">
        <v>547</v>
      </c>
      <c r="B540">
        <f>HYPERLINK("https://www.suredividend.com/sure-analysis-HRZN/","Horizon Technology Finance Corp")</f>
        <v>0</v>
      </c>
      <c r="C540" t="s">
        <v>666</v>
      </c>
      <c r="D540">
        <v>0.08669252594424401</v>
      </c>
      <c r="E540">
        <v>-0.01922678889277074</v>
      </c>
      <c r="F540">
        <v>0</v>
      </c>
      <c r="G540">
        <v>0.06439631346449848</v>
      </c>
      <c r="H540" t="s">
        <v>624</v>
      </c>
      <c r="I540" t="s">
        <v>414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663</v>
      </c>
      <c r="D541">
        <v>0.08561688819445601</v>
      </c>
      <c r="E541">
        <v>-0.0175381147181991</v>
      </c>
      <c r="F541">
        <v>0</v>
      </c>
      <c r="G541">
        <v>0.06367047828258854</v>
      </c>
      <c r="H541" t="s">
        <v>624</v>
      </c>
      <c r="I541" t="s">
        <v>414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0.105627355380316</v>
      </c>
      <c r="E542">
        <v>-0.03151248181852717</v>
      </c>
      <c r="F542">
        <v>-0.008</v>
      </c>
      <c r="G542">
        <v>0.05987416988632877</v>
      </c>
      <c r="H542" t="s">
        <v>624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0.08418013503716501</v>
      </c>
      <c r="E543">
        <v>-0.01805610897038257</v>
      </c>
      <c r="F543">
        <v>0</v>
      </c>
      <c r="G543">
        <v>0.05937256667122326</v>
      </c>
      <c r="H543" t="s">
        <v>624</v>
      </c>
      <c r="I543" t="s">
        <v>414</v>
      </c>
    </row>
    <row r="544" spans="1:9">
      <c r="A544" s="1" t="s">
        <v>551</v>
      </c>
      <c r="B544">
        <f>HYPERLINK("https://www.suredividend.com/sure-analysis-MAIN/","Main Street Capital Corporation")</f>
        <v>0</v>
      </c>
      <c r="C544" t="s">
        <v>663</v>
      </c>
      <c r="D544">
        <v>0.06760647266132201</v>
      </c>
      <c r="E544">
        <v>-0.03648594082882617</v>
      </c>
      <c r="F544">
        <v>0.02</v>
      </c>
      <c r="G544">
        <v>0.05742519783737077</v>
      </c>
      <c r="H544" t="s">
        <v>624</v>
      </c>
      <c r="I544" t="s">
        <v>534</v>
      </c>
    </row>
    <row r="545" spans="1:9">
      <c r="A545" s="1" t="s">
        <v>552</v>
      </c>
      <c r="B545">
        <f>HYPERLINK("https://www.suredividend.com/sure-analysis-SSREY/","Swiss Re Ltd")</f>
        <v>0</v>
      </c>
      <c r="C545" t="s">
        <v>663</v>
      </c>
      <c r="D545">
        <v>0</v>
      </c>
      <c r="E545">
        <v>-0.0534545136400677</v>
      </c>
      <c r="F545">
        <v>0.05</v>
      </c>
      <c r="G545">
        <v>0.05523664793771554</v>
      </c>
      <c r="H545" t="s">
        <v>624</v>
      </c>
      <c r="I545" t="s">
        <v>624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0.073644409451811</v>
      </c>
      <c r="E546">
        <v>-0.01581225192062952</v>
      </c>
      <c r="F546">
        <v>0</v>
      </c>
      <c r="G546">
        <v>0.05490971076133744</v>
      </c>
      <c r="H546" t="s">
        <v>624</v>
      </c>
      <c r="I546" t="s">
        <v>414</v>
      </c>
    </row>
    <row r="547" spans="1:9">
      <c r="A547" s="1" t="s">
        <v>554</v>
      </c>
      <c r="B547">
        <f>HYPERLINK("https://www.suredividend.com/sure-analysis-QSR/","Restaurant Brands International Inc")</f>
        <v>0</v>
      </c>
      <c r="C547" t="s">
        <v>663</v>
      </c>
      <c r="D547">
        <v>0.04202825895419701</v>
      </c>
      <c r="E547">
        <v>-0.09733007331348131</v>
      </c>
      <c r="F547">
        <v>0.13</v>
      </c>
      <c r="G547">
        <v>0.05366581082764266</v>
      </c>
      <c r="H547" t="s">
        <v>624</v>
      </c>
      <c r="I547" t="s">
        <v>534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663</v>
      </c>
      <c r="D548">
        <v>0.080807655018204</v>
      </c>
      <c r="E548">
        <v>-0.08505181937585171</v>
      </c>
      <c r="F548">
        <v>0.04</v>
      </c>
      <c r="G548">
        <v>0.05289404193352221</v>
      </c>
      <c r="H548" t="s">
        <v>624</v>
      </c>
      <c r="I548" t="s">
        <v>414</v>
      </c>
    </row>
    <row r="549" spans="1:9">
      <c r="A549" s="1" t="s">
        <v>556</v>
      </c>
      <c r="B549">
        <f>HYPERLINK("https://www.suredividend.com/sure-analysis-PBA/","Pembina Pipeline Corporation")</f>
        <v>0</v>
      </c>
      <c r="C549" t="s">
        <v>663</v>
      </c>
      <c r="D549">
        <v>0.111285504209998</v>
      </c>
      <c r="E549">
        <v>-0.06757411037976613</v>
      </c>
      <c r="F549">
        <v>0.05</v>
      </c>
      <c r="G549">
        <v>0.05178717399739052</v>
      </c>
      <c r="H549" t="s">
        <v>624</v>
      </c>
      <c r="I549" t="s">
        <v>414</v>
      </c>
    </row>
    <row r="550" spans="1:9">
      <c r="A550" s="1" t="s">
        <v>557</v>
      </c>
      <c r="B550">
        <f>HYPERLINK("https://www.suredividend.com/sure-analysis-SLB/","Schlumberger Ltd.")</f>
        <v>0</v>
      </c>
      <c r="C550" t="s">
        <v>663</v>
      </c>
      <c r="D550">
        <v>0.039535381979725</v>
      </c>
      <c r="E550">
        <v>-0.01959349232124408</v>
      </c>
      <c r="F550">
        <v>0.05</v>
      </c>
      <c r="G550">
        <v>0.05102670871678483</v>
      </c>
      <c r="H550" t="s">
        <v>624</v>
      </c>
      <c r="I550" t="s">
        <v>534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663</v>
      </c>
      <c r="D551">
        <v>0.073699614798806</v>
      </c>
      <c r="E551">
        <v>-0.04411907465028275</v>
      </c>
      <c r="F551">
        <v>0.03</v>
      </c>
      <c r="G551">
        <v>0.05058071441358325</v>
      </c>
      <c r="H551" t="s">
        <v>624</v>
      </c>
      <c r="I551" t="s">
        <v>414</v>
      </c>
    </row>
    <row r="552" spans="1:9">
      <c r="A552" s="1" t="s">
        <v>559</v>
      </c>
      <c r="B552">
        <f>HYPERLINK("https://www.suredividend.com/sure-analysis-HTGC/","Hercules Capital Inc")</f>
        <v>0</v>
      </c>
      <c r="C552" t="s">
        <v>665</v>
      </c>
      <c r="D552">
        <v>0.08684706851949801</v>
      </c>
      <c r="E552">
        <v>-0.009015637083452877</v>
      </c>
      <c r="F552">
        <v>-0.025</v>
      </c>
      <c r="G552">
        <v>0.05021051633161999</v>
      </c>
      <c r="H552" t="s">
        <v>624</v>
      </c>
      <c r="I552" t="s">
        <v>414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0.128880897568124</v>
      </c>
      <c r="E553">
        <v>-0.03064567918155747</v>
      </c>
      <c r="F553">
        <v>-0.02</v>
      </c>
      <c r="G553">
        <v>0.04927380337560616</v>
      </c>
      <c r="H553" t="s">
        <v>624</v>
      </c>
      <c r="I553" t="s">
        <v>414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663</v>
      </c>
      <c r="D554">
        <v>0.059189921022239</v>
      </c>
      <c r="E554">
        <v>-0.06400796521182339</v>
      </c>
      <c r="F554">
        <v>0.06</v>
      </c>
      <c r="G554">
        <v>0.04875260471742537</v>
      </c>
      <c r="H554" t="s">
        <v>624</v>
      </c>
      <c r="I554" t="s">
        <v>534</v>
      </c>
    </row>
    <row r="555" spans="1:9">
      <c r="A555" s="1" t="s">
        <v>562</v>
      </c>
      <c r="B555">
        <f>HYPERLINK("https://www.suredividend.com/sure-analysis-ARI/","Apollo Commercial Real Estate Finance Inc")</f>
        <v>0</v>
      </c>
      <c r="C555" t="s">
        <v>665</v>
      </c>
      <c r="D555">
        <v>0.123233804510848</v>
      </c>
      <c r="E555">
        <v>-0.05429232408849083</v>
      </c>
      <c r="F555">
        <v>-0.006</v>
      </c>
      <c r="G555">
        <v>0.0479934519294023</v>
      </c>
      <c r="H555" t="s">
        <v>624</v>
      </c>
      <c r="I555" t="s">
        <v>414</v>
      </c>
    </row>
    <row r="556" spans="1:9">
      <c r="A556" s="1" t="s">
        <v>563</v>
      </c>
      <c r="B556">
        <f>HYPERLINK("https://www.suredividend.com/sure-analysis-APAM/","Artisan Partners Asset Management Inc")</f>
        <v>0</v>
      </c>
      <c r="C556" t="s">
        <v>663</v>
      </c>
      <c r="D556">
        <v>0.05406390695750601</v>
      </c>
      <c r="E556">
        <v>-0.05004059304591679</v>
      </c>
      <c r="F556">
        <v>0.03</v>
      </c>
      <c r="G556">
        <v>0.04428185947666341</v>
      </c>
      <c r="H556" t="s">
        <v>624</v>
      </c>
      <c r="I556" t="s">
        <v>534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663</v>
      </c>
      <c r="D557">
        <v>0.033406557006143</v>
      </c>
      <c r="E557">
        <v>-0.05871953794729234</v>
      </c>
      <c r="F557">
        <v>0.065</v>
      </c>
      <c r="G557">
        <v>0.04405416472130042</v>
      </c>
      <c r="H557" t="s">
        <v>624</v>
      </c>
      <c r="I557" t="s">
        <v>534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663</v>
      </c>
      <c r="D558">
        <v>0.053347152745866</v>
      </c>
      <c r="E558">
        <v>-0.06517549464573646</v>
      </c>
      <c r="F558">
        <v>0.04</v>
      </c>
      <c r="G558">
        <v>0.04324526393490857</v>
      </c>
      <c r="H558" t="s">
        <v>624</v>
      </c>
      <c r="I558" t="s">
        <v>534</v>
      </c>
    </row>
    <row r="559" spans="1:9">
      <c r="A559" s="1" t="s">
        <v>566</v>
      </c>
      <c r="B559">
        <f>HYPERLINK("https://www.suredividend.com/sure-analysis-APO/","Apollo Global Management Inc")</f>
        <v>0</v>
      </c>
      <c r="C559" t="s">
        <v>663</v>
      </c>
      <c r="D559">
        <v>0.04629953783819001</v>
      </c>
      <c r="E559">
        <v>-0.07839075359846004</v>
      </c>
      <c r="F559">
        <v>0.08</v>
      </c>
      <c r="G559">
        <v>0.04130587745727787</v>
      </c>
      <c r="H559" t="s">
        <v>624</v>
      </c>
      <c r="I559" t="s">
        <v>414</v>
      </c>
    </row>
    <row r="560" spans="1:9">
      <c r="A560" s="1" t="s">
        <v>567</v>
      </c>
      <c r="B560">
        <f>HYPERLINK("https://www.suredividend.com/sure-analysis-SCM/","Stellus Capital Investment Corp")</f>
        <v>0</v>
      </c>
      <c r="C560" t="s">
        <v>663</v>
      </c>
      <c r="D560">
        <v>0.095817234659407</v>
      </c>
      <c r="E560">
        <v>-0.03798882898777978</v>
      </c>
      <c r="F560">
        <v>-0.01</v>
      </c>
      <c r="G560">
        <v>0.03945471383984156</v>
      </c>
      <c r="H560" t="s">
        <v>624</v>
      </c>
      <c r="I560" t="s">
        <v>414</v>
      </c>
    </row>
    <row r="561" spans="1:9">
      <c r="A561" s="1" t="s">
        <v>568</v>
      </c>
      <c r="B561">
        <f>HYPERLINK("https://www.suredividend.com/sure-analysis-PEAK/","Healthpeak Properties Inc")</f>
        <v>0</v>
      </c>
      <c r="C561" t="s">
        <v>665</v>
      </c>
      <c r="D561">
        <v>0.047995384893929</v>
      </c>
      <c r="E561">
        <v>-0.03872693236131708</v>
      </c>
      <c r="F561">
        <v>0.03</v>
      </c>
      <c r="G561">
        <v>0.03933238678757744</v>
      </c>
      <c r="H561" t="s">
        <v>624</v>
      </c>
      <c r="I561" t="s">
        <v>534</v>
      </c>
    </row>
    <row r="562" spans="1:9">
      <c r="A562" s="1" t="s">
        <v>569</v>
      </c>
      <c r="B562">
        <f>HYPERLINK("https://www.suredividend.com/sure-analysis-CNQ/","Canadian Natural Resources Ltd.")</f>
        <v>0</v>
      </c>
      <c r="C562" t="s">
        <v>663</v>
      </c>
      <c r="D562">
        <v>0.08653859857335</v>
      </c>
      <c r="E562">
        <v>-0.09353802733091165</v>
      </c>
      <c r="F562">
        <v>0.1</v>
      </c>
      <c r="G562">
        <v>0.03870773137124139</v>
      </c>
      <c r="H562" t="s">
        <v>624</v>
      </c>
      <c r="I562" t="s">
        <v>534</v>
      </c>
    </row>
    <row r="563" spans="1:9">
      <c r="A563" s="1" t="s">
        <v>570</v>
      </c>
      <c r="B563">
        <f>HYPERLINK("https://www.suredividend.com/sure-analysis-GWRS/","Global Water Resources Inc")</f>
        <v>0</v>
      </c>
      <c r="C563" t="s">
        <v>663</v>
      </c>
      <c r="D563">
        <v>0.0198606523101</v>
      </c>
      <c r="E563">
        <v>-0.03780377090167075</v>
      </c>
      <c r="F563">
        <v>0.06</v>
      </c>
      <c r="G563">
        <v>0.03870691218917721</v>
      </c>
      <c r="H563" t="s">
        <v>624</v>
      </c>
      <c r="I563" t="s">
        <v>624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663</v>
      </c>
      <c r="D564">
        <v>0.03395424769703601</v>
      </c>
      <c r="E564">
        <v>-0.09236423829270324</v>
      </c>
      <c r="F564">
        <v>0.11</v>
      </c>
      <c r="G564">
        <v>0.03860538233963706</v>
      </c>
      <c r="H564" t="s">
        <v>624</v>
      </c>
      <c r="I564" t="s">
        <v>534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665</v>
      </c>
      <c r="D565">
        <v>0.08889169945244901</v>
      </c>
      <c r="E565">
        <v>-0.03146411065066124</v>
      </c>
      <c r="F565">
        <v>-0.013</v>
      </c>
      <c r="G565">
        <v>0.0383038974460268</v>
      </c>
      <c r="H565" t="s">
        <v>624</v>
      </c>
      <c r="I565" t="s">
        <v>414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663</v>
      </c>
      <c r="D566">
        <v>0.023759072623893</v>
      </c>
      <c r="E566">
        <v>-0.03859537726296691</v>
      </c>
      <c r="F566">
        <v>0.05</v>
      </c>
      <c r="G566">
        <v>0.0321605587447924</v>
      </c>
      <c r="H566" t="s">
        <v>624</v>
      </c>
      <c r="I566" t="s">
        <v>624</v>
      </c>
    </row>
    <row r="567" spans="1:9">
      <c r="A567" s="1" t="s">
        <v>574</v>
      </c>
      <c r="B567">
        <f>HYPERLINK("https://www.suredividend.com/sure-analysis-TS/","Tenaris S.A.")</f>
        <v>0</v>
      </c>
      <c r="C567" t="s">
        <v>663</v>
      </c>
      <c r="D567">
        <v>0.008777429504454001</v>
      </c>
      <c r="E567">
        <v>-0.0413952817158687</v>
      </c>
      <c r="F567">
        <v>0.06</v>
      </c>
      <c r="G567">
        <v>0.03197288936153786</v>
      </c>
      <c r="H567" t="s">
        <v>624</v>
      </c>
      <c r="I567" t="s">
        <v>624</v>
      </c>
    </row>
    <row r="568" spans="1:9">
      <c r="A568" s="1" t="s">
        <v>575</v>
      </c>
      <c r="B568">
        <f>HYPERLINK("https://www.suredividend.com/sure-analysis-AB/","AllianceBernstein Holding Lp")</f>
        <v>0</v>
      </c>
      <c r="C568" t="s">
        <v>663</v>
      </c>
      <c r="D568">
        <v>0.07959849935468601</v>
      </c>
      <c r="E568">
        <v>-0.04119176755152976</v>
      </c>
      <c r="F568">
        <v>-0.002</v>
      </c>
      <c r="G568">
        <v>0.03031278626275835</v>
      </c>
      <c r="H568" t="s">
        <v>624</v>
      </c>
      <c r="I568" t="s">
        <v>414</v>
      </c>
    </row>
    <row r="569" spans="1:9">
      <c r="A569" s="1" t="s">
        <v>576</v>
      </c>
      <c r="B569">
        <f>HYPERLINK("https://www.suredividend.com/sure-analysis-OXY/","Occidental Petroleum Corp.")</f>
        <v>0</v>
      </c>
      <c r="C569" t="s">
        <v>663</v>
      </c>
      <c r="D569">
        <v>0.04727580651457201</v>
      </c>
      <c r="E569">
        <v>0.0032537431883084</v>
      </c>
      <c r="F569">
        <v>0.02</v>
      </c>
      <c r="G569">
        <v>0.0283722901418979</v>
      </c>
      <c r="H569" t="s">
        <v>624</v>
      </c>
      <c r="I569" t="s">
        <v>534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0.026521895056456</v>
      </c>
      <c r="E570">
        <v>-0.01781622652370052</v>
      </c>
      <c r="F570">
        <v>0.02</v>
      </c>
      <c r="G570">
        <v>0.02650654600575253</v>
      </c>
      <c r="H570" t="s">
        <v>624</v>
      </c>
      <c r="I570" t="s">
        <v>534</v>
      </c>
    </row>
    <row r="571" spans="1:9">
      <c r="A571" s="1" t="s">
        <v>578</v>
      </c>
      <c r="B571">
        <f>HYPERLINK("https://www.suredividend.com/sure-analysis-LADR/","Ladder Capital Corp")</f>
        <v>0</v>
      </c>
      <c r="C571" t="s">
        <v>665</v>
      </c>
      <c r="D571">
        <v>0.09253827322312201</v>
      </c>
      <c r="E571">
        <v>-0.1000102992911661</v>
      </c>
      <c r="F571">
        <v>0.02</v>
      </c>
      <c r="G571">
        <v>0.02162385741995543</v>
      </c>
      <c r="H571" t="s">
        <v>624</v>
      </c>
      <c r="I571" t="s">
        <v>414</v>
      </c>
    </row>
    <row r="572" spans="1:9">
      <c r="A572" s="1" t="s">
        <v>579</v>
      </c>
      <c r="B572">
        <f>HYPERLINK("https://www.suredividend.com/sure-analysis-AM/","Antero Midstream Corp")</f>
        <v>0</v>
      </c>
      <c r="C572" t="s">
        <v>663</v>
      </c>
      <c r="D572">
        <v>0.147363267574043</v>
      </c>
      <c r="E572">
        <v>-0.02894771108578953</v>
      </c>
      <c r="F572">
        <v>-0.075</v>
      </c>
      <c r="G572">
        <v>0.02119218230640429</v>
      </c>
      <c r="H572" t="s">
        <v>624</v>
      </c>
      <c r="I572" t="s">
        <v>414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663</v>
      </c>
      <c r="D573">
        <v>0.049387681776753</v>
      </c>
      <c r="E573">
        <v>-0.07847158084318184</v>
      </c>
      <c r="F573">
        <v>0.05</v>
      </c>
      <c r="G573">
        <v>0.02047054141629889</v>
      </c>
      <c r="H573" t="s">
        <v>624</v>
      </c>
      <c r="I573" t="s">
        <v>534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-0.07519582051729601</v>
      </c>
      <c r="F574">
        <v>0.043</v>
      </c>
      <c r="G574">
        <v>0.02009167523866928</v>
      </c>
      <c r="H574" t="s">
        <v>624</v>
      </c>
      <c r="I574" t="s">
        <v>624</v>
      </c>
    </row>
    <row r="575" spans="1:9">
      <c r="A575" s="1" t="s">
        <v>582</v>
      </c>
      <c r="B575">
        <f>HYPERLINK("https://www.suredividend.com/sure-analysis-CAKE/","Cheesecake Factory Inc.")</f>
        <v>0</v>
      </c>
      <c r="C575" t="s">
        <v>663</v>
      </c>
      <c r="D575">
        <v>0.009713977720051</v>
      </c>
      <c r="E575">
        <v>-0.09904195163236185</v>
      </c>
      <c r="F575">
        <v>0.12</v>
      </c>
      <c r="G575">
        <v>0.01962689232711079</v>
      </c>
      <c r="H575" t="s">
        <v>624</v>
      </c>
      <c r="I575" t="s">
        <v>624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663</v>
      </c>
      <c r="D576">
        <v>0.042520669041332</v>
      </c>
      <c r="E576">
        <v>-0.03649473297814299</v>
      </c>
      <c r="F576">
        <v>0.02</v>
      </c>
      <c r="G576">
        <v>0.01913978003222661</v>
      </c>
      <c r="H576" t="s">
        <v>624</v>
      </c>
      <c r="I576" t="s">
        <v>534</v>
      </c>
    </row>
    <row r="577" spans="1:9">
      <c r="A577" s="1" t="s">
        <v>584</v>
      </c>
      <c r="B577">
        <f>HYPERLINK("https://www.suredividend.com/sure-analysis-FUN/","Cedar Fair L.P.")</f>
        <v>0</v>
      </c>
      <c r="C577" t="s">
        <v>663</v>
      </c>
      <c r="D577">
        <v>0.023767158169399</v>
      </c>
      <c r="E577">
        <v>-0.05513168294896353</v>
      </c>
      <c r="F577">
        <v>0.05</v>
      </c>
      <c r="G577">
        <v>0.01876239832792215</v>
      </c>
      <c r="H577" t="s">
        <v>624</v>
      </c>
      <c r="I577" t="s">
        <v>624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663</v>
      </c>
      <c r="D578">
        <v>0.063503540514665</v>
      </c>
      <c r="E578">
        <v>-0.0665754716337732</v>
      </c>
      <c r="F578">
        <v>0.02</v>
      </c>
      <c r="G578">
        <v>0.0167206874871475</v>
      </c>
      <c r="H578" t="s">
        <v>624</v>
      </c>
      <c r="I578" t="s">
        <v>534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665</v>
      </c>
      <c r="D579">
        <v>0.08338336803412801</v>
      </c>
      <c r="E579">
        <v>-0.1317357113723948</v>
      </c>
      <c r="F579">
        <v>0.058</v>
      </c>
      <c r="G579">
        <v>0.01631922002165975</v>
      </c>
      <c r="H579" t="s">
        <v>624</v>
      </c>
      <c r="I579" t="s">
        <v>414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0.046662347933261</v>
      </c>
      <c r="E580">
        <v>-0.03709422039160637</v>
      </c>
      <c r="F580">
        <v>0</v>
      </c>
      <c r="G580">
        <v>0.01201117438561838</v>
      </c>
      <c r="H580" t="s">
        <v>624</v>
      </c>
      <c r="I580" t="s">
        <v>534</v>
      </c>
    </row>
    <row r="581" spans="1:9">
      <c r="A581" s="1" t="s">
        <v>588</v>
      </c>
      <c r="B581">
        <f>HYPERLINK("https://www.suredividend.com/sure-analysis-LYB/","LyondellBasell Industries NV")</f>
        <v>0</v>
      </c>
      <c r="C581" t="s">
        <v>663</v>
      </c>
      <c r="D581">
        <v>0.044914334705008</v>
      </c>
      <c r="E581">
        <v>-0.09758031451592397</v>
      </c>
      <c r="F581">
        <v>0.06</v>
      </c>
      <c r="G581">
        <v>0.01085461187294801</v>
      </c>
      <c r="H581" t="s">
        <v>624</v>
      </c>
      <c r="I581" t="s">
        <v>534</v>
      </c>
    </row>
    <row r="582" spans="1:9">
      <c r="A582" s="1" t="s">
        <v>589</v>
      </c>
      <c r="B582">
        <f>HYPERLINK("https://www.suredividend.com/sure-analysis-CAJ/","Canon Inc")</f>
        <v>0</v>
      </c>
      <c r="C582" t="s">
        <v>663</v>
      </c>
      <c r="D582">
        <v>0.019398979585481</v>
      </c>
      <c r="E582">
        <v>-0.05138038665485001</v>
      </c>
      <c r="F582">
        <v>0.02</v>
      </c>
      <c r="G582">
        <v>0.01055276198180577</v>
      </c>
      <c r="H582" t="s">
        <v>624</v>
      </c>
      <c r="I582" t="s">
        <v>624</v>
      </c>
    </row>
    <row r="583" spans="1:9">
      <c r="A583" s="1" t="s">
        <v>590</v>
      </c>
      <c r="B583">
        <f>HYPERLINK("https://www.suredividend.com/sure-analysis-CVA/","Covanta Holding Corporation")</f>
        <v>0</v>
      </c>
      <c r="C583" t="s">
        <v>663</v>
      </c>
      <c r="D583">
        <v>0.0367034480631</v>
      </c>
      <c r="E583">
        <v>-0.09257063107157737</v>
      </c>
      <c r="F583">
        <v>0.07099999999999999</v>
      </c>
      <c r="G583">
        <v>0.01039835953874579</v>
      </c>
      <c r="H583" t="s">
        <v>624</v>
      </c>
      <c r="I583" t="s">
        <v>534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0.07974599965072601</v>
      </c>
      <c r="E584">
        <v>-0.1754615512008373</v>
      </c>
      <c r="F584">
        <v>0.17</v>
      </c>
      <c r="G584">
        <v>0.009286283483263214</v>
      </c>
      <c r="H584" t="s">
        <v>624</v>
      </c>
      <c r="I584" t="s">
        <v>534</v>
      </c>
    </row>
    <row r="585" spans="1:9">
      <c r="A585" s="1" t="s">
        <v>592</v>
      </c>
      <c r="B585">
        <f>HYPERLINK("https://www.suredividend.com/sure-analysis-GORO/","Gold Resource Corporation")</f>
        <v>0</v>
      </c>
      <c r="C585" t="s">
        <v>663</v>
      </c>
      <c r="D585">
        <v>0.013673882210456</v>
      </c>
      <c r="E585">
        <v>-0.2901911606507732</v>
      </c>
      <c r="F585">
        <v>0.4</v>
      </c>
      <c r="G585">
        <v>0.009065922062121867</v>
      </c>
      <c r="H585" t="s">
        <v>624</v>
      </c>
      <c r="I585" t="s">
        <v>624</v>
      </c>
    </row>
    <row r="586" spans="1:9">
      <c r="A586" s="1" t="s">
        <v>593</v>
      </c>
      <c r="B586">
        <f>HYPERLINK("https://www.suredividend.com/sure-analysis-OXSQ/","Oxford Square Capital Corp")</f>
        <v>0</v>
      </c>
      <c r="C586" t="s">
        <v>666</v>
      </c>
      <c r="D586">
        <v>0.182592881188923</v>
      </c>
      <c r="E586">
        <v>-0.05692654852346646</v>
      </c>
      <c r="F586">
        <v>-0.08</v>
      </c>
      <c r="G586">
        <v>0.004867341076075116</v>
      </c>
      <c r="H586" t="s">
        <v>624</v>
      </c>
      <c r="I586" t="s">
        <v>414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0.039783060931448</v>
      </c>
      <c r="E587">
        <v>-0.04968535590523959</v>
      </c>
      <c r="F587">
        <v>0.03</v>
      </c>
      <c r="G587">
        <v>0.003822602799969932</v>
      </c>
      <c r="H587" t="s">
        <v>624</v>
      </c>
      <c r="I587" t="s">
        <v>534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0.040986100324735</v>
      </c>
      <c r="E588">
        <v>-0.06316893911779409</v>
      </c>
      <c r="F588">
        <v>0.02</v>
      </c>
      <c r="G588">
        <v>0.002532430680680875</v>
      </c>
      <c r="H588" t="s">
        <v>624</v>
      </c>
      <c r="I588" t="s">
        <v>534</v>
      </c>
    </row>
    <row r="589" spans="1:9">
      <c r="A589" s="1" t="s">
        <v>596</v>
      </c>
      <c r="B589">
        <f>HYPERLINK("https://www.suredividend.com/sure-analysis-BX/","Blackstone Group Inc (The)")</f>
        <v>0</v>
      </c>
      <c r="C589" t="s">
        <v>663</v>
      </c>
      <c r="D589">
        <v>0.029099477259569</v>
      </c>
      <c r="E589">
        <v>-0.1248349525004618</v>
      </c>
      <c r="F589">
        <v>0.1</v>
      </c>
      <c r="G589">
        <v>0.0007214016366565712</v>
      </c>
      <c r="H589" t="s">
        <v>624</v>
      </c>
      <c r="I589" t="s">
        <v>534</v>
      </c>
    </row>
    <row r="590" spans="1:9">
      <c r="A590" s="1" t="s">
        <v>597</v>
      </c>
      <c r="B590">
        <f>HYPERLINK("https://www.suredividend.com/sure-analysis-NTR/","Nutrien Ltd")</f>
        <v>0</v>
      </c>
      <c r="C590" t="s">
        <v>663</v>
      </c>
      <c r="D590">
        <v>0.027431074641356</v>
      </c>
      <c r="E590">
        <v>-0.08979129057865931</v>
      </c>
      <c r="F590">
        <v>0.05</v>
      </c>
      <c r="G590">
        <v>-0.0008179134235962726</v>
      </c>
      <c r="H590" t="s">
        <v>624</v>
      </c>
      <c r="I590" t="s">
        <v>534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0.031914949206368</v>
      </c>
      <c r="E591">
        <v>-0.07002870420659524</v>
      </c>
      <c r="F591">
        <v>0.03</v>
      </c>
      <c r="G591">
        <v>-0.006066118896804529</v>
      </c>
      <c r="H591" t="s">
        <v>624</v>
      </c>
      <c r="I591" t="s">
        <v>624</v>
      </c>
    </row>
    <row r="592" spans="1:9">
      <c r="A592" s="1" t="s">
        <v>599</v>
      </c>
      <c r="B592">
        <f>HYPERLINK("https://www.suredividend.com/sure-analysis-R/","Ryder System, Inc.")</f>
        <v>0</v>
      </c>
      <c r="C592" t="s">
        <v>663</v>
      </c>
      <c r="D592">
        <v>0.02652159775785</v>
      </c>
      <c r="E592">
        <v>-0.1082763947296985</v>
      </c>
      <c r="F592">
        <v>0.05</v>
      </c>
      <c r="G592">
        <v>-0.01856947469136228</v>
      </c>
      <c r="H592" t="s">
        <v>624</v>
      </c>
      <c r="I592" t="s">
        <v>624</v>
      </c>
    </row>
    <row r="593" spans="1:9">
      <c r="A593" s="1" t="s">
        <v>600</v>
      </c>
      <c r="B593">
        <f>HYPERLINK("https://www.suredividend.com/sure-analysis-HCAP/","Harvest Capital Credit Corp")</f>
        <v>0</v>
      </c>
      <c r="C593" t="s">
        <v>666</v>
      </c>
      <c r="D593">
        <v>0.051236937741952</v>
      </c>
      <c r="E593">
        <v>-0.0985572635745805</v>
      </c>
      <c r="F593">
        <v>0</v>
      </c>
      <c r="G593">
        <v>-0.02241079899542509</v>
      </c>
      <c r="H593" t="s">
        <v>624</v>
      </c>
      <c r="I593" t="s">
        <v>534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663</v>
      </c>
      <c r="D594">
        <v>0.053704063674213</v>
      </c>
      <c r="E594">
        <v>-0.158700878216363</v>
      </c>
      <c r="F594">
        <v>0.01</v>
      </c>
      <c r="G594">
        <v>-0.02587202571343861</v>
      </c>
      <c r="H594" t="s">
        <v>624</v>
      </c>
      <c r="I594" t="s">
        <v>414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663</v>
      </c>
      <c r="D595">
        <v>0.003696720205834</v>
      </c>
      <c r="E595">
        <v>-0.1217298611714803</v>
      </c>
      <c r="F595">
        <v>0.1</v>
      </c>
      <c r="G595">
        <v>-0.02957903056204636</v>
      </c>
      <c r="H595" t="s">
        <v>624</v>
      </c>
      <c r="I595" t="s">
        <v>624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0.009461638498498001</v>
      </c>
      <c r="E596">
        <v>-0.1038292201890201</v>
      </c>
      <c r="F596">
        <v>0.03</v>
      </c>
      <c r="G596">
        <v>-0.06368099719350429</v>
      </c>
      <c r="H596" t="s">
        <v>624</v>
      </c>
      <c r="I596" t="s">
        <v>624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0.018849557726939</v>
      </c>
      <c r="E597">
        <v>0.05893585192492123</v>
      </c>
      <c r="F597">
        <v>-0.14</v>
      </c>
      <c r="G597">
        <v>-0.06731983539939312</v>
      </c>
      <c r="H597" t="s">
        <v>624</v>
      </c>
      <c r="I597" t="s">
        <v>624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0.084845764922303</v>
      </c>
      <c r="E598">
        <v>-0.2310101573354499</v>
      </c>
      <c r="F598">
        <v>0.2</v>
      </c>
      <c r="G598">
        <v>-0.068121865047156</v>
      </c>
      <c r="H598" t="s">
        <v>624</v>
      </c>
      <c r="I598" t="s">
        <v>534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0.03827585877164</v>
      </c>
      <c r="E599">
        <v>-0.1543802539174457</v>
      </c>
      <c r="F599">
        <v>-0.01</v>
      </c>
      <c r="G599">
        <v>-0.09480222089391643</v>
      </c>
      <c r="H599" t="s">
        <v>624</v>
      </c>
      <c r="I599" t="s">
        <v>534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0.128855586098586</v>
      </c>
      <c r="E600">
        <v>-0.1870704524262841</v>
      </c>
      <c r="F600">
        <v>0.02</v>
      </c>
      <c r="G600">
        <v>-0.1159754422275941</v>
      </c>
      <c r="H600" t="s">
        <v>624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0.004996980678847</v>
      </c>
      <c r="E601">
        <v>-0.1679177723853955</v>
      </c>
      <c r="F601">
        <v>0.05</v>
      </c>
      <c r="G601">
        <v>-0.1223295200124053</v>
      </c>
      <c r="H601" t="s">
        <v>624</v>
      </c>
      <c r="I601" t="s">
        <v>624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0.008862891075068</v>
      </c>
      <c r="E602">
        <v>-0.1804819585873135</v>
      </c>
      <c r="F602">
        <v>0.04</v>
      </c>
      <c r="G602">
        <v>-0.1295338268919338</v>
      </c>
      <c r="H602" t="s">
        <v>624</v>
      </c>
      <c r="I602" t="s">
        <v>624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0.089285715616175</v>
      </c>
      <c r="E603">
        <v>0.1907235219296399</v>
      </c>
      <c r="F603">
        <v>0</v>
      </c>
      <c r="G603">
        <v>0.2969948400487639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0.102154114617984</v>
      </c>
      <c r="E604">
        <v>0.150587326504904</v>
      </c>
      <c r="F604">
        <v>0.03</v>
      </c>
      <c r="G604">
        <v>0.1851049463000511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0.04571943742854</v>
      </c>
      <c r="E605">
        <v>0.02058389241028924</v>
      </c>
      <c r="F605">
        <v>0.05</v>
      </c>
      <c r="G605">
        <v>0.1046350558614644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0.012613409888193</v>
      </c>
      <c r="E606">
        <v>0.02071129336466826</v>
      </c>
      <c r="F606">
        <v>0.04</v>
      </c>
      <c r="G606">
        <v>0.08154536140469593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0.008094126443291438</v>
      </c>
      <c r="F607">
        <v>0.07000000000000001</v>
      </c>
      <c r="G607">
        <v>0.07866071529432195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0.030989584823449</v>
      </c>
      <c r="E608">
        <v>0.05684984360807754</v>
      </c>
      <c r="F608">
        <v>0.015</v>
      </c>
      <c r="G608">
        <v>0.0727025912621988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0.013103448111435</v>
      </c>
      <c r="E609">
        <v>0.02365020496298542</v>
      </c>
      <c r="F609">
        <v>0.035</v>
      </c>
      <c r="G609">
        <v>0.05947796213668965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0.013670540190036</v>
      </c>
      <c r="E610">
        <v>0.03563087544331034</v>
      </c>
      <c r="F610">
        <v>0</v>
      </c>
      <c r="G610">
        <v>0.05329385639155593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0.019427402619203</v>
      </c>
      <c r="E611">
        <v>0.002332016006572291</v>
      </c>
      <c r="F611">
        <v>0.01</v>
      </c>
      <c r="G611">
        <v>0.05279422074758666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663</v>
      </c>
      <c r="D612">
        <v>0.009600112429959</v>
      </c>
      <c r="E612">
        <v>-0.004638271855954224</v>
      </c>
      <c r="F612">
        <v>0.054</v>
      </c>
      <c r="G612">
        <v>0.04911126146382427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0.015433140336412</v>
      </c>
      <c r="E613">
        <v>-0.07709447884633824</v>
      </c>
      <c r="F613">
        <v>0.08799999999999999</v>
      </c>
      <c r="G613">
        <v>0.04524400987378407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HYPERLINK("https://www.suredividend.com/sure-analysis-LVS/","Las Vegas Sands Corp")</f>
        <v>0</v>
      </c>
      <c r="C614" t="s">
        <v>663</v>
      </c>
      <c r="D614">
        <v>0.013255033917075</v>
      </c>
      <c r="E614">
        <v>-0.01574645026199262</v>
      </c>
      <c r="F614">
        <v>0.04</v>
      </c>
      <c r="G614">
        <v>0.04167242686471018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0.016338201712415</v>
      </c>
      <c r="E615">
        <v>-0.07269587054047244</v>
      </c>
      <c r="F615">
        <v>0.1</v>
      </c>
      <c r="G615">
        <v>0.02924378156071294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0.016999678991015</v>
      </c>
      <c r="E616">
        <v>-0.01650834956180969</v>
      </c>
      <c r="F616">
        <v>0</v>
      </c>
      <c r="G616">
        <v>0.02446747442593633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HYPERLINK("https://www.suredividend.com/sure-analysis-F/","Ford Motor Co.")</f>
        <v>0</v>
      </c>
      <c r="C617" t="s">
        <v>663</v>
      </c>
      <c r="D617">
        <v>0.017064847094478</v>
      </c>
      <c r="E617">
        <v>-0.002246682277811995</v>
      </c>
      <c r="F617">
        <v>0.02</v>
      </c>
      <c r="G617">
        <v>0.01770838407663189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0.01346362659649</v>
      </c>
      <c r="E618">
        <v>-0.03821061711287932</v>
      </c>
      <c r="F618">
        <v>0.04</v>
      </c>
      <c r="G618">
        <v>0.01495052643379635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HYPERLINK("https://www.suredividend.com/sure-analysis-NOV/","NOV Inc")</f>
        <v>0</v>
      </c>
      <c r="C619" t="s">
        <v>663</v>
      </c>
      <c r="D619">
        <v>0.003641660651497</v>
      </c>
      <c r="E619">
        <v>0.01346024572292981</v>
      </c>
      <c r="F619">
        <v>0</v>
      </c>
      <c r="G619">
        <v>0.01346024572292981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HYPERLINK("https://www.suredividend.com/sure-analysis-FTI/","TechnipFMC Plc")</f>
        <v>0</v>
      </c>
      <c r="C620" t="s">
        <v>663</v>
      </c>
      <c r="D620">
        <v>0.013829786726768</v>
      </c>
      <c r="E620">
        <v>-0.1115377829839979</v>
      </c>
      <c r="F620">
        <v>0.14</v>
      </c>
      <c r="G620">
        <v>0.01284692739824256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0.014375987776082</v>
      </c>
      <c r="E621">
        <v>-0.02097049093282821</v>
      </c>
      <c r="F621">
        <v>0.03</v>
      </c>
      <c r="G621">
        <v>0.008400394339187045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663</v>
      </c>
      <c r="D622">
        <v>0</v>
      </c>
      <c r="E622">
        <v>-0.04597253380442645</v>
      </c>
      <c r="F622">
        <v>0.02</v>
      </c>
      <c r="G622">
        <v>0.003523340501886185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-0.08820439688485371</v>
      </c>
      <c r="F623">
        <v>0.068</v>
      </c>
      <c r="G623">
        <v>0.002921713729574948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HYPERLINK("https://www.suredividend.com/sure-analysis-FCAU/","Fiat Chrysler Automobiles NV")</f>
        <v>0</v>
      </c>
      <c r="C624" t="s">
        <v>663</v>
      </c>
      <c r="D624">
        <v>0</v>
      </c>
      <c r="E624">
        <v>-0.05132832762625494</v>
      </c>
      <c r="F624">
        <v>0.03</v>
      </c>
      <c r="G624">
        <v>0.001202778688297546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0.002320657897758</v>
      </c>
      <c r="E625">
        <v>-0.1268140184530107</v>
      </c>
      <c r="F625">
        <v>0.14</v>
      </c>
      <c r="G625">
        <v>0.0005491004431501523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HYPERLINK("https://www.suredividend.com/sure-analysis-ING/","ING Groep N.V.")</f>
        <v>0</v>
      </c>
      <c r="C626" t="s">
        <v>663</v>
      </c>
      <c r="D626">
        <v>0</v>
      </c>
      <c r="E626">
        <v>-0.02314971835934354</v>
      </c>
      <c r="F626">
        <v>0.01</v>
      </c>
      <c r="G626">
        <v>-0.001387501839610894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HYPERLINK("https://www.suredividend.com/sure-analysis-BBBY/","Bed, Bath &amp; Beyond Inc.")</f>
        <v>0</v>
      </c>
      <c r="C627" t="s">
        <v>663</v>
      </c>
      <c r="D627">
        <v>0.009572072172755</v>
      </c>
      <c r="E627">
        <v>-0.003027856316891953</v>
      </c>
      <c r="F627">
        <v>0</v>
      </c>
      <c r="G627">
        <v>-0.003027856316891953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HYPERLINK("https://www.suredividend.com/sure-analysis-CBRL/","Cracker Barrel Old Country Store Inc")</f>
        <v>0</v>
      </c>
      <c r="C628" t="s">
        <v>663</v>
      </c>
      <c r="D628">
        <v>0.019601904682173</v>
      </c>
      <c r="E628">
        <v>-0.06665996306019117</v>
      </c>
      <c r="F628">
        <v>0.031</v>
      </c>
      <c r="G628">
        <v>-0.006744767293139664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0.017301548198213</v>
      </c>
      <c r="E629">
        <v>-0.06721196233259874</v>
      </c>
      <c r="F629">
        <v>0.04</v>
      </c>
      <c r="G629">
        <v>-0.007702715207962507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HYPERLINK("https://www.suredividend.com/sure-analysis-ANF/","Abercrombie &amp; Fitch Co.")</f>
        <v>0</v>
      </c>
      <c r="C630" t="s">
        <v>663</v>
      </c>
      <c r="D630">
        <v>0.009823182857575</v>
      </c>
      <c r="E630">
        <v>-0.02747135292052449</v>
      </c>
      <c r="F630">
        <v>0.02</v>
      </c>
      <c r="G630">
        <v>-0.008020779978934911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HYPERLINK("https://www.suredividend.com/sure-analysis-LUV/","Southwest Airlines Co")</f>
        <v>0</v>
      </c>
      <c r="C631" t="s">
        <v>663</v>
      </c>
      <c r="D631">
        <v>0.003861832378299</v>
      </c>
      <c r="E631">
        <v>-0.09032624082259999</v>
      </c>
      <c r="F631">
        <v>0.08</v>
      </c>
      <c r="G631">
        <v>-0.009795431271605315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0.010443164699287</v>
      </c>
      <c r="E632">
        <v>-0.06133699747323385</v>
      </c>
      <c r="F632">
        <v>0.04</v>
      </c>
      <c r="G632">
        <v>-0.01028229565678418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HYPERLINK("https://www.suredividend.com/sure-analysis-M/","Macy`s Inc")</f>
        <v>0</v>
      </c>
      <c r="C633" t="s">
        <v>663</v>
      </c>
      <c r="D633">
        <v>0.033555555343627</v>
      </c>
      <c r="E633">
        <v>-0.009796294794166438</v>
      </c>
      <c r="F633">
        <v>-0.03</v>
      </c>
      <c r="G633">
        <v>-0.01076906684974144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663</v>
      </c>
      <c r="D634">
        <v>0</v>
      </c>
      <c r="E634">
        <v>-0.08006241659106006</v>
      </c>
      <c r="F634">
        <v>0.06</v>
      </c>
      <c r="G634">
        <v>-0.01370850052618133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663</v>
      </c>
      <c r="D635">
        <v>0.007331378299120001</v>
      </c>
      <c r="E635">
        <v>-0.04517036223791504</v>
      </c>
      <c r="F635">
        <v>0.03</v>
      </c>
      <c r="G635">
        <v>-0.01652547310505248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HYPERLINK("https://www.suredividend.com/sure-analysis-AAL/","American Airlines Group Inc")</f>
        <v>0</v>
      </c>
      <c r="C636" t="s">
        <v>663</v>
      </c>
      <c r="D636">
        <v>0.006341154184534001</v>
      </c>
      <c r="E636">
        <v>-0.01676548497834973</v>
      </c>
      <c r="F636">
        <v>0</v>
      </c>
      <c r="G636">
        <v>-0.01676548497834973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0.027218326344449</v>
      </c>
      <c r="E637">
        <v>-0.05727918669426058</v>
      </c>
      <c r="F637">
        <v>0.04</v>
      </c>
      <c r="G637">
        <v>-0.01957035416203101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HYPERLINK("https://www.suredividend.com/sure-analysis-RRD/","R.R. Donnelley &amp; Sons Co.")</f>
        <v>0</v>
      </c>
      <c r="C638" t="s">
        <v>663</v>
      </c>
      <c r="D638">
        <v>0.013274335986481</v>
      </c>
      <c r="E638">
        <v>-0.01977100573278967</v>
      </c>
      <c r="F638">
        <v>0</v>
      </c>
      <c r="G638">
        <v>-0.01977100573278967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663</v>
      </c>
      <c r="D639">
        <v>0.006261740857239</v>
      </c>
      <c r="E639">
        <v>-0.04151461505932652</v>
      </c>
      <c r="F639">
        <v>0.02</v>
      </c>
      <c r="G639">
        <v>-0.02234490736051309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0.003965392912903</v>
      </c>
      <c r="E640">
        <v>-0.09862432023949175</v>
      </c>
      <c r="F640">
        <v>0.08</v>
      </c>
      <c r="G640">
        <v>-0.02651426585865102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0.010009947863125</v>
      </c>
      <c r="E641">
        <v>-0.08572902185887277</v>
      </c>
      <c r="F641">
        <v>0.06</v>
      </c>
      <c r="G641">
        <v>-0.02827960008318176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0.007211538461538001</v>
      </c>
      <c r="E642">
        <v>-0.06121125403943917</v>
      </c>
      <c r="F642">
        <v>0.02</v>
      </c>
      <c r="G642">
        <v>-0.02839818433223096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0.001688540937968</v>
      </c>
      <c r="E643">
        <v>-0.09958507375045156</v>
      </c>
      <c r="F643">
        <v>0.07000000000000001</v>
      </c>
      <c r="G643">
        <v>-0.03655602891298315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HYPERLINK("https://www.suredividend.com/sure-analysis-HA/","Hawaiian Holdings, Inc.")</f>
        <v>0</v>
      </c>
      <c r="C644" t="s">
        <v>663</v>
      </c>
      <c r="D644">
        <v>0.006779660865411001</v>
      </c>
      <c r="E644">
        <v>-0.08605361970668224</v>
      </c>
      <c r="F644">
        <v>0.04</v>
      </c>
      <c r="G644">
        <v>-0.03704238098433976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0.015701326167037</v>
      </c>
      <c r="E645">
        <v>-0.05733690123310387</v>
      </c>
      <c r="F645">
        <v>0.02</v>
      </c>
      <c r="G645">
        <v>-0.03848363925776588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HYPERLINK("https://www.suredividend.com/sure-analysis-WDC/","Western Digital Corp.")</f>
        <v>0</v>
      </c>
      <c r="C646" t="s">
        <v>663</v>
      </c>
      <c r="D646">
        <v>0.009026900162484001</v>
      </c>
      <c r="E646">
        <v>-0.102755918524548</v>
      </c>
      <c r="F646">
        <v>0.07000000000000001</v>
      </c>
      <c r="G646">
        <v>-0.03994883282126638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HYPERLINK("https://www.suredividend.com/sure-analysis-MT/","ArcelorMittal")</f>
        <v>0</v>
      </c>
      <c r="C647" t="s">
        <v>663</v>
      </c>
      <c r="D647">
        <v>0</v>
      </c>
      <c r="E647">
        <v>-0.04560848556161756</v>
      </c>
      <c r="F647">
        <v>0</v>
      </c>
      <c r="G647">
        <v>-0.04560848556161756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HYPERLINK("https://www.suredividend.com/sure-analysis-MIC/","Macquarie Infrastructure Corp")</f>
        <v>0</v>
      </c>
      <c r="C648" t="s">
        <v>663</v>
      </c>
      <c r="D648">
        <v>0.026631158455392</v>
      </c>
      <c r="E648">
        <v>-0.07102652352309291</v>
      </c>
      <c r="F648">
        <v>0.02</v>
      </c>
      <c r="G648">
        <v>-0.05244705399355476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HYPERLINK("https://www.suredividend.com/sure-analysis-LB/","L Brands Inc")</f>
        <v>0</v>
      </c>
      <c r="C649" t="s">
        <v>663</v>
      </c>
      <c r="D649">
        <v>0.008066684913173</v>
      </c>
      <c r="E649">
        <v>-0.09806459819858304</v>
      </c>
      <c r="F649">
        <v>0.05</v>
      </c>
      <c r="G649">
        <v>-0.05296782810851219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0.011855174776301</v>
      </c>
      <c r="E650">
        <v>-0.1019759366174596</v>
      </c>
      <c r="F650">
        <v>0.03</v>
      </c>
      <c r="G650">
        <v>-0.05491855741044616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0.023084025854108</v>
      </c>
      <c r="E651">
        <v>-0.1184387874265901</v>
      </c>
      <c r="F651">
        <v>0.05</v>
      </c>
      <c r="G651">
        <v>-0.05537574403846945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663</v>
      </c>
      <c r="D652">
        <v>0</v>
      </c>
      <c r="E652">
        <v>-0.1158388540119931</v>
      </c>
      <c r="F652">
        <v>0.036</v>
      </c>
      <c r="G652">
        <v>-0.07369068715347293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0.00192159879881</v>
      </c>
      <c r="E653">
        <v>-0.1511582717092785</v>
      </c>
      <c r="F653">
        <v>0.08</v>
      </c>
      <c r="G653">
        <v>-0.07709492605873403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0.011914440647819</v>
      </c>
      <c r="E654">
        <v>-0.1611855007073457</v>
      </c>
      <c r="F654">
        <v>0.02</v>
      </c>
      <c r="G654">
        <v>-0.1167492408072043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0.008586638997494001</v>
      </c>
      <c r="E655">
        <v>-0.1569142193833225</v>
      </c>
      <c r="F655">
        <v>-0.05</v>
      </c>
      <c r="G655">
        <v>-0.1990685084141564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71.89</v>
      </c>
      <c r="D2">
        <v>689201.213692</v>
      </c>
      <c r="E2" t="s">
        <v>691</v>
      </c>
      <c r="F2" t="s">
        <v>663</v>
      </c>
      <c r="H2" t="s">
        <v>707</v>
      </c>
      <c r="I2" t="s">
        <v>718</v>
      </c>
      <c r="J2" t="s">
        <v>1255</v>
      </c>
      <c r="K2">
        <v>44149</v>
      </c>
      <c r="L2">
        <v>0</v>
      </c>
      <c r="M2">
        <v>-0.002488358082405995</v>
      </c>
      <c r="N2">
        <v>0.22</v>
      </c>
      <c r="O2">
        <v>0.2188744846935415</v>
      </c>
      <c r="P2" t="s">
        <v>667</v>
      </c>
      <c r="Q2" t="s">
        <v>534</v>
      </c>
      <c r="R2">
        <v>10</v>
      </c>
      <c r="S2">
        <v>0.08854166666666667</v>
      </c>
      <c r="T2">
        <v>71</v>
      </c>
      <c r="U2">
        <v>1.012535211267606</v>
      </c>
      <c r="V2">
        <v>1.51</v>
      </c>
      <c r="W2">
        <v>1.92</v>
      </c>
      <c r="X2">
        <v>0.17</v>
      </c>
      <c r="Y2">
        <v>0.466245156026922</v>
      </c>
      <c r="Z2">
        <v>0.03675344563552833</v>
      </c>
      <c r="AA2">
        <v>0.9372128637059725</v>
      </c>
      <c r="AB2">
        <v>0.9954128440366972</v>
      </c>
      <c r="AC2">
        <v>0.717125382262997</v>
      </c>
      <c r="AD2">
        <v>0.9969418960244648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295.68</v>
      </c>
      <c r="D3">
        <v>50801.694035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1256</v>
      </c>
      <c r="K3">
        <v>44131</v>
      </c>
      <c r="L3">
        <v>0.018487178105598</v>
      </c>
      <c r="M3">
        <v>0.02650623180080203</v>
      </c>
      <c r="N3">
        <v>0.1</v>
      </c>
      <c r="O3">
        <v>0.1437229779839633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0.8773887240356083</v>
      </c>
      <c r="V3">
        <v>14.58</v>
      </c>
      <c r="W3">
        <v>22.45</v>
      </c>
      <c r="X3">
        <v>5.67</v>
      </c>
      <c r="Y3">
        <v>-0.173752711496746</v>
      </c>
      <c r="Z3">
        <v>0.3797856049004594</v>
      </c>
      <c r="AA3">
        <v>0.2358346094946401</v>
      </c>
      <c r="AB3">
        <v>0.9342507645259939</v>
      </c>
      <c r="AC3">
        <v>0.8715596330275229</v>
      </c>
      <c r="AD3">
        <v>0.9648318042813456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44.52</v>
      </c>
      <c r="D4">
        <v>6103.891249</v>
      </c>
      <c r="E4" t="s">
        <v>693</v>
      </c>
      <c r="F4" t="s">
        <v>663</v>
      </c>
      <c r="H4" t="s">
        <v>708</v>
      </c>
      <c r="I4" t="s">
        <v>720</v>
      </c>
      <c r="J4" t="s">
        <v>1257</v>
      </c>
      <c r="K4">
        <v>44143</v>
      </c>
      <c r="L4">
        <v>0.019991999944133</v>
      </c>
      <c r="M4">
        <v>0.06501306591742106</v>
      </c>
      <c r="N4">
        <v>0.05</v>
      </c>
      <c r="O4">
        <v>0.1328877880179853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0.7298360655737706</v>
      </c>
      <c r="V4">
        <v>1.75</v>
      </c>
      <c r="W4">
        <v>4.05</v>
      </c>
      <c r="X4">
        <v>0.9</v>
      </c>
      <c r="Y4">
        <v>-0.08977853041568501</v>
      </c>
      <c r="Z4">
        <v>0.4104134762633997</v>
      </c>
      <c r="AA4">
        <v>0.3736600306278713</v>
      </c>
      <c r="AB4">
        <v>0.5558103975535168</v>
      </c>
      <c r="AC4">
        <v>0.9678899082568807</v>
      </c>
      <c r="AD4">
        <v>0.944954128440367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24.5</v>
      </c>
      <c r="D5">
        <v>91232.817172</v>
      </c>
      <c r="E5" t="s">
        <v>691</v>
      </c>
      <c r="F5" t="s">
        <v>663</v>
      </c>
      <c r="H5" t="s">
        <v>707</v>
      </c>
      <c r="I5" t="s">
        <v>721</v>
      </c>
      <c r="J5" t="s">
        <v>1258</v>
      </c>
      <c r="K5">
        <v>44173</v>
      </c>
      <c r="L5">
        <v>0</v>
      </c>
      <c r="M5">
        <v>0.0413363631105752</v>
      </c>
      <c r="N5">
        <v>0.07000000000000001</v>
      </c>
      <c r="O5">
        <v>0.1322230464444487</v>
      </c>
      <c r="P5" t="s">
        <v>667</v>
      </c>
      <c r="Q5" t="s">
        <v>534</v>
      </c>
      <c r="R5">
        <v>10</v>
      </c>
      <c r="S5">
        <v>0.2478260869565217</v>
      </c>
      <c r="T5">
        <v>30</v>
      </c>
      <c r="U5">
        <v>0.8166666666666667</v>
      </c>
      <c r="V5">
        <v>0</v>
      </c>
      <c r="W5">
        <v>2.3</v>
      </c>
      <c r="X5">
        <v>0.57</v>
      </c>
      <c r="Y5">
        <v>0.011560693641618</v>
      </c>
      <c r="Z5">
        <v>0.03675344563552833</v>
      </c>
      <c r="AA5">
        <v>0.5237366003062788</v>
      </c>
      <c r="AB5">
        <v>0.7744648318042813</v>
      </c>
      <c r="AC5">
        <v>0.9220183486238532</v>
      </c>
      <c r="AD5">
        <v>0.9434250764525994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467.52</v>
      </c>
      <c r="D6">
        <v>184605.005264</v>
      </c>
      <c r="E6" t="s">
        <v>691</v>
      </c>
      <c r="F6" t="s">
        <v>663</v>
      </c>
      <c r="G6" t="s">
        <v>702</v>
      </c>
      <c r="H6" t="s">
        <v>708</v>
      </c>
      <c r="I6" t="s">
        <v>722</v>
      </c>
      <c r="J6" t="s">
        <v>1257</v>
      </c>
      <c r="K6">
        <v>44146</v>
      </c>
      <c r="L6">
        <v>0.001887852214956</v>
      </c>
      <c r="M6">
        <v>0.02424082947087691</v>
      </c>
      <c r="N6">
        <v>0.1</v>
      </c>
      <c r="O6">
        <v>0.1284706446412665</v>
      </c>
      <c r="P6" t="s">
        <v>667</v>
      </c>
      <c r="Q6" t="s">
        <v>414</v>
      </c>
      <c r="R6">
        <v>2</v>
      </c>
      <c r="S6">
        <v>0.04806116876024031</v>
      </c>
      <c r="T6">
        <v>527</v>
      </c>
      <c r="U6">
        <v>0.887134724857685</v>
      </c>
      <c r="V6">
        <v>12.21</v>
      </c>
      <c r="W6">
        <v>18.31</v>
      </c>
      <c r="X6">
        <v>0.88</v>
      </c>
      <c r="Y6">
        <v>0.446322308352512</v>
      </c>
      <c r="Z6">
        <v>0.07963246554364471</v>
      </c>
      <c r="AA6">
        <v>0.9310872894333844</v>
      </c>
      <c r="AB6">
        <v>0.9342507645259939</v>
      </c>
      <c r="AC6">
        <v>0.8593272171253823</v>
      </c>
      <c r="AD6">
        <v>0.9342507645259939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41.22</v>
      </c>
      <c r="D7">
        <v>34452.404462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1257</v>
      </c>
      <c r="K7">
        <v>44119</v>
      </c>
      <c r="L7">
        <v>0.04559956482049801</v>
      </c>
      <c r="M7">
        <v>0.03937532743239491</v>
      </c>
      <c r="N7">
        <v>0.05</v>
      </c>
      <c r="O7">
        <v>0.1262737406407886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0.8244</v>
      </c>
      <c r="V7">
        <v>0.8565</v>
      </c>
      <c r="W7">
        <v>4.98</v>
      </c>
      <c r="X7">
        <v>1.87</v>
      </c>
      <c r="Y7">
        <v>-0.295202143377232</v>
      </c>
      <c r="Z7">
        <v>0.7687595712098009</v>
      </c>
      <c r="AA7">
        <v>0.1271056661562021</v>
      </c>
      <c r="AB7">
        <v>0.5558103975535168</v>
      </c>
      <c r="AC7">
        <v>0.9174311926605505</v>
      </c>
      <c r="AD7">
        <v>0.9311926605504587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29.5</v>
      </c>
      <c r="D8">
        <v>100.448533</v>
      </c>
      <c r="E8" t="s">
        <v>695</v>
      </c>
      <c r="F8" t="s">
        <v>663</v>
      </c>
      <c r="H8" t="s">
        <v>710</v>
      </c>
      <c r="J8" t="s">
        <v>1258</v>
      </c>
      <c r="K8">
        <v>44151</v>
      </c>
      <c r="L8">
        <v>0</v>
      </c>
      <c r="M8">
        <v>0.04062941312869128</v>
      </c>
      <c r="N8">
        <v>0.055</v>
      </c>
      <c r="O8">
        <v>0.1243534416469187</v>
      </c>
      <c r="P8" t="s">
        <v>667</v>
      </c>
      <c r="Q8" t="s">
        <v>414</v>
      </c>
      <c r="R8">
        <v>34</v>
      </c>
      <c r="S8">
        <v>0.32</v>
      </c>
      <c r="T8">
        <v>36</v>
      </c>
      <c r="U8">
        <v>0.8194444444444444</v>
      </c>
      <c r="V8">
        <v>0</v>
      </c>
      <c r="W8">
        <v>3.25</v>
      </c>
      <c r="X8">
        <v>1.04</v>
      </c>
      <c r="Y8">
        <v>-0.049919484702093</v>
      </c>
      <c r="Z8">
        <v>0.03675344563552833</v>
      </c>
      <c r="AA8">
        <v>0.4303215926493109</v>
      </c>
      <c r="AB8">
        <v>0.6269113149847094</v>
      </c>
      <c r="AC8">
        <v>0.9189602446483182</v>
      </c>
      <c r="AD8">
        <v>0.9220183486238532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41.045</v>
      </c>
      <c r="D9">
        <v>3741.414141</v>
      </c>
      <c r="E9" t="s">
        <v>696</v>
      </c>
      <c r="F9" t="s">
        <v>663</v>
      </c>
      <c r="G9" t="s">
        <v>702</v>
      </c>
      <c r="H9" t="s">
        <v>708</v>
      </c>
      <c r="I9" t="s">
        <v>724</v>
      </c>
      <c r="J9" t="s">
        <v>1259</v>
      </c>
      <c r="K9">
        <v>44152</v>
      </c>
      <c r="L9">
        <v>0.042348589886635</v>
      </c>
      <c r="M9">
        <v>0.06788114661778932</v>
      </c>
      <c r="N9">
        <v>0.02</v>
      </c>
      <c r="O9">
        <v>0.1205842438319364</v>
      </c>
      <c r="P9" t="s">
        <v>667</v>
      </c>
      <c r="Q9" t="s">
        <v>667</v>
      </c>
      <c r="R9">
        <v>50</v>
      </c>
      <c r="S9">
        <v>0.4736842105263158</v>
      </c>
      <c r="T9">
        <v>57</v>
      </c>
      <c r="U9">
        <v>0.7200877192982457</v>
      </c>
      <c r="V9">
        <v>-1.41</v>
      </c>
      <c r="W9">
        <v>3.8</v>
      </c>
      <c r="X9">
        <v>1.8</v>
      </c>
      <c r="Y9">
        <v>-0.048795209979671</v>
      </c>
      <c r="Z9">
        <v>0.7350689127105666</v>
      </c>
      <c r="AA9">
        <v>0.4318529862174579</v>
      </c>
      <c r="AB9">
        <v>0.1903669724770642</v>
      </c>
      <c r="AC9">
        <v>0.9694189602446484</v>
      </c>
      <c r="AD9">
        <v>0.9128440366972477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96.02</v>
      </c>
      <c r="D10">
        <v>5878.783718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1260</v>
      </c>
      <c r="K10">
        <v>44131</v>
      </c>
      <c r="L10">
        <v>0.025781851394786</v>
      </c>
      <c r="M10">
        <v>0.03709408068385733</v>
      </c>
      <c r="N10">
        <v>0.06</v>
      </c>
      <c r="O10">
        <v>0.1196896394883127</v>
      </c>
      <c r="P10" t="s">
        <v>667</v>
      </c>
      <c r="Q10" t="s">
        <v>667</v>
      </c>
      <c r="R10">
        <v>25</v>
      </c>
      <c r="S10">
        <v>0.3444444444444444</v>
      </c>
      <c r="T10">
        <v>115.2</v>
      </c>
      <c r="U10">
        <v>0.8335069444444444</v>
      </c>
      <c r="V10">
        <v>0.4005</v>
      </c>
      <c r="W10">
        <v>7.2</v>
      </c>
      <c r="X10">
        <v>2.48</v>
      </c>
      <c r="Y10">
        <v>-0.031422846750722</v>
      </c>
      <c r="Z10">
        <v>0.5084226646248086</v>
      </c>
      <c r="AA10">
        <v>0.4532924961715161</v>
      </c>
      <c r="AB10">
        <v>0.6865443425076453</v>
      </c>
      <c r="AC10">
        <v>0.9128440366972477</v>
      </c>
      <c r="AD10">
        <v>0.9097859327217125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182.45</v>
      </c>
      <c r="D11">
        <v>39715.377234</v>
      </c>
      <c r="E11" t="s">
        <v>692</v>
      </c>
      <c r="F11" t="s">
        <v>663</v>
      </c>
      <c r="G11" t="s">
        <v>702</v>
      </c>
      <c r="H11" t="s">
        <v>708</v>
      </c>
      <c r="I11" t="s">
        <v>726</v>
      </c>
      <c r="J11" t="s">
        <v>1256</v>
      </c>
      <c r="K11">
        <v>44152</v>
      </c>
      <c r="L11">
        <v>0.017868240288541</v>
      </c>
      <c r="M11">
        <v>0.002779788907232961</v>
      </c>
      <c r="N11">
        <v>0.1</v>
      </c>
      <c r="O11">
        <v>0.119476698105532</v>
      </c>
      <c r="P11" t="s">
        <v>667</v>
      </c>
      <c r="Q11" t="s">
        <v>668</v>
      </c>
      <c r="R11">
        <v>19</v>
      </c>
      <c r="S11">
        <v>0.2943722943722943</v>
      </c>
      <c r="T11">
        <v>185</v>
      </c>
      <c r="U11">
        <v>0.9862162162162161</v>
      </c>
      <c r="V11">
        <v>6.17</v>
      </c>
      <c r="W11">
        <v>11.55</v>
      </c>
      <c r="X11">
        <v>3.4</v>
      </c>
      <c r="Y11">
        <v>-0.085767240653805</v>
      </c>
      <c r="Z11">
        <v>0.3660030627871363</v>
      </c>
      <c r="AA11">
        <v>0.3767228177641654</v>
      </c>
      <c r="AB11">
        <v>0.9342507645259939</v>
      </c>
      <c r="AC11">
        <v>0.7461773700305812</v>
      </c>
      <c r="AD11">
        <v>0.9067278287461774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25.55</v>
      </c>
      <c r="D12">
        <v>304.724988</v>
      </c>
      <c r="E12" t="s">
        <v>696</v>
      </c>
      <c r="F12" t="s">
        <v>663</v>
      </c>
      <c r="H12" t="s">
        <v>709</v>
      </c>
      <c r="J12" t="s">
        <v>1258</v>
      </c>
      <c r="K12">
        <v>44133</v>
      </c>
      <c r="L12">
        <v>0.02022986303118</v>
      </c>
      <c r="M12">
        <v>0.02565527669701928</v>
      </c>
      <c r="N12">
        <v>0.07000000000000001</v>
      </c>
      <c r="O12">
        <v>0.1189141651778531</v>
      </c>
      <c r="P12" t="s">
        <v>667</v>
      </c>
      <c r="Q12" t="s">
        <v>668</v>
      </c>
      <c r="R12">
        <v>26</v>
      </c>
      <c r="S12">
        <v>0.2916666666666667</v>
      </c>
      <c r="T12">
        <v>29</v>
      </c>
      <c r="U12">
        <v>0.8810344827586207</v>
      </c>
      <c r="V12">
        <v>0</v>
      </c>
      <c r="W12">
        <v>2.4</v>
      </c>
      <c r="X12">
        <v>0.7</v>
      </c>
      <c r="Y12">
        <v>-0.197346058513629</v>
      </c>
      <c r="Z12">
        <v>0.4165390505359878</v>
      </c>
      <c r="AA12">
        <v>0.2052067381316998</v>
      </c>
      <c r="AB12">
        <v>0.7744648318042813</v>
      </c>
      <c r="AC12">
        <v>0.8669724770642202</v>
      </c>
      <c r="AD12">
        <v>0.9036697247706422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22.405</v>
      </c>
      <c r="D13">
        <v>4672.007289</v>
      </c>
      <c r="E13" t="s">
        <v>694</v>
      </c>
      <c r="F13" t="s">
        <v>663</v>
      </c>
      <c r="G13" t="s">
        <v>702</v>
      </c>
      <c r="H13" t="s">
        <v>708</v>
      </c>
      <c r="I13" t="s">
        <v>727</v>
      </c>
      <c r="J13" t="s">
        <v>1258</v>
      </c>
      <c r="K13">
        <v>44132</v>
      </c>
      <c r="L13">
        <v>0.04844022017440201</v>
      </c>
      <c r="M13">
        <v>0.06012056973106783</v>
      </c>
      <c r="N13">
        <v>0.02</v>
      </c>
      <c r="O13">
        <v>0.1182492673413169</v>
      </c>
      <c r="P13" t="s">
        <v>667</v>
      </c>
      <c r="Q13" t="s">
        <v>667</v>
      </c>
      <c r="R13">
        <v>12</v>
      </c>
      <c r="S13">
        <v>0.228</v>
      </c>
      <c r="T13">
        <v>30</v>
      </c>
      <c r="U13">
        <v>0.7468333333333333</v>
      </c>
      <c r="V13">
        <v>4.67</v>
      </c>
      <c r="W13">
        <v>5</v>
      </c>
      <c r="X13">
        <v>1.14</v>
      </c>
      <c r="Y13">
        <v>-0.159309710449259</v>
      </c>
      <c r="Z13">
        <v>0.785604900459418</v>
      </c>
      <c r="AA13">
        <v>0.2542113323124043</v>
      </c>
      <c r="AB13">
        <v>0.1903669724770642</v>
      </c>
      <c r="AC13">
        <v>0.9648318042813456</v>
      </c>
      <c r="AD13">
        <v>0.8960244648318043</v>
      </c>
    </row>
    <row r="14" spans="1:30">
      <c r="A14" s="1" t="s">
        <v>21</v>
      </c>
      <c r="B14">
        <f>HYPERLINK("https://www.suredividend.com/sure-analysis-FDX/","Fedex Corp")</f>
        <v>0</v>
      </c>
      <c r="C14">
        <v>253.54</v>
      </c>
      <c r="D14">
        <v>68817.627095</v>
      </c>
      <c r="E14" t="s">
        <v>691</v>
      </c>
      <c r="F14" t="s">
        <v>663</v>
      </c>
      <c r="G14" t="s">
        <v>702</v>
      </c>
      <c r="H14" t="s">
        <v>708</v>
      </c>
      <c r="I14" t="s">
        <v>728</v>
      </c>
      <c r="J14" t="s">
        <v>1256</v>
      </c>
      <c r="K14">
        <v>44183</v>
      </c>
      <c r="L14">
        <v>0.009971709168708001</v>
      </c>
      <c r="M14">
        <v>0.03832901025920643</v>
      </c>
      <c r="N14">
        <v>0.06</v>
      </c>
      <c r="O14">
        <v>0.1088570247893763</v>
      </c>
      <c r="P14" t="s">
        <v>667</v>
      </c>
      <c r="Q14" t="s">
        <v>414</v>
      </c>
      <c r="R14">
        <v>0</v>
      </c>
      <c r="S14">
        <v>0.1529411764705882</v>
      </c>
      <c r="T14">
        <v>306</v>
      </c>
      <c r="U14">
        <v>0.828562091503268</v>
      </c>
      <c r="V14">
        <v>6.81</v>
      </c>
      <c r="W14">
        <v>17</v>
      </c>
      <c r="X14">
        <v>2.6</v>
      </c>
      <c r="Y14">
        <v>0.7203027128462121</v>
      </c>
      <c r="Z14">
        <v>0.1914241960183767</v>
      </c>
      <c r="AA14">
        <v>0.9724349157733537</v>
      </c>
      <c r="AB14">
        <v>0.6865443425076453</v>
      </c>
      <c r="AC14">
        <v>0.9143730886850153</v>
      </c>
      <c r="AD14">
        <v>0.8730886850152905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35.125</v>
      </c>
      <c r="D15">
        <v>7286.667946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1261</v>
      </c>
      <c r="K15">
        <v>44174</v>
      </c>
      <c r="L15">
        <v>0.037069971269386</v>
      </c>
      <c r="M15">
        <v>0.04560978179850816</v>
      </c>
      <c r="N15">
        <v>0.028</v>
      </c>
      <c r="O15">
        <v>0.1037144700931696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0.800113895216401</v>
      </c>
      <c r="V15">
        <v>2.53</v>
      </c>
      <c r="W15">
        <v>2.83</v>
      </c>
      <c r="X15">
        <v>1.32</v>
      </c>
      <c r="Y15">
        <v>-0.18473001177664</v>
      </c>
      <c r="Z15">
        <v>0.672281776416539</v>
      </c>
      <c r="AA15">
        <v>0.22052067381317</v>
      </c>
      <c r="AB15">
        <v>0.2423547400611621</v>
      </c>
      <c r="AC15">
        <v>0.9388379204892966</v>
      </c>
      <c r="AD15">
        <v>0.8562691131498471</v>
      </c>
    </row>
    <row r="16" spans="1:30">
      <c r="A16" s="1" t="s">
        <v>23</v>
      </c>
      <c r="B16">
        <f>HYPERLINK("https://www.suredividend.com/sure-analysis-GD/","General Dynamics Corp.")</f>
        <v>0</v>
      </c>
      <c r="C16">
        <v>146.25</v>
      </c>
      <c r="D16">
        <v>42707.195363</v>
      </c>
      <c r="E16" t="s">
        <v>692</v>
      </c>
      <c r="F16" t="s">
        <v>663</v>
      </c>
      <c r="G16" t="s">
        <v>702</v>
      </c>
      <c r="H16" t="s">
        <v>708</v>
      </c>
      <c r="I16" t="s">
        <v>730</v>
      </c>
      <c r="J16" t="s">
        <v>1256</v>
      </c>
      <c r="K16">
        <v>44144</v>
      </c>
      <c r="L16">
        <v>0.028704761986926</v>
      </c>
      <c r="M16">
        <v>0.01168931845873833</v>
      </c>
      <c r="N16">
        <v>0.06</v>
      </c>
      <c r="O16">
        <v>0.09979391523028225</v>
      </c>
      <c r="P16" t="s">
        <v>667</v>
      </c>
      <c r="Q16" t="s">
        <v>667</v>
      </c>
      <c r="R16">
        <v>28</v>
      </c>
      <c r="S16">
        <v>0.3981900452488688</v>
      </c>
      <c r="T16">
        <v>155</v>
      </c>
      <c r="U16">
        <v>0.9435483870967742</v>
      </c>
      <c r="V16">
        <v>11.03</v>
      </c>
      <c r="W16">
        <v>11.05</v>
      </c>
      <c r="X16">
        <v>4.4</v>
      </c>
      <c r="Y16">
        <v>-0.149864270763831</v>
      </c>
      <c r="Z16">
        <v>0.5620214395099541</v>
      </c>
      <c r="AA16">
        <v>0.2710566615620215</v>
      </c>
      <c r="AB16">
        <v>0.6865443425076453</v>
      </c>
      <c r="AC16">
        <v>0.8042813455657492</v>
      </c>
      <c r="AD16">
        <v>0.8394495412844037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159.845</v>
      </c>
      <c r="D17">
        <v>117609.346098</v>
      </c>
      <c r="E17" t="s">
        <v>698</v>
      </c>
      <c r="F17" t="s">
        <v>663</v>
      </c>
      <c r="G17" t="s">
        <v>702</v>
      </c>
      <c r="H17" t="s">
        <v>708</v>
      </c>
      <c r="I17" t="s">
        <v>731</v>
      </c>
      <c r="J17" t="s">
        <v>1260</v>
      </c>
      <c r="K17">
        <v>44158</v>
      </c>
      <c r="L17">
        <v>0.013936864874058</v>
      </c>
      <c r="M17">
        <v>0.01476593117985936</v>
      </c>
      <c r="N17">
        <v>0.07000000000000001</v>
      </c>
      <c r="O17">
        <v>0.09970383329739851</v>
      </c>
      <c r="P17" t="s">
        <v>667</v>
      </c>
      <c r="Q17" t="s">
        <v>668</v>
      </c>
      <c r="R17">
        <v>57</v>
      </c>
      <c r="S17">
        <v>0.2744186046511628</v>
      </c>
      <c r="T17">
        <v>172</v>
      </c>
      <c r="U17">
        <v>0.9293313953488372</v>
      </c>
      <c r="V17">
        <v>7.5</v>
      </c>
      <c r="W17">
        <v>8.6</v>
      </c>
      <c r="X17">
        <v>2.36</v>
      </c>
      <c r="Y17">
        <v>0.365830994688482</v>
      </c>
      <c r="Z17">
        <v>0.2756508422664625</v>
      </c>
      <c r="AA17">
        <v>0.9050535987748851</v>
      </c>
      <c r="AB17">
        <v>0.7744648318042813</v>
      </c>
      <c r="AC17">
        <v>0.8134556574923547</v>
      </c>
      <c r="AD17">
        <v>0.8379204892966361</v>
      </c>
    </row>
    <row r="18" spans="1:30">
      <c r="A18" s="1" t="s">
        <v>25</v>
      </c>
      <c r="B18">
        <f>HYPERLINK("https://www.suredividend.com/sure-analysis-MATW/","Matthews International Corp.")</f>
        <v>0</v>
      </c>
      <c r="C18">
        <v>28.41</v>
      </c>
      <c r="D18">
        <v>934.672187</v>
      </c>
      <c r="E18" t="s">
        <v>698</v>
      </c>
      <c r="F18" t="s">
        <v>663</v>
      </c>
      <c r="G18" t="s">
        <v>702</v>
      </c>
      <c r="H18" t="s">
        <v>709</v>
      </c>
      <c r="I18" t="s">
        <v>732</v>
      </c>
      <c r="J18" t="s">
        <v>1256</v>
      </c>
      <c r="K18">
        <v>44168</v>
      </c>
      <c r="L18">
        <v>0.028381257992993</v>
      </c>
      <c r="M18">
        <v>0.04260394079856367</v>
      </c>
      <c r="N18">
        <v>0.03</v>
      </c>
      <c r="O18">
        <v>0.09911578051940451</v>
      </c>
      <c r="P18" t="s">
        <v>667</v>
      </c>
      <c r="Q18" t="s">
        <v>667</v>
      </c>
      <c r="R18">
        <v>27</v>
      </c>
      <c r="S18">
        <v>0.2915254237288135</v>
      </c>
      <c r="T18">
        <v>35</v>
      </c>
      <c r="U18">
        <v>0.8117142857142857</v>
      </c>
      <c r="V18">
        <v>-2.79</v>
      </c>
      <c r="W18">
        <v>2.95</v>
      </c>
      <c r="X18">
        <v>0.86</v>
      </c>
      <c r="Y18">
        <v>-0.208358016048252</v>
      </c>
      <c r="Z18">
        <v>0.554364471669219</v>
      </c>
      <c r="AA18">
        <v>0.1944869831546708</v>
      </c>
      <c r="AB18">
        <v>0.2943425076452599</v>
      </c>
      <c r="AC18">
        <v>0.9281345565749235</v>
      </c>
      <c r="AD18">
        <v>0.8348623853211009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32.05</v>
      </c>
      <c r="D19">
        <v>24180.382626</v>
      </c>
      <c r="E19" t="s">
        <v>694</v>
      </c>
      <c r="F19" t="s">
        <v>663</v>
      </c>
      <c r="G19" t="s">
        <v>702</v>
      </c>
      <c r="H19" t="s">
        <v>708</v>
      </c>
      <c r="I19" t="s">
        <v>733</v>
      </c>
      <c r="J19" t="s">
        <v>1262</v>
      </c>
      <c r="K19">
        <v>44169</v>
      </c>
      <c r="L19">
        <v>0.021246793787379</v>
      </c>
      <c r="M19">
        <v>0.04531309622022506</v>
      </c>
      <c r="N19">
        <v>0.03</v>
      </c>
      <c r="O19">
        <v>0.09709344398265896</v>
      </c>
      <c r="P19" t="s">
        <v>667</v>
      </c>
      <c r="Q19" t="s">
        <v>668</v>
      </c>
      <c r="R19">
        <v>14</v>
      </c>
      <c r="S19">
        <v>0.2168674698795181</v>
      </c>
      <c r="T19">
        <v>40</v>
      </c>
      <c r="U19">
        <v>0.8012499999999999</v>
      </c>
      <c r="V19">
        <v>3.79</v>
      </c>
      <c r="W19">
        <v>3.32</v>
      </c>
      <c r="X19">
        <v>0.72</v>
      </c>
      <c r="Y19">
        <v>0.130257154855194</v>
      </c>
      <c r="Z19">
        <v>0.4379785604900459</v>
      </c>
      <c r="AA19">
        <v>0.6921898928024502</v>
      </c>
      <c r="AB19">
        <v>0.2943425076452599</v>
      </c>
      <c r="AC19">
        <v>0.9357798165137615</v>
      </c>
      <c r="AD19">
        <v>0.8241590214067278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760</v>
      </c>
      <c r="D20">
        <v>602.64656</v>
      </c>
      <c r="E20" t="s">
        <v>696</v>
      </c>
      <c r="F20" t="s">
        <v>663</v>
      </c>
      <c r="H20" t="s">
        <v>710</v>
      </c>
      <c r="J20" t="s">
        <v>1258</v>
      </c>
      <c r="K20">
        <v>44133</v>
      </c>
      <c r="L20">
        <v>0</v>
      </c>
      <c r="M20">
        <v>0.02881693113176631</v>
      </c>
      <c r="N20">
        <v>0.05</v>
      </c>
      <c r="O20">
        <v>0.0960837238854968</v>
      </c>
      <c r="P20" t="s">
        <v>667</v>
      </c>
      <c r="Q20" t="s">
        <v>414</v>
      </c>
      <c r="R20">
        <v>55</v>
      </c>
      <c r="S20">
        <v>0.2</v>
      </c>
      <c r="T20">
        <v>876</v>
      </c>
      <c r="U20">
        <v>0.867579908675799</v>
      </c>
      <c r="V20">
        <v>0</v>
      </c>
      <c r="W20">
        <v>73</v>
      </c>
      <c r="X20">
        <v>14.6</v>
      </c>
      <c r="Y20">
        <v>-0.014267185473411</v>
      </c>
      <c r="Z20">
        <v>0.03675344563552833</v>
      </c>
      <c r="AA20">
        <v>0.4869831546707504</v>
      </c>
      <c r="AB20">
        <v>0.5558103975535168</v>
      </c>
      <c r="AC20">
        <v>0.8853211009174312</v>
      </c>
      <c r="AD20">
        <v>0.8226299694189602</v>
      </c>
    </row>
    <row r="21" spans="1:30">
      <c r="A21" s="1" t="s">
        <v>28</v>
      </c>
      <c r="B21">
        <f>HYPERLINK("https://www.suredividend.com/sure-analysis-MCK/","Mckesson Corporation")</f>
        <v>0</v>
      </c>
      <c r="C21">
        <v>173.225</v>
      </c>
      <c r="D21">
        <v>27925.364796</v>
      </c>
      <c r="E21" t="s">
        <v>699</v>
      </c>
      <c r="F21" t="s">
        <v>663</v>
      </c>
      <c r="G21" t="s">
        <v>702</v>
      </c>
      <c r="H21" t="s">
        <v>708</v>
      </c>
      <c r="I21" t="s">
        <v>734</v>
      </c>
      <c r="J21" t="s">
        <v>1257</v>
      </c>
      <c r="K21">
        <v>44167</v>
      </c>
      <c r="L21">
        <v>0.009509013147342</v>
      </c>
      <c r="M21">
        <v>0.02605615810408612</v>
      </c>
      <c r="N21">
        <v>0.06</v>
      </c>
      <c r="O21">
        <v>0.09602656638745732</v>
      </c>
      <c r="P21" t="s">
        <v>667</v>
      </c>
      <c r="Q21" t="s">
        <v>414</v>
      </c>
      <c r="R21">
        <v>13</v>
      </c>
      <c r="S21">
        <v>0.1024390243902439</v>
      </c>
      <c r="T21">
        <v>197</v>
      </c>
      <c r="U21">
        <v>0.8793147208121828</v>
      </c>
      <c r="V21">
        <v>13.07</v>
      </c>
      <c r="W21">
        <v>16.4</v>
      </c>
      <c r="X21">
        <v>1.68</v>
      </c>
      <c r="Y21">
        <v>0.285473016670793</v>
      </c>
      <c r="Z21">
        <v>0.1807044410413476</v>
      </c>
      <c r="AA21">
        <v>0.8591117917304747</v>
      </c>
      <c r="AB21">
        <v>0.6865443425076453</v>
      </c>
      <c r="AC21">
        <v>0.8685015290519879</v>
      </c>
      <c r="AD21">
        <v>0.8211009174311927</v>
      </c>
    </row>
    <row r="22" spans="1:30">
      <c r="A22" s="1" t="s">
        <v>29</v>
      </c>
      <c r="B22">
        <f>HYPERLINK("https://www.suredividend.com/sure-analysis-ATO/","Atmos Energy Corp.")</f>
        <v>0</v>
      </c>
      <c r="C22">
        <v>94.31999999999999</v>
      </c>
      <c r="D22">
        <v>12027.675219</v>
      </c>
      <c r="E22" t="s">
        <v>699</v>
      </c>
      <c r="F22" t="s">
        <v>663</v>
      </c>
      <c r="G22" t="s">
        <v>702</v>
      </c>
      <c r="H22" t="s">
        <v>708</v>
      </c>
      <c r="I22" t="s">
        <v>735</v>
      </c>
      <c r="J22" t="s">
        <v>1261</v>
      </c>
      <c r="K22">
        <v>44168</v>
      </c>
      <c r="L22">
        <v>0.024409014238268</v>
      </c>
      <c r="M22">
        <v>0.001437759661083948</v>
      </c>
      <c r="N22">
        <v>0.07000000000000001</v>
      </c>
      <c r="O22">
        <v>0.09587030765697646</v>
      </c>
      <c r="P22" t="s">
        <v>667</v>
      </c>
      <c r="Q22" t="s">
        <v>668</v>
      </c>
      <c r="R22">
        <v>37</v>
      </c>
      <c r="S22">
        <v>0.5</v>
      </c>
      <c r="T22">
        <v>95</v>
      </c>
      <c r="U22">
        <v>0.9928421052631579</v>
      </c>
      <c r="V22">
        <v>4.89</v>
      </c>
      <c r="W22">
        <v>5</v>
      </c>
      <c r="X22">
        <v>2.5</v>
      </c>
      <c r="Y22">
        <v>-0.121393690754148</v>
      </c>
      <c r="Z22">
        <v>0.4900459418070444</v>
      </c>
      <c r="AA22">
        <v>0.3108728943338438</v>
      </c>
      <c r="AB22">
        <v>0.7744648318042813</v>
      </c>
      <c r="AC22">
        <v>0.7370030581039755</v>
      </c>
      <c r="AD22">
        <v>0.8195718654434251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248.34</v>
      </c>
      <c r="D23">
        <v>72776.888603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1257</v>
      </c>
      <c r="K23">
        <v>44140</v>
      </c>
      <c r="L23">
        <v>0.012745751892895</v>
      </c>
      <c r="M23">
        <v>-0.01522677546286644</v>
      </c>
      <c r="N23">
        <v>0.1</v>
      </c>
      <c r="O23">
        <v>0.09538864287219884</v>
      </c>
      <c r="P23" t="s">
        <v>667</v>
      </c>
      <c r="Q23" t="s">
        <v>668</v>
      </c>
      <c r="R23">
        <v>48</v>
      </c>
      <c r="S23">
        <v>0.2528</v>
      </c>
      <c r="T23">
        <v>230</v>
      </c>
      <c r="U23">
        <v>1.079739130434783</v>
      </c>
      <c r="V23">
        <v>2.72</v>
      </c>
      <c r="W23">
        <v>12.5</v>
      </c>
      <c r="X23">
        <v>3.16</v>
      </c>
      <c r="Y23">
        <v>-0.06248442750740001</v>
      </c>
      <c r="Z23">
        <v>0.2450229709035222</v>
      </c>
      <c r="AA23">
        <v>0.4180704441041347</v>
      </c>
      <c r="AB23">
        <v>0.9342507645259939</v>
      </c>
      <c r="AC23">
        <v>0.6131498470948012</v>
      </c>
      <c r="AD23">
        <v>0.8165137614678899</v>
      </c>
    </row>
    <row r="24" spans="1:30">
      <c r="A24" s="1" t="s">
        <v>31</v>
      </c>
      <c r="B24">
        <f>HYPERLINK("https://www.suredividend.com/sure-analysis-ABM/","ABM Industries Inc.")</f>
        <v>0</v>
      </c>
      <c r="C24">
        <v>37.09</v>
      </c>
      <c r="D24">
        <v>2526.148073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1256</v>
      </c>
      <c r="K24">
        <v>44182</v>
      </c>
      <c r="L24">
        <v>0.014593232057091</v>
      </c>
      <c r="M24">
        <v>0.0251761437183502</v>
      </c>
      <c r="N24">
        <v>0.05</v>
      </c>
      <c r="O24">
        <v>0.09262024912139055</v>
      </c>
      <c r="P24" t="s">
        <v>667</v>
      </c>
      <c r="Q24" t="s">
        <v>668</v>
      </c>
      <c r="R24">
        <v>53</v>
      </c>
      <c r="S24">
        <v>0.3166666666666667</v>
      </c>
      <c r="T24">
        <v>42</v>
      </c>
      <c r="U24">
        <v>0.8830952380952382</v>
      </c>
      <c r="V24">
        <v>-0.06710000000000001</v>
      </c>
      <c r="W24">
        <v>2.4</v>
      </c>
      <c r="X24">
        <v>0.76</v>
      </c>
      <c r="Y24">
        <v>0.005163950103066001</v>
      </c>
      <c r="Z24">
        <v>0.2955589586523737</v>
      </c>
      <c r="AA24">
        <v>0.5160796324655437</v>
      </c>
      <c r="AB24">
        <v>0.5558103975535168</v>
      </c>
      <c r="AC24">
        <v>0.863914373088685</v>
      </c>
      <c r="AD24">
        <v>0.8058103975535168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36.71</v>
      </c>
      <c r="D25">
        <v>659.875357</v>
      </c>
      <c r="E25" t="s">
        <v>696</v>
      </c>
      <c r="F25" t="s">
        <v>663</v>
      </c>
      <c r="H25" t="s">
        <v>709</v>
      </c>
      <c r="J25" t="s">
        <v>1258</v>
      </c>
      <c r="K25">
        <v>44130</v>
      </c>
      <c r="L25">
        <v>0.040601761386025</v>
      </c>
      <c r="M25">
        <v>0.01731423467337234</v>
      </c>
      <c r="N25">
        <v>0.04</v>
      </c>
      <c r="O25">
        <v>0.09207336410923417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0.9177500000000001</v>
      </c>
      <c r="V25">
        <v>3.36</v>
      </c>
      <c r="W25">
        <v>3.35</v>
      </c>
      <c r="X25">
        <v>1.53</v>
      </c>
      <c r="Y25">
        <v>-0.162318106590216</v>
      </c>
      <c r="Z25">
        <v>0.7090352220520674</v>
      </c>
      <c r="AA25">
        <v>0.2496171516079632</v>
      </c>
      <c r="AB25">
        <v>0.4235474006116208</v>
      </c>
      <c r="AC25">
        <v>0.8226299694189602</v>
      </c>
      <c r="AD25">
        <v>0.7996941896024465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60.13</v>
      </c>
      <c r="D26">
        <v>3855.784223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1261</v>
      </c>
      <c r="K26">
        <v>44146</v>
      </c>
      <c r="L26">
        <v>0.034841234602456</v>
      </c>
      <c r="M26">
        <v>0.01880377697553626</v>
      </c>
      <c r="N26">
        <v>0.04</v>
      </c>
      <c r="O26">
        <v>0.09206938808212262</v>
      </c>
      <c r="P26" t="s">
        <v>667</v>
      </c>
      <c r="Q26" t="s">
        <v>667</v>
      </c>
      <c r="R26">
        <v>49</v>
      </c>
      <c r="S26">
        <v>0.6191780821917808</v>
      </c>
      <c r="T26">
        <v>66</v>
      </c>
      <c r="U26">
        <v>0.9110606060606061</v>
      </c>
      <c r="V26">
        <v>3.53</v>
      </c>
      <c r="W26">
        <v>3.65</v>
      </c>
      <c r="X26">
        <v>2.26</v>
      </c>
      <c r="Y26">
        <v>-0.167401710721887</v>
      </c>
      <c r="Z26">
        <v>0.6477794793261868</v>
      </c>
      <c r="AA26">
        <v>0.2434915773353752</v>
      </c>
      <c r="AB26">
        <v>0.4235474006116208</v>
      </c>
      <c r="AC26">
        <v>0.8302752293577982</v>
      </c>
      <c r="AD26">
        <v>0.7981651376146789</v>
      </c>
    </row>
    <row r="27" spans="1:30">
      <c r="A27" s="1" t="s">
        <v>34</v>
      </c>
      <c r="B27">
        <f>HYPERLINK("https://www.suredividend.com/sure-analysis-PSBQ/","PSB Holdings Inc (WI)")</f>
        <v>0</v>
      </c>
      <c r="C27">
        <v>20.57</v>
      </c>
      <c r="D27">
        <v>91.583544</v>
      </c>
      <c r="E27" t="s">
        <v>699</v>
      </c>
      <c r="F27" t="s">
        <v>663</v>
      </c>
      <c r="H27" t="s">
        <v>710</v>
      </c>
      <c r="J27" t="s">
        <v>1258</v>
      </c>
      <c r="K27">
        <v>44157</v>
      </c>
      <c r="L27">
        <v>0</v>
      </c>
      <c r="M27">
        <v>0.03132463082865522</v>
      </c>
      <c r="N27">
        <v>0.04</v>
      </c>
      <c r="O27">
        <v>0.0894465261256514</v>
      </c>
      <c r="P27" t="s">
        <v>667</v>
      </c>
      <c r="Q27" t="s">
        <v>414</v>
      </c>
      <c r="R27">
        <v>28</v>
      </c>
      <c r="S27">
        <v>0.1708333333333333</v>
      </c>
      <c r="T27">
        <v>24</v>
      </c>
      <c r="U27">
        <v>0.8570833333333333</v>
      </c>
      <c r="V27">
        <v>0</v>
      </c>
      <c r="W27">
        <v>2.4</v>
      </c>
      <c r="X27">
        <v>0.41</v>
      </c>
      <c r="Y27">
        <v>-0.252</v>
      </c>
      <c r="Z27">
        <v>0.03675344563552833</v>
      </c>
      <c r="AA27">
        <v>0.1592649310872894</v>
      </c>
      <c r="AB27">
        <v>0.4235474006116208</v>
      </c>
      <c r="AC27">
        <v>0.8929663608562691</v>
      </c>
      <c r="AD27">
        <v>0.7813455657492355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63.745</v>
      </c>
      <c r="D28">
        <v>190449.55946</v>
      </c>
      <c r="E28" t="s">
        <v>695</v>
      </c>
      <c r="F28" t="s">
        <v>663</v>
      </c>
      <c r="G28" t="s">
        <v>702</v>
      </c>
      <c r="H28" t="s">
        <v>708</v>
      </c>
      <c r="I28" t="s">
        <v>739</v>
      </c>
      <c r="J28" t="s">
        <v>1263</v>
      </c>
      <c r="K28">
        <v>44188</v>
      </c>
      <c r="L28">
        <v>0.014746610234767</v>
      </c>
      <c r="M28">
        <v>-0.005535893065939601</v>
      </c>
      <c r="N28">
        <v>0.08</v>
      </c>
      <c r="O28">
        <v>0.08762401422563437</v>
      </c>
      <c r="P28" t="s">
        <v>667</v>
      </c>
      <c r="Q28" t="s">
        <v>668</v>
      </c>
      <c r="R28">
        <v>11</v>
      </c>
      <c r="S28">
        <v>0.2181818181818181</v>
      </c>
      <c r="T28">
        <v>62</v>
      </c>
      <c r="U28">
        <v>1.028145161290323</v>
      </c>
      <c r="V28">
        <v>3.3</v>
      </c>
      <c r="W28">
        <v>4.4</v>
      </c>
      <c r="X28">
        <v>0.96</v>
      </c>
      <c r="Y28">
        <v>0.224482070016373</v>
      </c>
      <c r="Z28">
        <v>0.2970903522205207</v>
      </c>
      <c r="AA28">
        <v>0.8116385911179174</v>
      </c>
      <c r="AB28">
        <v>0.8509174311926606</v>
      </c>
      <c r="AC28">
        <v>0.691131498470948</v>
      </c>
      <c r="AD28">
        <v>0.7675840978593272</v>
      </c>
    </row>
    <row r="29" spans="1:30">
      <c r="A29" s="1" t="s">
        <v>36</v>
      </c>
      <c r="B29">
        <f>HYPERLINK("https://www.suredividend.com/sure-analysis-SLGN/","Silgan Holdings Inc.")</f>
        <v>0</v>
      </c>
      <c r="C29">
        <v>36.52</v>
      </c>
      <c r="D29">
        <v>4100.567962</v>
      </c>
      <c r="E29" t="s">
        <v>691</v>
      </c>
      <c r="F29" t="s">
        <v>663</v>
      </c>
      <c r="G29" t="s">
        <v>702</v>
      </c>
      <c r="H29" t="s">
        <v>709</v>
      </c>
      <c r="I29" t="s">
        <v>740</v>
      </c>
      <c r="J29" t="s">
        <v>1260</v>
      </c>
      <c r="K29">
        <v>44126</v>
      </c>
      <c r="L29">
        <v>0.012879132180149</v>
      </c>
      <c r="M29">
        <v>0.005310224979090838</v>
      </c>
      <c r="N29">
        <v>0.07000000000000001</v>
      </c>
      <c r="O29">
        <v>0.0875895653474188</v>
      </c>
      <c r="P29" t="s">
        <v>667</v>
      </c>
      <c r="Q29" t="s">
        <v>668</v>
      </c>
      <c r="R29">
        <v>16</v>
      </c>
      <c r="S29">
        <v>0.188</v>
      </c>
      <c r="T29">
        <v>37.5</v>
      </c>
      <c r="U29">
        <v>0.9738666666666668</v>
      </c>
      <c r="V29">
        <v>2.54</v>
      </c>
      <c r="W29">
        <v>2.5</v>
      </c>
      <c r="X29">
        <v>0.47</v>
      </c>
      <c r="Y29">
        <v>0.223992632277359</v>
      </c>
      <c r="Z29">
        <v>0.2511485451761102</v>
      </c>
      <c r="AA29">
        <v>0.8101071975497703</v>
      </c>
      <c r="AB29">
        <v>0.7744648318042813</v>
      </c>
      <c r="AC29">
        <v>0.7706422018348624</v>
      </c>
      <c r="AD29">
        <v>0.7660550458715596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208.82</v>
      </c>
      <c r="D30">
        <v>51523.689901</v>
      </c>
      <c r="E30" t="s">
        <v>692</v>
      </c>
      <c r="F30" t="s">
        <v>663</v>
      </c>
      <c r="G30" t="s">
        <v>702</v>
      </c>
      <c r="H30" t="s">
        <v>708</v>
      </c>
      <c r="I30" t="s">
        <v>741</v>
      </c>
      <c r="J30" t="s">
        <v>1262</v>
      </c>
      <c r="K30">
        <v>44179</v>
      </c>
      <c r="L30">
        <v>0.006645369163142001</v>
      </c>
      <c r="M30">
        <v>-0.01768165386516007</v>
      </c>
      <c r="N30">
        <v>0.1</v>
      </c>
      <c r="O30">
        <v>0.08707858255307355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1.093298429319372</v>
      </c>
      <c r="V30">
        <v>9.18</v>
      </c>
      <c r="W30">
        <v>10.61</v>
      </c>
      <c r="X30">
        <v>1.44</v>
      </c>
      <c r="Y30">
        <v>0.361495508618596</v>
      </c>
      <c r="Z30">
        <v>0.1240428790199081</v>
      </c>
      <c r="AA30">
        <v>0.9035222052067381</v>
      </c>
      <c r="AB30">
        <v>0.9342507645259939</v>
      </c>
      <c r="AC30">
        <v>0.581039755351682</v>
      </c>
      <c r="AD30">
        <v>0.7614678899082569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104.59</v>
      </c>
      <c r="D31">
        <v>189170.530849</v>
      </c>
      <c r="E31" t="s">
        <v>695</v>
      </c>
      <c r="F31" t="s">
        <v>663</v>
      </c>
      <c r="G31" t="s">
        <v>702</v>
      </c>
      <c r="H31" t="s">
        <v>708</v>
      </c>
      <c r="I31" t="s">
        <v>742</v>
      </c>
      <c r="J31" t="s">
        <v>1257</v>
      </c>
      <c r="K31">
        <v>44135</v>
      </c>
      <c r="L31">
        <v>0.043186791298946</v>
      </c>
      <c r="M31">
        <v>0.01013752424758185</v>
      </c>
      <c r="N31">
        <v>0.03</v>
      </c>
      <c r="O31">
        <v>0.0855954750544643</v>
      </c>
      <c r="P31" t="s">
        <v>667</v>
      </c>
      <c r="Q31" t="s">
        <v>667</v>
      </c>
      <c r="R31">
        <v>49</v>
      </c>
      <c r="S31">
        <v>0.4961832061068702</v>
      </c>
      <c r="T31">
        <v>110</v>
      </c>
      <c r="U31">
        <v>0.9508181818181819</v>
      </c>
      <c r="V31">
        <v>4.58</v>
      </c>
      <c r="W31">
        <v>10.48</v>
      </c>
      <c r="X31">
        <v>5.2</v>
      </c>
      <c r="Y31">
        <v>0.274878877583072</v>
      </c>
      <c r="Z31">
        <v>0.7473200612557427</v>
      </c>
      <c r="AA31">
        <v>0.8545176110260337</v>
      </c>
      <c r="AB31">
        <v>0.2943425076452599</v>
      </c>
      <c r="AC31">
        <v>0.7981651376146789</v>
      </c>
      <c r="AD31">
        <v>0.7568807339449541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24.405</v>
      </c>
      <c r="D32">
        <v>12642.394744</v>
      </c>
      <c r="E32" t="s">
        <v>694</v>
      </c>
      <c r="F32" t="s">
        <v>663</v>
      </c>
      <c r="G32" t="s">
        <v>702</v>
      </c>
      <c r="H32" t="s">
        <v>708</v>
      </c>
      <c r="J32" t="s">
        <v>1258</v>
      </c>
      <c r="K32">
        <v>44131</v>
      </c>
      <c r="L32">
        <v>0.042833245570101</v>
      </c>
      <c r="M32">
        <v>0.004829182201174342</v>
      </c>
      <c r="N32">
        <v>0.04</v>
      </c>
      <c r="O32">
        <v>0.08376622153124158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0.9762000000000001</v>
      </c>
      <c r="V32">
        <v>1.59</v>
      </c>
      <c r="W32">
        <v>2.5</v>
      </c>
      <c r="X32">
        <v>1.08</v>
      </c>
      <c r="Y32">
        <v>0.050587092787145</v>
      </c>
      <c r="Z32">
        <v>0.7442572741194488</v>
      </c>
      <c r="AA32">
        <v>0.5926493108728943</v>
      </c>
      <c r="AB32">
        <v>0.4235474006116208</v>
      </c>
      <c r="AC32">
        <v>0.7645259938837919</v>
      </c>
      <c r="AD32">
        <v>0.7507645259938838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52.61</v>
      </c>
      <c r="D33">
        <v>15715.605247</v>
      </c>
      <c r="E33" t="s">
        <v>694</v>
      </c>
      <c r="F33" t="s">
        <v>663</v>
      </c>
      <c r="H33" t="s">
        <v>708</v>
      </c>
      <c r="J33" t="s">
        <v>1257</v>
      </c>
      <c r="K33">
        <v>44139</v>
      </c>
      <c r="L33">
        <v>0.035684489475322</v>
      </c>
      <c r="M33">
        <v>0.01969887075700516</v>
      </c>
      <c r="N33">
        <v>0.03</v>
      </c>
      <c r="O33">
        <v>0.0819268697445461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0.9070689655172414</v>
      </c>
      <c r="V33">
        <v>-12.61</v>
      </c>
      <c r="W33">
        <v>5.8</v>
      </c>
      <c r="X33">
        <v>1.94</v>
      </c>
      <c r="Y33">
        <v>0.128151335730339</v>
      </c>
      <c r="Z33">
        <v>0.6569678407350689</v>
      </c>
      <c r="AA33">
        <v>0.6891271056661562</v>
      </c>
      <c r="AB33">
        <v>0.2943425076452599</v>
      </c>
      <c r="AC33">
        <v>0.8348623853211009</v>
      </c>
      <c r="AD33">
        <v>0.7400611620795107</v>
      </c>
    </row>
    <row r="34" spans="1:30">
      <c r="A34" s="1" t="s">
        <v>41</v>
      </c>
      <c r="B34">
        <f>HYPERLINK("https://www.suredividend.com/sure-analysis-ADM/","Archer Daniels Midland Co.")</f>
        <v>0</v>
      </c>
      <c r="C34">
        <v>49.66</v>
      </c>
      <c r="D34">
        <v>28047.57196</v>
      </c>
      <c r="E34" t="s">
        <v>700</v>
      </c>
      <c r="F34" t="s">
        <v>663</v>
      </c>
      <c r="G34" t="s">
        <v>702</v>
      </c>
      <c r="H34" t="s">
        <v>708</v>
      </c>
      <c r="I34" t="s">
        <v>743</v>
      </c>
      <c r="J34" t="s">
        <v>1262</v>
      </c>
      <c r="K34">
        <v>44144</v>
      </c>
      <c r="L34">
        <v>0.028226279837987</v>
      </c>
      <c r="M34">
        <v>-0.006776687819008531</v>
      </c>
      <c r="N34">
        <v>0.06</v>
      </c>
      <c r="O34">
        <v>0.07847877126741887</v>
      </c>
      <c r="P34" t="s">
        <v>667</v>
      </c>
      <c r="Q34" t="s">
        <v>667</v>
      </c>
      <c r="R34">
        <v>45</v>
      </c>
      <c r="S34">
        <v>0.45</v>
      </c>
      <c r="T34">
        <v>48</v>
      </c>
      <c r="U34">
        <v>1.034583333333333</v>
      </c>
      <c r="V34">
        <v>2.82</v>
      </c>
      <c r="W34">
        <v>3.2</v>
      </c>
      <c r="X34">
        <v>1.44</v>
      </c>
      <c r="Y34">
        <v>0.132470520046817</v>
      </c>
      <c r="Z34">
        <v>0.5513016845329249</v>
      </c>
      <c r="AA34">
        <v>0.6983154670750383</v>
      </c>
      <c r="AB34">
        <v>0.6865443425076453</v>
      </c>
      <c r="AC34">
        <v>0.6819571865443425</v>
      </c>
      <c r="AD34">
        <v>0.717125382262997</v>
      </c>
    </row>
    <row r="35" spans="1:30">
      <c r="A35" s="1" t="s">
        <v>42</v>
      </c>
      <c r="B35">
        <f>HYPERLINK("https://www.suredividend.com/sure-analysis-AIZ/","Assurant Inc")</f>
        <v>0</v>
      </c>
      <c r="C35">
        <v>131.99</v>
      </c>
      <c r="D35">
        <v>8004.176998</v>
      </c>
      <c r="E35" t="s">
        <v>696</v>
      </c>
      <c r="F35" t="s">
        <v>663</v>
      </c>
      <c r="G35" t="s">
        <v>702</v>
      </c>
      <c r="H35" t="s">
        <v>708</v>
      </c>
      <c r="I35" t="s">
        <v>744</v>
      </c>
      <c r="J35" t="s">
        <v>1258</v>
      </c>
      <c r="K35">
        <v>44139</v>
      </c>
      <c r="L35">
        <v>0.018576743551098</v>
      </c>
      <c r="M35">
        <v>1.515220389491923e-05</v>
      </c>
      <c r="N35">
        <v>0.06</v>
      </c>
      <c r="O35">
        <v>0.07763853194184023</v>
      </c>
      <c r="P35" t="s">
        <v>667</v>
      </c>
      <c r="Q35" t="s">
        <v>668</v>
      </c>
      <c r="R35">
        <v>16</v>
      </c>
      <c r="S35">
        <v>0.2645833333333333</v>
      </c>
      <c r="T35">
        <v>132</v>
      </c>
      <c r="U35">
        <v>0.9999242424242425</v>
      </c>
      <c r="V35">
        <v>6.76</v>
      </c>
      <c r="W35">
        <v>9.6</v>
      </c>
      <c r="X35">
        <v>2.54</v>
      </c>
      <c r="Y35">
        <v>0.045711294019747</v>
      </c>
      <c r="Z35">
        <v>0.3828483920367535</v>
      </c>
      <c r="AA35">
        <v>0.5819295558958653</v>
      </c>
      <c r="AB35">
        <v>0.6865443425076453</v>
      </c>
      <c r="AC35">
        <v>0.7339449541284404</v>
      </c>
      <c r="AD35">
        <v>0.7110091743119266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132.91</v>
      </c>
      <c r="D36">
        <v>45860.633283</v>
      </c>
      <c r="E36" t="s">
        <v>699</v>
      </c>
      <c r="F36" t="s">
        <v>663</v>
      </c>
      <c r="G36" t="s">
        <v>702</v>
      </c>
      <c r="H36" t="s">
        <v>708</v>
      </c>
      <c r="J36" t="s">
        <v>1262</v>
      </c>
      <c r="K36">
        <v>44138</v>
      </c>
      <c r="L36">
        <v>0.031392788794232</v>
      </c>
      <c r="M36">
        <v>0.007544613799145283</v>
      </c>
      <c r="N36">
        <v>0.04</v>
      </c>
      <c r="O36">
        <v>0.07629097769514481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0.9631159420289854</v>
      </c>
      <c r="V36">
        <v>6.88</v>
      </c>
      <c r="W36">
        <v>7.65</v>
      </c>
      <c r="X36">
        <v>4.28</v>
      </c>
      <c r="Y36">
        <v>0.022607645704335</v>
      </c>
      <c r="Z36">
        <v>0.6018376722817764</v>
      </c>
      <c r="AA36">
        <v>0.5436447166921898</v>
      </c>
      <c r="AB36">
        <v>0.4235474006116208</v>
      </c>
      <c r="AC36">
        <v>0.7813455657492355</v>
      </c>
      <c r="AD36">
        <v>0.7048929663608563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95.95999999999999</v>
      </c>
      <c r="D37">
        <v>19967.455267</v>
      </c>
      <c r="E37" t="s">
        <v>694</v>
      </c>
      <c r="F37" t="s">
        <v>663</v>
      </c>
      <c r="G37" t="s">
        <v>702</v>
      </c>
      <c r="H37" t="s">
        <v>708</v>
      </c>
      <c r="I37" t="s">
        <v>745</v>
      </c>
      <c r="J37" t="s">
        <v>1257</v>
      </c>
      <c r="K37">
        <v>44139</v>
      </c>
      <c r="L37">
        <v>0.017279792241393</v>
      </c>
      <c r="M37">
        <v>0.008281855992582576</v>
      </c>
      <c r="N37">
        <v>0.05</v>
      </c>
      <c r="O37">
        <v>0.07621688798221826</v>
      </c>
      <c r="P37" t="s">
        <v>667</v>
      </c>
      <c r="Q37" t="s">
        <v>668</v>
      </c>
      <c r="R37">
        <v>17</v>
      </c>
      <c r="S37">
        <v>0.2120481927710843</v>
      </c>
      <c r="T37">
        <v>100</v>
      </c>
      <c r="U37">
        <v>0.9595999999999999</v>
      </c>
      <c r="V37">
        <v>7.57</v>
      </c>
      <c r="W37">
        <v>8.300000000000001</v>
      </c>
      <c r="X37">
        <v>1.76</v>
      </c>
      <c r="Y37">
        <v>0.184401184401184</v>
      </c>
      <c r="Z37">
        <v>0.3568147013782542</v>
      </c>
      <c r="AA37">
        <v>0.7672281776416539</v>
      </c>
      <c r="AB37">
        <v>0.5558103975535168</v>
      </c>
      <c r="AC37">
        <v>0.7874617737003058</v>
      </c>
      <c r="AD37">
        <v>0.7033639143730887</v>
      </c>
    </row>
    <row r="38" spans="1:30">
      <c r="A38" s="1" t="s">
        <v>45</v>
      </c>
      <c r="B38">
        <f>HYPERLINK("https://www.suredividend.com/sure-analysis-FMS/","Fresenius Medical Care AG &amp; Co. KGaA")</f>
        <v>0</v>
      </c>
      <c r="C38">
        <v>42.42</v>
      </c>
      <c r="D38">
        <v>25374.715838</v>
      </c>
      <c r="E38" t="s">
        <v>693</v>
      </c>
      <c r="F38" t="s">
        <v>663</v>
      </c>
      <c r="H38" t="s">
        <v>708</v>
      </c>
      <c r="I38" t="s">
        <v>746</v>
      </c>
      <c r="J38" t="s">
        <v>1257</v>
      </c>
      <c r="K38">
        <v>44136</v>
      </c>
      <c r="L38">
        <v>0.017249278717022</v>
      </c>
      <c r="M38">
        <v>-0.00198808730186284</v>
      </c>
      <c r="N38">
        <v>0.06</v>
      </c>
      <c r="O38">
        <v>0.07357878749500779</v>
      </c>
      <c r="P38" t="s">
        <v>667</v>
      </c>
      <c r="Q38" t="s">
        <v>668</v>
      </c>
      <c r="R38">
        <v>23</v>
      </c>
      <c r="S38">
        <v>0.2727272727272727</v>
      </c>
      <c r="T38">
        <v>42</v>
      </c>
      <c r="U38">
        <v>1.01</v>
      </c>
      <c r="V38">
        <v>0</v>
      </c>
      <c r="W38">
        <v>2.64</v>
      </c>
      <c r="X38">
        <v>0.72</v>
      </c>
      <c r="Y38">
        <v>0.138006571741511</v>
      </c>
      <c r="Z38">
        <v>0.3537519142419602</v>
      </c>
      <c r="AA38">
        <v>0.7075038284839203</v>
      </c>
      <c r="AB38">
        <v>0.6865443425076453</v>
      </c>
      <c r="AC38">
        <v>0.7217125382262997</v>
      </c>
      <c r="AD38">
        <v>0.6819571865443425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43.3</v>
      </c>
      <c r="D39">
        <v>31237.740045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1258</v>
      </c>
      <c r="K39">
        <v>44132</v>
      </c>
      <c r="L39">
        <v>0.024919616409027</v>
      </c>
      <c r="M39">
        <v>0.01868788833262758</v>
      </c>
      <c r="N39">
        <v>0.03</v>
      </c>
      <c r="O39">
        <v>0.07163111135439948</v>
      </c>
      <c r="P39" t="s">
        <v>667</v>
      </c>
      <c r="Q39" t="s">
        <v>667</v>
      </c>
      <c r="R39">
        <v>38</v>
      </c>
      <c r="S39">
        <v>0.2357894736842105</v>
      </c>
      <c r="T39">
        <v>47.5</v>
      </c>
      <c r="U39">
        <v>0.911578947368421</v>
      </c>
      <c r="V39">
        <v>4</v>
      </c>
      <c r="W39">
        <v>4.75</v>
      </c>
      <c r="X39">
        <v>1.12</v>
      </c>
      <c r="Y39">
        <v>-0.137303895227139</v>
      </c>
      <c r="Z39">
        <v>0.4946401225114855</v>
      </c>
      <c r="AA39">
        <v>0.2863705972434916</v>
      </c>
      <c r="AB39">
        <v>0.2943425076452599</v>
      </c>
      <c r="AC39">
        <v>0.8287461773700306</v>
      </c>
      <c r="AD39">
        <v>0.6697247706422018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70.05500000000001</v>
      </c>
      <c r="D40">
        <v>1296.263602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1256</v>
      </c>
      <c r="K40">
        <v>44133</v>
      </c>
      <c r="L40">
        <v>0.012621789535842</v>
      </c>
      <c r="M40">
        <v>-0.0210054313151109</v>
      </c>
      <c r="N40">
        <v>0.08</v>
      </c>
      <c r="O40">
        <v>0.06890043014526293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1.111984126984127</v>
      </c>
      <c r="V40">
        <v>2.43</v>
      </c>
      <c r="W40">
        <v>2.9</v>
      </c>
      <c r="X40">
        <v>0.92</v>
      </c>
      <c r="Y40">
        <v>-0.107661748230138</v>
      </c>
      <c r="Z40">
        <v>0.2419601837672282</v>
      </c>
      <c r="AA40">
        <v>0.3369065849923431</v>
      </c>
      <c r="AB40">
        <v>0.8509174311926606</v>
      </c>
      <c r="AC40">
        <v>0.5489296636085627</v>
      </c>
      <c r="AD40">
        <v>0.6483180428134557</v>
      </c>
    </row>
    <row r="41" spans="1:30">
      <c r="A41" s="1" t="s">
        <v>48</v>
      </c>
      <c r="B41">
        <f>HYPERLINK("https://www.suredividend.com/sure-analysis-BBY/","Best Buy Co. Inc.")</f>
        <v>0</v>
      </c>
      <c r="C41">
        <v>100.26</v>
      </c>
      <c r="D41">
        <v>25840.106781</v>
      </c>
      <c r="E41" t="s">
        <v>692</v>
      </c>
      <c r="F41" t="s">
        <v>663</v>
      </c>
      <c r="G41" t="s">
        <v>702</v>
      </c>
      <c r="H41" t="s">
        <v>708</v>
      </c>
      <c r="I41" t="s">
        <v>749</v>
      </c>
      <c r="J41" t="s">
        <v>1260</v>
      </c>
      <c r="K41">
        <v>44179</v>
      </c>
      <c r="L41">
        <v>0.021862862417753</v>
      </c>
      <c r="M41">
        <v>-0.01281162922850987</v>
      </c>
      <c r="N41">
        <v>0.06</v>
      </c>
      <c r="O41">
        <v>0.06863532325306076</v>
      </c>
      <c r="P41" t="s">
        <v>667</v>
      </c>
      <c r="Q41" t="s">
        <v>668</v>
      </c>
      <c r="R41">
        <v>16</v>
      </c>
      <c r="S41">
        <v>0.280970625798212</v>
      </c>
      <c r="T41">
        <v>94</v>
      </c>
      <c r="U41">
        <v>1.066595744680851</v>
      </c>
      <c r="V41">
        <v>6.56</v>
      </c>
      <c r="W41">
        <v>7.83</v>
      </c>
      <c r="X41">
        <v>2.2</v>
      </c>
      <c r="Y41">
        <v>0.175442336891032</v>
      </c>
      <c r="Z41">
        <v>0.445635528330781</v>
      </c>
      <c r="AA41">
        <v>0.7519142419601837</v>
      </c>
      <c r="AB41">
        <v>0.6865443425076453</v>
      </c>
      <c r="AC41">
        <v>0.636085626911315</v>
      </c>
      <c r="AD41">
        <v>0.6452599388379205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187.685</v>
      </c>
      <c r="D42">
        <v>22926.632481</v>
      </c>
      <c r="E42" t="s">
        <v>693</v>
      </c>
      <c r="F42" t="s">
        <v>663</v>
      </c>
      <c r="G42" t="s">
        <v>702</v>
      </c>
      <c r="H42" t="s">
        <v>708</v>
      </c>
      <c r="I42" t="s">
        <v>750</v>
      </c>
      <c r="J42" t="s">
        <v>1258</v>
      </c>
      <c r="K42">
        <v>44133</v>
      </c>
      <c r="L42">
        <v>0.020841739715629</v>
      </c>
      <c r="M42">
        <v>-0.03141423160162471</v>
      </c>
      <c r="N42">
        <v>0.08</v>
      </c>
      <c r="O42">
        <v>0.06853715772819191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1.17303125</v>
      </c>
      <c r="V42">
        <v>14.25</v>
      </c>
      <c r="W42">
        <v>13.9</v>
      </c>
      <c r="X42">
        <v>4.16</v>
      </c>
      <c r="Y42">
        <v>0.194282097137975</v>
      </c>
      <c r="Z42">
        <v>0.4318529862174579</v>
      </c>
      <c r="AA42">
        <v>0.781010719754977</v>
      </c>
      <c r="AB42">
        <v>0.8509174311926606</v>
      </c>
      <c r="AC42">
        <v>0.474006116207951</v>
      </c>
      <c r="AD42">
        <v>0.6437308868501529</v>
      </c>
    </row>
    <row r="43" spans="1:30">
      <c r="A43" s="1" t="s">
        <v>50</v>
      </c>
      <c r="B43">
        <f>HYPERLINK("https://www.suredividend.com/sure-analysis-DCI/","Donaldson Co. Inc.")</f>
        <v>0</v>
      </c>
      <c r="C43">
        <v>55.08</v>
      </c>
      <c r="D43">
        <v>7054.286674</v>
      </c>
      <c r="E43" t="s">
        <v>699</v>
      </c>
      <c r="F43" t="s">
        <v>663</v>
      </c>
      <c r="G43" t="s">
        <v>702</v>
      </c>
      <c r="H43" t="s">
        <v>708</v>
      </c>
      <c r="I43" t="s">
        <v>751</v>
      </c>
      <c r="J43" t="s">
        <v>1256</v>
      </c>
      <c r="K43">
        <v>44174</v>
      </c>
      <c r="L43">
        <v>0.014941055489675</v>
      </c>
      <c r="M43">
        <v>-0.03538773419092522</v>
      </c>
      <c r="N43">
        <v>0.09</v>
      </c>
      <c r="O43">
        <v>0.0667526111748824</v>
      </c>
      <c r="P43" t="s">
        <v>667</v>
      </c>
      <c r="Q43" t="s">
        <v>668</v>
      </c>
      <c r="R43">
        <v>33</v>
      </c>
      <c r="S43">
        <v>0.4</v>
      </c>
      <c r="T43">
        <v>46</v>
      </c>
      <c r="U43">
        <v>1.197391304347826</v>
      </c>
      <c r="V43">
        <v>1.98</v>
      </c>
      <c r="W43">
        <v>2.1</v>
      </c>
      <c r="X43">
        <v>0.84</v>
      </c>
      <c r="Y43">
        <v>-0.011723841543323</v>
      </c>
      <c r="Z43">
        <v>0.3001531393568147</v>
      </c>
      <c r="AA43">
        <v>0.4915773353751914</v>
      </c>
      <c r="AB43">
        <v>0.8983180428134557</v>
      </c>
      <c r="AC43">
        <v>0.4510703363914373</v>
      </c>
      <c r="AD43">
        <v>0.6376146788990825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56.5</v>
      </c>
      <c r="D44">
        <v>8308.431291000001</v>
      </c>
      <c r="E44" t="s">
        <v>699</v>
      </c>
      <c r="F44" t="s">
        <v>663</v>
      </c>
      <c r="G44" t="s">
        <v>702</v>
      </c>
      <c r="H44" t="s">
        <v>709</v>
      </c>
      <c r="I44" t="s">
        <v>752</v>
      </c>
      <c r="J44" t="s">
        <v>1258</v>
      </c>
      <c r="K44">
        <v>44134</v>
      </c>
      <c r="L44">
        <v>0.012488601554536</v>
      </c>
      <c r="M44">
        <v>-0.02414720285851069</v>
      </c>
      <c r="N44">
        <v>0.08</v>
      </c>
      <c r="O44">
        <v>0.06636036010521495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1.13</v>
      </c>
      <c r="V44">
        <v>2.98</v>
      </c>
      <c r="W44">
        <v>2.95</v>
      </c>
      <c r="X44">
        <v>0.7</v>
      </c>
      <c r="Y44">
        <v>-0.103574782171947</v>
      </c>
      <c r="Z44">
        <v>0.2373660030627871</v>
      </c>
      <c r="AA44">
        <v>0.3491577335375192</v>
      </c>
      <c r="AB44">
        <v>0.8509174311926606</v>
      </c>
      <c r="AC44">
        <v>0.5168195718654435</v>
      </c>
      <c r="AD44">
        <v>0.6330275229357798</v>
      </c>
    </row>
    <row r="45" spans="1:30">
      <c r="A45" s="1" t="s">
        <v>52</v>
      </c>
      <c r="B45">
        <f>HYPERLINK("https://www.suredividend.com/sure-analysis-SPGI/","S&amp;P Global Inc")</f>
        <v>0</v>
      </c>
      <c r="C45">
        <v>334.895</v>
      </c>
      <c r="D45">
        <v>79092.43799999999</v>
      </c>
      <c r="E45" t="s">
        <v>699</v>
      </c>
      <c r="F45" t="s">
        <v>663</v>
      </c>
      <c r="G45" t="s">
        <v>702</v>
      </c>
      <c r="H45" t="s">
        <v>708</v>
      </c>
      <c r="I45" t="s">
        <v>753</v>
      </c>
      <c r="J45" t="s">
        <v>1258</v>
      </c>
      <c r="K45">
        <v>44159</v>
      </c>
      <c r="L45">
        <v>0.008128502339891</v>
      </c>
      <c r="M45">
        <v>-0.02241955642730098</v>
      </c>
      <c r="N45">
        <v>0.08</v>
      </c>
      <c r="O45">
        <v>0.064793164620633</v>
      </c>
      <c r="P45" t="s">
        <v>667</v>
      </c>
      <c r="Q45" t="s">
        <v>668</v>
      </c>
      <c r="R45">
        <v>47</v>
      </c>
      <c r="S45">
        <v>0.2330434782608696</v>
      </c>
      <c r="T45">
        <v>299</v>
      </c>
      <c r="U45">
        <v>1.12005016722408</v>
      </c>
      <c r="V45">
        <v>9.99</v>
      </c>
      <c r="W45">
        <v>11.5</v>
      </c>
      <c r="X45">
        <v>2.68</v>
      </c>
      <c r="Y45">
        <v>0.197041570730616</v>
      </c>
      <c r="Z45">
        <v>0.1531393568147014</v>
      </c>
      <c r="AA45">
        <v>0.7871362940275651</v>
      </c>
      <c r="AB45">
        <v>0.8509174311926606</v>
      </c>
      <c r="AC45">
        <v>0.536697247706422</v>
      </c>
      <c r="AD45">
        <v>0.6192660550458716</v>
      </c>
    </row>
    <row r="46" spans="1:30">
      <c r="A46" s="1" t="s">
        <v>53</v>
      </c>
      <c r="B46">
        <f>HYPERLINK("https://www.suredividend.com/sure-analysis-MMM/","3M Co.")</f>
        <v>0</v>
      </c>
      <c r="C46">
        <v>171.59</v>
      </c>
      <c r="D46">
        <v>100822.696056</v>
      </c>
      <c r="E46" t="s">
        <v>693</v>
      </c>
      <c r="F46" t="s">
        <v>663</v>
      </c>
      <c r="G46" t="s">
        <v>702</v>
      </c>
      <c r="H46" t="s">
        <v>708</v>
      </c>
      <c r="I46" t="s">
        <v>754</v>
      </c>
      <c r="J46" t="s">
        <v>1256</v>
      </c>
      <c r="K46">
        <v>44131</v>
      </c>
      <c r="L46">
        <v>0.033192413177092</v>
      </c>
      <c r="M46">
        <v>-0.01512518929214401</v>
      </c>
      <c r="N46">
        <v>0.05</v>
      </c>
      <c r="O46">
        <v>0.06413017259016041</v>
      </c>
      <c r="P46" t="s">
        <v>667</v>
      </c>
      <c r="Q46" t="s">
        <v>667</v>
      </c>
      <c r="R46">
        <v>62</v>
      </c>
      <c r="S46">
        <v>0.7041916167664671</v>
      </c>
      <c r="T46">
        <v>159</v>
      </c>
      <c r="U46">
        <v>1.079182389937107</v>
      </c>
      <c r="V46">
        <v>8.529999999999999</v>
      </c>
      <c r="W46">
        <v>8.35</v>
      </c>
      <c r="X46">
        <v>5.88</v>
      </c>
      <c r="Y46">
        <v>0.015961623748357</v>
      </c>
      <c r="Z46">
        <v>0.6171516079632465</v>
      </c>
      <c r="AA46">
        <v>0.5329249617151608</v>
      </c>
      <c r="AB46">
        <v>0.5558103975535168</v>
      </c>
      <c r="AC46">
        <v>0.6146788990825688</v>
      </c>
      <c r="AD46">
        <v>0.6100917431192661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29.9</v>
      </c>
      <c r="D47">
        <v>463.348731</v>
      </c>
      <c r="E47" t="s">
        <v>699</v>
      </c>
      <c r="F47" t="s">
        <v>663</v>
      </c>
      <c r="G47" t="s">
        <v>702</v>
      </c>
      <c r="H47" t="s">
        <v>709</v>
      </c>
      <c r="I47" t="s">
        <v>755</v>
      </c>
      <c r="J47" t="s">
        <v>1258</v>
      </c>
      <c r="K47">
        <v>44127</v>
      </c>
      <c r="L47">
        <v>0.033563935519057</v>
      </c>
      <c r="M47">
        <v>0.007251913503229845</v>
      </c>
      <c r="N47">
        <v>0.02</v>
      </c>
      <c r="O47">
        <v>0.05950271432779575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0.964516129032258</v>
      </c>
      <c r="V47">
        <v>2.48</v>
      </c>
      <c r="W47">
        <v>2.6</v>
      </c>
      <c r="X47">
        <v>1.01</v>
      </c>
      <c r="Y47">
        <v>-0.140369029142955</v>
      </c>
      <c r="Z47">
        <v>0.6278713629402756</v>
      </c>
      <c r="AA47">
        <v>0.2817764165390505</v>
      </c>
      <c r="AB47">
        <v>0.1903669724770642</v>
      </c>
      <c r="AC47">
        <v>0.7798165137614679</v>
      </c>
      <c r="AD47">
        <v>0.5795107033639144</v>
      </c>
    </row>
    <row r="48" spans="1:30">
      <c r="A48" s="1" t="s">
        <v>55</v>
      </c>
      <c r="B48">
        <f>HYPERLINK("https://www.suredividend.com/sure-analysis-CSL/","Carlisle Companies Inc.")</f>
        <v>0</v>
      </c>
      <c r="C48">
        <v>154.56</v>
      </c>
      <c r="D48">
        <v>8336.718945000001</v>
      </c>
      <c r="E48" t="s">
        <v>695</v>
      </c>
      <c r="F48" t="s">
        <v>663</v>
      </c>
      <c r="G48" t="s">
        <v>702</v>
      </c>
      <c r="H48" t="s">
        <v>708</v>
      </c>
      <c r="I48" t="s">
        <v>756</v>
      </c>
      <c r="J48" t="s">
        <v>1256</v>
      </c>
      <c r="K48">
        <v>44125</v>
      </c>
      <c r="L48">
        <v>0.013047486035093</v>
      </c>
      <c r="M48">
        <v>-0.02526096180745185</v>
      </c>
      <c r="N48">
        <v>0.07000000000000001</v>
      </c>
      <c r="O48">
        <v>0.05714378752878679</v>
      </c>
      <c r="P48" t="s">
        <v>667</v>
      </c>
      <c r="Q48" t="s">
        <v>668</v>
      </c>
      <c r="R48">
        <v>44</v>
      </c>
      <c r="S48">
        <v>0.3818181818181818</v>
      </c>
      <c r="T48">
        <v>136</v>
      </c>
      <c r="U48">
        <v>1.136470588235294</v>
      </c>
      <c r="V48">
        <v>6.1</v>
      </c>
      <c r="W48">
        <v>5.5</v>
      </c>
      <c r="X48">
        <v>2.1</v>
      </c>
      <c r="Y48">
        <v>-0.016162947303172</v>
      </c>
      <c r="Z48">
        <v>0.2526799387442573</v>
      </c>
      <c r="AA48">
        <v>0.4793261868300153</v>
      </c>
      <c r="AB48">
        <v>0.7744648318042813</v>
      </c>
      <c r="AC48">
        <v>0.5152905198776758</v>
      </c>
      <c r="AD48">
        <v>0.5611620795107034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98.76000000000001</v>
      </c>
      <c r="D49">
        <v>14491.009851</v>
      </c>
      <c r="E49" t="s">
        <v>699</v>
      </c>
      <c r="F49" t="s">
        <v>663</v>
      </c>
      <c r="G49" t="s">
        <v>702</v>
      </c>
      <c r="H49" t="s">
        <v>708</v>
      </c>
      <c r="I49" t="s">
        <v>757</v>
      </c>
      <c r="J49" t="s">
        <v>1260</v>
      </c>
      <c r="K49">
        <v>44167</v>
      </c>
      <c r="L49">
        <v>0.031079721018184</v>
      </c>
      <c r="M49">
        <v>-0.0228070655225121</v>
      </c>
      <c r="N49">
        <v>0.05</v>
      </c>
      <c r="O49">
        <v>0.05666934715209582</v>
      </c>
      <c r="P49" t="s">
        <v>667</v>
      </c>
      <c r="Q49" t="s">
        <v>667</v>
      </c>
      <c r="R49">
        <v>64</v>
      </c>
      <c r="S49">
        <v>0.6135922330097088</v>
      </c>
      <c r="T49">
        <v>88</v>
      </c>
      <c r="U49">
        <v>1.122272727272727</v>
      </c>
      <c r="V49">
        <v>-1.32</v>
      </c>
      <c r="W49">
        <v>5.15</v>
      </c>
      <c r="X49">
        <v>3.16</v>
      </c>
      <c r="Y49">
        <v>-0.003937437392761</v>
      </c>
      <c r="Z49">
        <v>0.5987748851454824</v>
      </c>
      <c r="AA49">
        <v>0.5038284839203676</v>
      </c>
      <c r="AB49">
        <v>0.5558103975535168</v>
      </c>
      <c r="AC49">
        <v>0.5321100917431193</v>
      </c>
      <c r="AD49">
        <v>0.5565749235474007</v>
      </c>
    </row>
    <row r="50" spans="1:30">
      <c r="A50" s="1" t="s">
        <v>57</v>
      </c>
      <c r="B50">
        <f>HYPERLINK("https://www.suredividend.com/sure-analysis-MGRC/","McGrath Rentcorp")</f>
        <v>0</v>
      </c>
      <c r="C50">
        <v>65.18000000000001</v>
      </c>
      <c r="D50">
        <v>1617.868096</v>
      </c>
      <c r="E50" t="s">
        <v>693</v>
      </c>
      <c r="F50" t="s">
        <v>663</v>
      </c>
      <c r="H50" t="s">
        <v>709</v>
      </c>
      <c r="J50" t="s">
        <v>1256</v>
      </c>
      <c r="K50">
        <v>44136</v>
      </c>
      <c r="L50">
        <v>0.024116402598521</v>
      </c>
      <c r="M50">
        <v>0.002503542364885369</v>
      </c>
      <c r="N50">
        <v>0.03</v>
      </c>
      <c r="O50">
        <v>0.05628076991317266</v>
      </c>
      <c r="P50" t="s">
        <v>667</v>
      </c>
      <c r="Q50" t="s">
        <v>668</v>
      </c>
      <c r="R50">
        <v>29</v>
      </c>
      <c r="S50">
        <v>0.4491978609625668</v>
      </c>
      <c r="T50">
        <v>66</v>
      </c>
      <c r="U50">
        <v>0.9875757575757577</v>
      </c>
      <c r="V50">
        <v>4.12</v>
      </c>
      <c r="W50">
        <v>3.74</v>
      </c>
      <c r="X50">
        <v>1.68</v>
      </c>
      <c r="Y50">
        <v>-0.103844520363163</v>
      </c>
      <c r="Z50">
        <v>0.4839203675344564</v>
      </c>
      <c r="AA50">
        <v>0.3476263399693721</v>
      </c>
      <c r="AB50">
        <v>0.2943425076452599</v>
      </c>
      <c r="AC50">
        <v>0.7431192660550459</v>
      </c>
      <c r="AD50">
        <v>0.5519877675840978</v>
      </c>
    </row>
    <row r="51" spans="1:30">
      <c r="A51" s="1" t="s">
        <v>58</v>
      </c>
      <c r="B51">
        <f>HYPERLINK("https://www.suredividend.com/sure-analysis-AMAT/","Applied Materials Inc.")</f>
        <v>0</v>
      </c>
      <c r="C51">
        <v>87.52</v>
      </c>
      <c r="D51">
        <v>78907.903511</v>
      </c>
      <c r="E51" t="s">
        <v>699</v>
      </c>
      <c r="F51" t="s">
        <v>663</v>
      </c>
      <c r="G51" t="s">
        <v>702</v>
      </c>
      <c r="H51" t="s">
        <v>709</v>
      </c>
      <c r="I51" t="s">
        <v>758</v>
      </c>
      <c r="J51" t="s">
        <v>1263</v>
      </c>
      <c r="K51">
        <v>44171</v>
      </c>
      <c r="L51">
        <v>0.010032786805081</v>
      </c>
      <c r="M51">
        <v>-0.03300354459491417</v>
      </c>
      <c r="N51">
        <v>0.08</v>
      </c>
      <c r="O51">
        <v>0.05548320831331366</v>
      </c>
      <c r="P51" t="s">
        <v>667</v>
      </c>
      <c r="Q51" t="s">
        <v>414</v>
      </c>
      <c r="R51">
        <v>3</v>
      </c>
      <c r="S51">
        <v>0.1795918367346939</v>
      </c>
      <c r="T51">
        <v>74</v>
      </c>
      <c r="U51">
        <v>1.182702702702703</v>
      </c>
      <c r="V51">
        <v>3.92</v>
      </c>
      <c r="W51">
        <v>4.9</v>
      </c>
      <c r="X51">
        <v>0.88</v>
      </c>
      <c r="Y51">
        <v>0.424430887867744</v>
      </c>
      <c r="Z51">
        <v>0.1960183767228177</v>
      </c>
      <c r="AA51">
        <v>0.9234303215926494</v>
      </c>
      <c r="AB51">
        <v>0.8509174311926606</v>
      </c>
      <c r="AC51">
        <v>0.4648318042813456</v>
      </c>
      <c r="AD51">
        <v>0.5443425076452599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58.32</v>
      </c>
      <c r="D52">
        <v>5949.684261</v>
      </c>
      <c r="E52" t="s">
        <v>693</v>
      </c>
      <c r="F52" t="s">
        <v>663</v>
      </c>
      <c r="G52" t="s">
        <v>702</v>
      </c>
      <c r="H52" t="s">
        <v>708</v>
      </c>
      <c r="I52" t="s">
        <v>759</v>
      </c>
      <c r="J52" t="s">
        <v>1260</v>
      </c>
      <c r="K52">
        <v>44126</v>
      </c>
      <c r="L52">
        <v>0.028669873895545</v>
      </c>
      <c r="M52">
        <v>-0.0226791463323307</v>
      </c>
      <c r="N52">
        <v>0.05</v>
      </c>
      <c r="O52">
        <v>0.05538042866343229</v>
      </c>
      <c r="P52" t="s">
        <v>667</v>
      </c>
      <c r="Q52" t="s">
        <v>667</v>
      </c>
      <c r="R52">
        <v>37</v>
      </c>
      <c r="S52">
        <v>0.5149700598802396</v>
      </c>
      <c r="T52">
        <v>52</v>
      </c>
      <c r="U52">
        <v>1.121538461538462</v>
      </c>
      <c r="V52">
        <v>2.61</v>
      </c>
      <c r="W52">
        <v>3.34</v>
      </c>
      <c r="X52">
        <v>1.72</v>
      </c>
      <c r="Y52">
        <v>0.01540328219471</v>
      </c>
      <c r="Z52">
        <v>0.55895865237366</v>
      </c>
      <c r="AA52">
        <v>0.5313935681470138</v>
      </c>
      <c r="AB52">
        <v>0.5558103975535168</v>
      </c>
      <c r="AC52">
        <v>0.5336391437308868</v>
      </c>
      <c r="AD52">
        <v>0.5428134556574924</v>
      </c>
    </row>
    <row r="53" spans="1:30">
      <c r="A53" s="1" t="s">
        <v>60</v>
      </c>
      <c r="B53">
        <f>HYPERLINK("https://www.suredividend.com/sure-analysis-NIDB/","Northeast Indiana Bancorp Inc.")</f>
        <v>0</v>
      </c>
      <c r="C53">
        <v>40</v>
      </c>
      <c r="D53">
        <v>48.41308</v>
      </c>
      <c r="E53" t="s">
        <v>693</v>
      </c>
      <c r="F53" t="s">
        <v>663</v>
      </c>
      <c r="H53" t="s">
        <v>711</v>
      </c>
      <c r="J53" t="s">
        <v>1258</v>
      </c>
      <c r="K53">
        <v>44167</v>
      </c>
      <c r="L53">
        <v>0</v>
      </c>
      <c r="M53">
        <v>0</v>
      </c>
      <c r="N53">
        <v>0.03</v>
      </c>
      <c r="O53">
        <v>0.05517232801149574</v>
      </c>
      <c r="P53" t="s">
        <v>667</v>
      </c>
      <c r="Q53" t="s">
        <v>534</v>
      </c>
      <c r="R53">
        <v>26</v>
      </c>
      <c r="S53">
        <v>0.2427616926503341</v>
      </c>
      <c r="T53">
        <v>40</v>
      </c>
      <c r="U53">
        <v>1</v>
      </c>
      <c r="V53">
        <v>0</v>
      </c>
      <c r="W53">
        <v>4.49</v>
      </c>
      <c r="X53">
        <v>1.09</v>
      </c>
      <c r="Y53">
        <v>0.006641316082856</v>
      </c>
      <c r="Z53">
        <v>0.03675344563552833</v>
      </c>
      <c r="AA53">
        <v>0.5176110260336907</v>
      </c>
      <c r="AB53">
        <v>0.2943425076452599</v>
      </c>
      <c r="AC53">
        <v>0.7324159021406728</v>
      </c>
      <c r="AD53">
        <v>0.5382262996941897</v>
      </c>
    </row>
    <row r="54" spans="1:30">
      <c r="A54" s="1" t="s">
        <v>61</v>
      </c>
      <c r="B54">
        <f>HYPERLINK("https://www.suredividend.com/sure-analysis-GRC/","Gorman-Rupp Co.")</f>
        <v>0</v>
      </c>
      <c r="C54">
        <v>31.62</v>
      </c>
      <c r="D54">
        <v>847.00964</v>
      </c>
      <c r="E54" t="s">
        <v>699</v>
      </c>
      <c r="F54" t="s">
        <v>663</v>
      </c>
      <c r="H54" t="s">
        <v>708</v>
      </c>
      <c r="J54" t="s">
        <v>1256</v>
      </c>
      <c r="K54">
        <v>44141</v>
      </c>
      <c r="L54">
        <v>0.018061836575275</v>
      </c>
      <c r="M54">
        <v>-0.003952692922012169</v>
      </c>
      <c r="N54">
        <v>0.04</v>
      </c>
      <c r="O54">
        <v>0.05491678382247689</v>
      </c>
      <c r="P54" t="s">
        <v>667</v>
      </c>
      <c r="Q54" t="s">
        <v>668</v>
      </c>
      <c r="R54">
        <v>48</v>
      </c>
      <c r="S54">
        <v>0.5636363636363636</v>
      </c>
      <c r="T54">
        <v>31</v>
      </c>
      <c r="U54">
        <v>1.02</v>
      </c>
      <c r="V54">
        <v>1.02</v>
      </c>
      <c r="W54">
        <v>1.1</v>
      </c>
      <c r="X54">
        <v>0.62</v>
      </c>
      <c r="Y54">
        <v>-0.120605738691179</v>
      </c>
      <c r="Z54">
        <v>0.3721286370597244</v>
      </c>
      <c r="AA54">
        <v>0.3139356814701378</v>
      </c>
      <c r="AB54">
        <v>0.4235474006116208</v>
      </c>
      <c r="AC54">
        <v>0.7033639143730887</v>
      </c>
      <c r="AD54">
        <v>0.536697247706422</v>
      </c>
    </row>
    <row r="55" spans="1:30">
      <c r="A55" s="1" t="s">
        <v>62</v>
      </c>
      <c r="B55">
        <f>HYPERLINK("https://www.suredividend.com/sure-analysis-HRL/","Hormel Foods Corp.")</f>
        <v>0</v>
      </c>
      <c r="C55">
        <v>45.855</v>
      </c>
      <c r="D55">
        <v>25165.583433</v>
      </c>
      <c r="E55" t="s">
        <v>699</v>
      </c>
      <c r="F55" t="s">
        <v>663</v>
      </c>
      <c r="G55" t="s">
        <v>702</v>
      </c>
      <c r="H55" t="s">
        <v>708</v>
      </c>
      <c r="I55" t="s">
        <v>760</v>
      </c>
      <c r="J55" t="s">
        <v>1262</v>
      </c>
      <c r="K55">
        <v>44173</v>
      </c>
      <c r="L55">
        <v>0.019810503550191</v>
      </c>
      <c r="M55">
        <v>-0.02695111640339742</v>
      </c>
      <c r="N55">
        <v>0.06</v>
      </c>
      <c r="O55">
        <v>0.05246032746346474</v>
      </c>
      <c r="P55" t="s">
        <v>667</v>
      </c>
      <c r="Q55" t="s">
        <v>668</v>
      </c>
      <c r="R55">
        <v>55</v>
      </c>
      <c r="S55">
        <v>0.5444444444444444</v>
      </c>
      <c r="T55">
        <v>40</v>
      </c>
      <c r="U55">
        <v>1.146375</v>
      </c>
      <c r="V55">
        <v>1.66</v>
      </c>
      <c r="W55">
        <v>1.8</v>
      </c>
      <c r="X55">
        <v>0.98</v>
      </c>
      <c r="Y55">
        <v>0.07432701859846501</v>
      </c>
      <c r="Z55">
        <v>0.4012251148545176</v>
      </c>
      <c r="AA55">
        <v>0.6186830015313936</v>
      </c>
      <c r="AB55">
        <v>0.6865443425076453</v>
      </c>
      <c r="AC55">
        <v>0.5015290519877675</v>
      </c>
      <c r="AD55">
        <v>0.5076452599388379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238.56</v>
      </c>
      <c r="D56">
        <v>92083.742591</v>
      </c>
      <c r="E56" t="s">
        <v>693</v>
      </c>
      <c r="F56" t="s">
        <v>663</v>
      </c>
      <c r="G56" t="s">
        <v>702</v>
      </c>
      <c r="H56" t="s">
        <v>708</v>
      </c>
      <c r="I56" t="s">
        <v>761</v>
      </c>
      <c r="J56" t="s">
        <v>1257</v>
      </c>
      <c r="K56">
        <v>44137</v>
      </c>
      <c r="L56">
        <v>0.009571551311666001</v>
      </c>
      <c r="M56">
        <v>-0.07108224561090337</v>
      </c>
      <c r="N56">
        <v>0.12</v>
      </c>
      <c r="O56">
        <v>0.0518370294923256</v>
      </c>
      <c r="P56" t="s">
        <v>667</v>
      </c>
      <c r="Q56" t="s">
        <v>414</v>
      </c>
      <c r="R56">
        <v>26</v>
      </c>
      <c r="S56">
        <v>0.3198887343532684</v>
      </c>
      <c r="T56">
        <v>165</v>
      </c>
      <c r="U56">
        <v>1.445818181818182</v>
      </c>
      <c r="V56">
        <v>4.63</v>
      </c>
      <c r="W56">
        <v>7.19</v>
      </c>
      <c r="X56">
        <v>2.3</v>
      </c>
      <c r="Y56">
        <v>0.183644605200616</v>
      </c>
      <c r="Z56">
        <v>0.1822358346094946</v>
      </c>
      <c r="AA56">
        <v>0.7656967840735069</v>
      </c>
      <c r="AB56">
        <v>0.9686544342507645</v>
      </c>
      <c r="AC56">
        <v>0.2324159021406728</v>
      </c>
      <c r="AD56">
        <v>0.5045871559633027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52.96</v>
      </c>
      <c r="D57">
        <v>2684.040853</v>
      </c>
      <c r="E57" t="s">
        <v>696</v>
      </c>
      <c r="F57" t="s">
        <v>663</v>
      </c>
      <c r="G57" t="s">
        <v>702</v>
      </c>
      <c r="H57" t="s">
        <v>708</v>
      </c>
      <c r="I57" t="s">
        <v>762</v>
      </c>
      <c r="J57" t="s">
        <v>1264</v>
      </c>
      <c r="K57">
        <v>44098</v>
      </c>
      <c r="L57">
        <v>0.009279525571899001</v>
      </c>
      <c r="M57">
        <v>-0.06423429628285693</v>
      </c>
      <c r="N57">
        <v>0.11</v>
      </c>
      <c r="O57">
        <v>0.05066017691765556</v>
      </c>
      <c r="P57" t="s">
        <v>667</v>
      </c>
      <c r="Q57" t="s">
        <v>668</v>
      </c>
      <c r="R57">
        <v>51</v>
      </c>
      <c r="S57">
        <v>0.26</v>
      </c>
      <c r="T57">
        <v>38</v>
      </c>
      <c r="U57">
        <v>1.393684210526316</v>
      </c>
      <c r="V57">
        <v>2.2</v>
      </c>
      <c r="W57">
        <v>2.5</v>
      </c>
      <c r="X57">
        <v>0.65</v>
      </c>
      <c r="Y57">
        <v>0.04629892929818501</v>
      </c>
      <c r="Z57">
        <v>0.1761102603369066</v>
      </c>
      <c r="AA57">
        <v>0.5849923430321593</v>
      </c>
      <c r="AB57">
        <v>0.959480122324159</v>
      </c>
      <c r="AC57">
        <v>0.27217125382263</v>
      </c>
      <c r="AD57">
        <v>0.4969418960244649</v>
      </c>
    </row>
    <row r="58" spans="1:30">
      <c r="A58" s="1" t="s">
        <v>65</v>
      </c>
      <c r="B58">
        <f>HYPERLINK("https://www.suredividend.com/sure-analysis-RNR/","RenaissanceRe Holdings Ltd")</f>
        <v>0</v>
      </c>
      <c r="C58">
        <v>162.43</v>
      </c>
      <c r="D58">
        <v>8425.321330000001</v>
      </c>
      <c r="E58" t="s">
        <v>694</v>
      </c>
      <c r="F58" t="s">
        <v>663</v>
      </c>
      <c r="H58" t="s">
        <v>708</v>
      </c>
      <c r="I58" t="s">
        <v>763</v>
      </c>
      <c r="J58" t="s">
        <v>1258</v>
      </c>
      <c r="K58">
        <v>44168</v>
      </c>
      <c r="L58">
        <v>0.008417055038008001</v>
      </c>
      <c r="M58">
        <v>-0.008045685308674555</v>
      </c>
      <c r="N58">
        <v>0.05</v>
      </c>
      <c r="O58">
        <v>0.04937406546744638</v>
      </c>
      <c r="P58" t="s">
        <v>667</v>
      </c>
      <c r="Q58" t="s">
        <v>414</v>
      </c>
      <c r="R58">
        <v>25</v>
      </c>
      <c r="S58">
        <v>0.3111111111111111</v>
      </c>
      <c r="T58">
        <v>156</v>
      </c>
      <c r="U58">
        <v>1.041217948717949</v>
      </c>
      <c r="V58">
        <v>12.45</v>
      </c>
      <c r="W58">
        <v>4.5</v>
      </c>
      <c r="X58">
        <v>1.4</v>
      </c>
      <c r="Y58">
        <v>-0.143645224745358</v>
      </c>
      <c r="Z58">
        <v>0.1562021439509954</v>
      </c>
      <c r="AA58">
        <v>0.2771822358346095</v>
      </c>
      <c r="AB58">
        <v>0.5558103975535168</v>
      </c>
      <c r="AC58">
        <v>0.6743119266055047</v>
      </c>
      <c r="AD58">
        <v>0.4908256880733945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292.09</v>
      </c>
      <c r="D59">
        <v>54507.072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1258</v>
      </c>
      <c r="K59">
        <v>44164</v>
      </c>
      <c r="L59">
        <v>0.007694229328925</v>
      </c>
      <c r="M59">
        <v>-0.03692582917186471</v>
      </c>
      <c r="N59">
        <v>0.08</v>
      </c>
      <c r="O59">
        <v>0.04901866074944605</v>
      </c>
      <c r="P59" t="s">
        <v>667</v>
      </c>
      <c r="Q59" t="s">
        <v>414</v>
      </c>
      <c r="R59">
        <v>11</v>
      </c>
      <c r="S59">
        <v>0.2217821782178218</v>
      </c>
      <c r="T59">
        <v>242</v>
      </c>
      <c r="U59">
        <v>1.20698347107438</v>
      </c>
      <c r="V59">
        <v>9.609999999999999</v>
      </c>
      <c r="W59">
        <v>10.1</v>
      </c>
      <c r="X59">
        <v>2.24</v>
      </c>
      <c r="Y59">
        <v>0.213661553849749</v>
      </c>
      <c r="Z59">
        <v>0.1439509954058193</v>
      </c>
      <c r="AA59">
        <v>0.7963246554364471</v>
      </c>
      <c r="AB59">
        <v>0.8509174311926606</v>
      </c>
      <c r="AC59">
        <v>0.4296636085626911</v>
      </c>
      <c r="AD59">
        <v>0.4862385321100918</v>
      </c>
    </row>
    <row r="60" spans="1:30">
      <c r="A60" s="1" t="s">
        <v>67</v>
      </c>
      <c r="B60">
        <f>HYPERLINK("https://www.suredividend.com/sure-analysis-TGT/","Target Corp")</f>
        <v>0</v>
      </c>
      <c r="C60">
        <v>176.62</v>
      </c>
      <c r="D60">
        <v>88401.482581</v>
      </c>
      <c r="E60" t="s">
        <v>699</v>
      </c>
      <c r="F60" t="s">
        <v>663</v>
      </c>
      <c r="G60" t="s">
        <v>702</v>
      </c>
      <c r="H60" t="s">
        <v>708</v>
      </c>
      <c r="I60" t="s">
        <v>765</v>
      </c>
      <c r="J60" t="s">
        <v>1262</v>
      </c>
      <c r="K60">
        <v>44172</v>
      </c>
      <c r="L60">
        <v>0.015078755607545</v>
      </c>
      <c r="M60">
        <v>-0.01713238204288858</v>
      </c>
      <c r="N60">
        <v>0.05</v>
      </c>
      <c r="O60">
        <v>0.04774864263987855</v>
      </c>
      <c r="P60" t="s">
        <v>667</v>
      </c>
      <c r="Q60" t="s">
        <v>668</v>
      </c>
      <c r="R60">
        <v>53</v>
      </c>
      <c r="S60">
        <v>0.3022222222222222</v>
      </c>
      <c r="T60">
        <v>162</v>
      </c>
      <c r="U60">
        <v>1.090246913580247</v>
      </c>
      <c r="V60">
        <v>6.92</v>
      </c>
      <c r="W60">
        <v>9</v>
      </c>
      <c r="X60">
        <v>2.72</v>
      </c>
      <c r="Y60">
        <v>0.443565368496371</v>
      </c>
      <c r="Z60">
        <v>0.3016845329249617</v>
      </c>
      <c r="AA60">
        <v>0.9295558958652375</v>
      </c>
      <c r="AB60">
        <v>0.5558103975535168</v>
      </c>
      <c r="AC60">
        <v>0.5886850152905199</v>
      </c>
      <c r="AD60">
        <v>0.4801223241590214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21.5</v>
      </c>
      <c r="D61">
        <v>103.816491</v>
      </c>
      <c r="E61" t="s">
        <v>699</v>
      </c>
      <c r="F61" t="s">
        <v>663</v>
      </c>
      <c r="H61" t="s">
        <v>710</v>
      </c>
      <c r="J61" t="s">
        <v>1258</v>
      </c>
      <c r="K61">
        <v>44159</v>
      </c>
      <c r="L61">
        <v>0</v>
      </c>
      <c r="M61">
        <v>0.004608490223040329</v>
      </c>
      <c r="N61">
        <v>0.02</v>
      </c>
      <c r="O61">
        <v>0.04746983510310243</v>
      </c>
      <c r="P61" t="s">
        <v>667</v>
      </c>
      <c r="Q61" t="s">
        <v>414</v>
      </c>
      <c r="R61">
        <v>28</v>
      </c>
      <c r="S61">
        <v>0.2127659574468085</v>
      </c>
      <c r="T61">
        <v>22</v>
      </c>
      <c r="U61">
        <v>0.9772727272727273</v>
      </c>
      <c r="V61">
        <v>0</v>
      </c>
      <c r="W61">
        <v>2.35</v>
      </c>
      <c r="X61">
        <v>0.5</v>
      </c>
      <c r="Y61">
        <v>-0.104166666666666</v>
      </c>
      <c r="Z61">
        <v>0.03675344563552833</v>
      </c>
      <c r="AA61">
        <v>0.3460949464012251</v>
      </c>
      <c r="AB61">
        <v>0.1903669724770642</v>
      </c>
      <c r="AC61">
        <v>0.7614678899082569</v>
      </c>
      <c r="AD61">
        <v>0.4770642201834863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199.41</v>
      </c>
      <c r="D62">
        <v>25452.001664</v>
      </c>
      <c r="E62" t="s">
        <v>699</v>
      </c>
      <c r="F62" t="s">
        <v>663</v>
      </c>
      <c r="G62" t="s">
        <v>702</v>
      </c>
      <c r="H62" t="s">
        <v>708</v>
      </c>
      <c r="I62" t="s">
        <v>766</v>
      </c>
      <c r="J62" t="s">
        <v>1262</v>
      </c>
      <c r="K62">
        <v>44167</v>
      </c>
      <c r="L62">
        <v>0.02133225546426</v>
      </c>
      <c r="M62">
        <v>-0.0191867407605546</v>
      </c>
      <c r="N62">
        <v>0.045</v>
      </c>
      <c r="O62">
        <v>0.04672906541200961</v>
      </c>
      <c r="P62" t="s">
        <v>667</v>
      </c>
      <c r="Q62" t="s">
        <v>668</v>
      </c>
      <c r="R62">
        <v>43</v>
      </c>
      <c r="S62">
        <v>0.5656050955414014</v>
      </c>
      <c r="T62">
        <v>181</v>
      </c>
      <c r="U62">
        <v>1.101712707182321</v>
      </c>
      <c r="V62">
        <v>8.99</v>
      </c>
      <c r="W62">
        <v>7.85</v>
      </c>
      <c r="X62">
        <v>4.44</v>
      </c>
      <c r="Y62">
        <v>0.35012881453849</v>
      </c>
      <c r="Z62">
        <v>0.439509954058193</v>
      </c>
      <c r="AA62">
        <v>0.8912710566615619</v>
      </c>
      <c r="AB62">
        <v>0.4824159021406728</v>
      </c>
      <c r="AC62">
        <v>0.573394495412844</v>
      </c>
      <c r="AD62">
        <v>0.474006116207951</v>
      </c>
    </row>
    <row r="63" spans="1:30">
      <c r="A63" s="1" t="s">
        <v>70</v>
      </c>
      <c r="B63">
        <f>HYPERLINK("https://www.suredividend.com/sure-analysis-AAP/","Advance Auto Parts Inc")</f>
        <v>0</v>
      </c>
      <c r="C63">
        <v>157.815</v>
      </c>
      <c r="D63">
        <v>10687.768438</v>
      </c>
      <c r="E63" t="s">
        <v>694</v>
      </c>
      <c r="F63" t="s">
        <v>663</v>
      </c>
      <c r="G63" t="s">
        <v>702</v>
      </c>
      <c r="H63" t="s">
        <v>708</v>
      </c>
      <c r="I63" t="s">
        <v>767</v>
      </c>
      <c r="J63" t="s">
        <v>1260</v>
      </c>
      <c r="K63">
        <v>44145</v>
      </c>
      <c r="L63">
        <v>0.006333483186762001</v>
      </c>
      <c r="M63">
        <v>-0.01952268143624603</v>
      </c>
      <c r="N63">
        <v>0.06</v>
      </c>
      <c r="O63">
        <v>0.04647056689766549</v>
      </c>
      <c r="P63" t="s">
        <v>667</v>
      </c>
      <c r="Q63" t="s">
        <v>534</v>
      </c>
      <c r="R63">
        <v>1</v>
      </c>
      <c r="S63">
        <v>0.119047619047619</v>
      </c>
      <c r="T63">
        <v>143</v>
      </c>
      <c r="U63">
        <v>1.103601398601399</v>
      </c>
      <c r="V63">
        <v>6.87</v>
      </c>
      <c r="W63">
        <v>8.4</v>
      </c>
      <c r="X63">
        <v>1</v>
      </c>
      <c r="Y63">
        <v>-0.004271561841557</v>
      </c>
      <c r="Z63">
        <v>0.1209800918836141</v>
      </c>
      <c r="AA63">
        <v>0.5022970903522205</v>
      </c>
      <c r="AB63">
        <v>0.6865443425076453</v>
      </c>
      <c r="AC63">
        <v>0.5672782874617738</v>
      </c>
      <c r="AD63">
        <v>0.4709480122324159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149.645</v>
      </c>
      <c r="D64">
        <v>69474.95013100001</v>
      </c>
      <c r="E64" t="s">
        <v>695</v>
      </c>
      <c r="F64" t="s">
        <v>663</v>
      </c>
      <c r="H64" t="s">
        <v>708</v>
      </c>
      <c r="I64" t="s">
        <v>768</v>
      </c>
      <c r="J64" t="s">
        <v>1258</v>
      </c>
      <c r="K64">
        <v>44133</v>
      </c>
      <c r="L64">
        <v>0.01990541748659</v>
      </c>
      <c r="M64">
        <v>-0.02330742515425033</v>
      </c>
      <c r="N64">
        <v>0.05</v>
      </c>
      <c r="O64">
        <v>0.04632757833807233</v>
      </c>
      <c r="P64" t="s">
        <v>667</v>
      </c>
      <c r="Q64" t="s">
        <v>668</v>
      </c>
      <c r="R64">
        <v>27</v>
      </c>
      <c r="S64">
        <v>0.3670588235294118</v>
      </c>
      <c r="T64">
        <v>133</v>
      </c>
      <c r="U64">
        <v>1.12515037593985</v>
      </c>
      <c r="V64">
        <v>5.04</v>
      </c>
      <c r="W64">
        <v>8.5</v>
      </c>
      <c r="X64">
        <v>3.12</v>
      </c>
      <c r="Y64">
        <v>0.013322238051724</v>
      </c>
      <c r="Z64">
        <v>0.4058192955589587</v>
      </c>
      <c r="AA64">
        <v>0.5283307810107197</v>
      </c>
      <c r="AB64">
        <v>0.5558103975535168</v>
      </c>
      <c r="AC64">
        <v>0.5229357798165137</v>
      </c>
      <c r="AD64">
        <v>0.4694189602446483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377.13</v>
      </c>
      <c r="D65">
        <v>166896.671183</v>
      </c>
      <c r="E65" t="s">
        <v>699</v>
      </c>
      <c r="F65" t="s">
        <v>663</v>
      </c>
      <c r="G65" t="s">
        <v>702</v>
      </c>
      <c r="H65" t="s">
        <v>709</v>
      </c>
      <c r="I65" t="s">
        <v>769</v>
      </c>
      <c r="J65" t="s">
        <v>1262</v>
      </c>
      <c r="K65">
        <v>44180</v>
      </c>
      <c r="L65">
        <v>0.007090922886508</v>
      </c>
      <c r="M65">
        <v>-0.04858224924805754</v>
      </c>
      <c r="N65">
        <v>0.09</v>
      </c>
      <c r="O65">
        <v>0.04552781300351616</v>
      </c>
      <c r="P65" t="s">
        <v>667</v>
      </c>
      <c r="Q65" t="s">
        <v>414</v>
      </c>
      <c r="R65">
        <v>17</v>
      </c>
      <c r="S65">
        <v>0.2758620689655172</v>
      </c>
      <c r="T65">
        <v>294</v>
      </c>
      <c r="U65">
        <v>1.282755102040816</v>
      </c>
      <c r="V65">
        <v>9.74</v>
      </c>
      <c r="W65">
        <v>10.15</v>
      </c>
      <c r="X65">
        <v>2.8</v>
      </c>
      <c r="Y65">
        <v>0.336622564294674</v>
      </c>
      <c r="Z65">
        <v>0.1301684532924962</v>
      </c>
      <c r="AA65">
        <v>0.888208269525268</v>
      </c>
      <c r="AB65">
        <v>0.8983180428134557</v>
      </c>
      <c r="AC65">
        <v>0.353211009174312</v>
      </c>
      <c r="AD65">
        <v>0.4663608562691132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155.2</v>
      </c>
      <c r="D66">
        <v>414309.565719</v>
      </c>
      <c r="E66" t="s">
        <v>693</v>
      </c>
      <c r="F66" t="s">
        <v>663</v>
      </c>
      <c r="G66" t="s">
        <v>702</v>
      </c>
      <c r="H66" t="s">
        <v>708</v>
      </c>
      <c r="I66" t="s">
        <v>770</v>
      </c>
      <c r="J66" t="s">
        <v>1257</v>
      </c>
      <c r="K66">
        <v>44117</v>
      </c>
      <c r="L66">
        <v>0.025036109737439</v>
      </c>
      <c r="M66">
        <v>-0.04082960514627298</v>
      </c>
      <c r="N66">
        <v>0.06</v>
      </c>
      <c r="O66">
        <v>0.04430662294977661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1.231746031746032</v>
      </c>
      <c r="V66">
        <v>6.36</v>
      </c>
      <c r="W66">
        <v>8</v>
      </c>
      <c r="X66">
        <v>4.04</v>
      </c>
      <c r="Y66">
        <v>0.120450173499623</v>
      </c>
      <c r="Z66">
        <v>0.5022970903522205</v>
      </c>
      <c r="AA66">
        <v>0.6768759571209801</v>
      </c>
      <c r="AB66">
        <v>0.6865443425076453</v>
      </c>
      <c r="AC66">
        <v>0.4036697247706422</v>
      </c>
      <c r="AD66">
        <v>0.4617737003058104</v>
      </c>
    </row>
    <row r="67" spans="1:30">
      <c r="A67" s="1" t="s">
        <v>74</v>
      </c>
      <c r="B67">
        <f>HYPERLINK("https://www.suredividend.com/sure-analysis-NUE/","Nucor Corp.")</f>
        <v>0</v>
      </c>
      <c r="C67">
        <v>52.72</v>
      </c>
      <c r="D67">
        <v>16059.600053</v>
      </c>
      <c r="E67" t="s">
        <v>697</v>
      </c>
      <c r="F67" t="s">
        <v>663</v>
      </c>
      <c r="G67" t="s">
        <v>702</v>
      </c>
      <c r="H67" t="s">
        <v>708</v>
      </c>
      <c r="I67" t="s">
        <v>771</v>
      </c>
      <c r="J67" t="s">
        <v>1264</v>
      </c>
      <c r="K67">
        <v>44146</v>
      </c>
      <c r="L67">
        <v>0.029934884243863</v>
      </c>
      <c r="M67">
        <v>-0.01053845420483257</v>
      </c>
      <c r="N67">
        <v>0.025</v>
      </c>
      <c r="O67">
        <v>0.04335083695238007</v>
      </c>
      <c r="P67" t="s">
        <v>667</v>
      </c>
      <c r="Q67" t="s">
        <v>667</v>
      </c>
      <c r="R67">
        <v>47</v>
      </c>
      <c r="S67">
        <v>0.5791366906474821</v>
      </c>
      <c r="T67">
        <v>50</v>
      </c>
      <c r="U67">
        <v>1.0544</v>
      </c>
      <c r="V67">
        <v>1.41</v>
      </c>
      <c r="W67">
        <v>2.78</v>
      </c>
      <c r="X67">
        <v>1.61</v>
      </c>
      <c r="Y67">
        <v>0.016471073858978</v>
      </c>
      <c r="Z67">
        <v>0.5849923430321593</v>
      </c>
      <c r="AA67">
        <v>0.5359877488514548</v>
      </c>
      <c r="AB67">
        <v>0.2347094801223241</v>
      </c>
      <c r="AC67">
        <v>0.6498470948012232</v>
      </c>
      <c r="AD67">
        <v>0.4510703363914373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51.475</v>
      </c>
      <c r="D68">
        <v>2560.481192</v>
      </c>
      <c r="E68" t="s">
        <v>693</v>
      </c>
      <c r="F68" t="s">
        <v>663</v>
      </c>
      <c r="G68" t="s">
        <v>702</v>
      </c>
      <c r="H68" t="s">
        <v>708</v>
      </c>
      <c r="I68" t="s">
        <v>772</v>
      </c>
      <c r="J68" t="s">
        <v>1256</v>
      </c>
      <c r="K68">
        <v>44154</v>
      </c>
      <c r="L68">
        <v>0.016394274873071</v>
      </c>
      <c r="M68">
        <v>-0.02223993492950271</v>
      </c>
      <c r="N68">
        <v>0.05</v>
      </c>
      <c r="O68">
        <v>0.04208611621475233</v>
      </c>
      <c r="P68" t="s">
        <v>667</v>
      </c>
      <c r="Q68" t="s">
        <v>668</v>
      </c>
      <c r="R68">
        <v>35</v>
      </c>
      <c r="S68">
        <v>0.3577235772357724</v>
      </c>
      <c r="T68">
        <v>46</v>
      </c>
      <c r="U68">
        <v>1.119021739130435</v>
      </c>
      <c r="V68">
        <v>2.1</v>
      </c>
      <c r="W68">
        <v>2.46</v>
      </c>
      <c r="X68">
        <v>0.88</v>
      </c>
      <c r="Y68">
        <v>-0.06912971911755801</v>
      </c>
      <c r="Z68">
        <v>0.333843797856049</v>
      </c>
      <c r="AA68">
        <v>0.4042879019908117</v>
      </c>
      <c r="AB68">
        <v>0.5558103975535168</v>
      </c>
      <c r="AC68">
        <v>0.5382262996941897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51.84</v>
      </c>
      <c r="D69">
        <v>8831.324908000001</v>
      </c>
      <c r="E69" t="s">
        <v>695</v>
      </c>
      <c r="F69" t="s">
        <v>663</v>
      </c>
      <c r="H69" t="s">
        <v>708</v>
      </c>
      <c r="I69" t="s">
        <v>773</v>
      </c>
      <c r="J69" t="s">
        <v>1256</v>
      </c>
      <c r="K69">
        <v>44129</v>
      </c>
      <c r="L69">
        <v>0.014222133257478</v>
      </c>
      <c r="M69">
        <v>-0.03670192472111822</v>
      </c>
      <c r="N69">
        <v>0.065</v>
      </c>
      <c r="O69">
        <v>0.04128918004330351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1.205581395348837</v>
      </c>
      <c r="V69">
        <v>2.1</v>
      </c>
      <c r="W69">
        <v>2.38</v>
      </c>
      <c r="X69">
        <v>0.76</v>
      </c>
      <c r="Y69">
        <v>0.176061423678952</v>
      </c>
      <c r="Z69">
        <v>0.2802450229709035</v>
      </c>
      <c r="AA69">
        <v>0.7565084226646248</v>
      </c>
      <c r="AB69">
        <v>0.7408256880733946</v>
      </c>
      <c r="AC69">
        <v>0.4342507645259939</v>
      </c>
      <c r="AD69">
        <v>0.4388379204892967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268.05</v>
      </c>
      <c r="D70">
        <v>35086.474468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1256</v>
      </c>
      <c r="K70">
        <v>44152</v>
      </c>
      <c r="L70">
        <v>0.012837190148736</v>
      </c>
      <c r="M70">
        <v>-0.06848809959065572</v>
      </c>
      <c r="N70">
        <v>0.1</v>
      </c>
      <c r="O70">
        <v>0.03879444239809993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1.425797872340426</v>
      </c>
      <c r="V70">
        <v>9.16</v>
      </c>
      <c r="W70">
        <v>12.3</v>
      </c>
      <c r="X70">
        <v>3.6</v>
      </c>
      <c r="Y70">
        <v>0.341319900931109</v>
      </c>
      <c r="Z70">
        <v>0.2480857580398162</v>
      </c>
      <c r="AA70">
        <v>0.889739663093415</v>
      </c>
      <c r="AB70">
        <v>0.9342507645259939</v>
      </c>
      <c r="AC70">
        <v>0.2446483180428135</v>
      </c>
      <c r="AD70">
        <v>0.4250764525993884</v>
      </c>
    </row>
    <row r="71" spans="1:30">
      <c r="A71" s="1" t="s">
        <v>78</v>
      </c>
      <c r="B71">
        <f>HYPERLINK("https://www.suredividend.com/sure-analysis-TROW/","T. Rowe Price Group Inc.")</f>
        <v>0</v>
      </c>
      <c r="C71">
        <v>146.76</v>
      </c>
      <c r="D71">
        <v>34279.662652</v>
      </c>
      <c r="E71" t="s">
        <v>694</v>
      </c>
      <c r="F71" t="s">
        <v>663</v>
      </c>
      <c r="G71" t="s">
        <v>702</v>
      </c>
      <c r="H71" t="s">
        <v>709</v>
      </c>
      <c r="I71" t="s">
        <v>775</v>
      </c>
      <c r="J71" t="s">
        <v>1258</v>
      </c>
      <c r="K71">
        <v>44133</v>
      </c>
      <c r="L71">
        <v>0.02354476141962</v>
      </c>
      <c r="M71">
        <v>-0.03549234884588359</v>
      </c>
      <c r="N71">
        <v>0.05</v>
      </c>
      <c r="O71">
        <v>0.03843714216318461</v>
      </c>
      <c r="P71" t="s">
        <v>667</v>
      </c>
      <c r="Q71" t="s">
        <v>668</v>
      </c>
      <c r="R71">
        <v>34</v>
      </c>
      <c r="S71">
        <v>0.4114285714285714</v>
      </c>
      <c r="T71">
        <v>122.5</v>
      </c>
      <c r="U71">
        <v>1.198040816326531</v>
      </c>
      <c r="V71">
        <v>0</v>
      </c>
      <c r="W71">
        <v>8.75</v>
      </c>
      <c r="X71">
        <v>3.6</v>
      </c>
      <c r="Y71">
        <v>0.251237683090314</v>
      </c>
      <c r="Z71">
        <v>0.4701378254211332</v>
      </c>
      <c r="AA71">
        <v>0.8376722817764165</v>
      </c>
      <c r="AB71">
        <v>0.5558103975535168</v>
      </c>
      <c r="AC71">
        <v>0.4464831804281346</v>
      </c>
      <c r="AD71">
        <v>0.418960244648318</v>
      </c>
    </row>
    <row r="72" spans="1:30">
      <c r="A72" s="1" t="s">
        <v>79</v>
      </c>
      <c r="B72">
        <f>HYPERLINK("https://www.suredividend.com/sure-analysis-ROP/","Roper Technologies Inc")</f>
        <v>0</v>
      </c>
      <c r="C72">
        <v>420.565</v>
      </c>
      <c r="D72">
        <v>45209.426103</v>
      </c>
      <c r="E72" t="s">
        <v>691</v>
      </c>
      <c r="F72" t="s">
        <v>663</v>
      </c>
      <c r="G72" t="s">
        <v>702</v>
      </c>
      <c r="H72" t="s">
        <v>708</v>
      </c>
      <c r="I72" t="s">
        <v>776</v>
      </c>
      <c r="J72" t="s">
        <v>1256</v>
      </c>
      <c r="K72">
        <v>44133</v>
      </c>
      <c r="L72">
        <v>0.004745729452392</v>
      </c>
      <c r="M72">
        <v>-0.04850142263163748</v>
      </c>
      <c r="N72">
        <v>0.08500000000000001</v>
      </c>
      <c r="O72">
        <v>0.03791006314490897</v>
      </c>
      <c r="P72" t="s">
        <v>667</v>
      </c>
      <c r="Q72" t="s">
        <v>414</v>
      </c>
      <c r="R72">
        <v>27</v>
      </c>
      <c r="S72">
        <v>0.1626984126984127</v>
      </c>
      <c r="T72">
        <v>328</v>
      </c>
      <c r="U72">
        <v>1.282210365853659</v>
      </c>
      <c r="V72">
        <v>14.83</v>
      </c>
      <c r="W72">
        <v>12.6</v>
      </c>
      <c r="X72">
        <v>2.05</v>
      </c>
      <c r="Y72">
        <v>0.194217647405916</v>
      </c>
      <c r="Z72">
        <v>0.1026033690658499</v>
      </c>
      <c r="AA72">
        <v>0.77947932618683</v>
      </c>
      <c r="AB72">
        <v>0.8830275229357798</v>
      </c>
      <c r="AC72">
        <v>0.3547400611620795</v>
      </c>
      <c r="AD72">
        <v>0.4113149847094801</v>
      </c>
    </row>
    <row r="73" spans="1:30">
      <c r="A73" s="1" t="s">
        <v>80</v>
      </c>
      <c r="B73">
        <f>HYPERLINK("https://www.suredividend.com/sure-analysis-SWK/","Stanley Black &amp; Decker Inc")</f>
        <v>0</v>
      </c>
      <c r="C73">
        <v>170.19</v>
      </c>
      <c r="D73">
        <v>28609.472269</v>
      </c>
      <c r="E73" t="s">
        <v>693</v>
      </c>
      <c r="F73" t="s">
        <v>663</v>
      </c>
      <c r="G73" t="s">
        <v>702</v>
      </c>
      <c r="H73" t="s">
        <v>708</v>
      </c>
      <c r="J73" t="s">
        <v>1256</v>
      </c>
      <c r="K73">
        <v>44131</v>
      </c>
      <c r="L73">
        <v>0.015471908960402</v>
      </c>
      <c r="M73">
        <v>-0.05835479041527203</v>
      </c>
      <c r="N73">
        <v>0.08</v>
      </c>
      <c r="O73">
        <v>0.03574895666031508</v>
      </c>
      <c r="P73" t="s">
        <v>667</v>
      </c>
      <c r="Q73" t="s">
        <v>668</v>
      </c>
      <c r="R73">
        <v>53</v>
      </c>
      <c r="S73">
        <v>0.348692403486924</v>
      </c>
      <c r="T73">
        <v>126</v>
      </c>
      <c r="U73">
        <v>1.350714285714286</v>
      </c>
      <c r="V73">
        <v>6.18</v>
      </c>
      <c r="W73">
        <v>8.029999999999999</v>
      </c>
      <c r="X73">
        <v>2.8</v>
      </c>
      <c r="Y73">
        <v>0.08818928253004001</v>
      </c>
      <c r="Z73">
        <v>0.3093415007656968</v>
      </c>
      <c r="AA73">
        <v>0.6339969372128637</v>
      </c>
      <c r="AB73">
        <v>0.8509174311926606</v>
      </c>
      <c r="AC73">
        <v>0.2981651376146789</v>
      </c>
      <c r="AD73">
        <v>0.3990825688073394</v>
      </c>
    </row>
    <row r="74" spans="1:30">
      <c r="A74" s="1" t="s">
        <v>81</v>
      </c>
      <c r="B74">
        <f>HYPERLINK("https://www.suredividend.com/sure-analysis-CSX/","CSX Corp.")</f>
        <v>0</v>
      </c>
      <c r="C74">
        <v>88.2</v>
      </c>
      <c r="D74">
        <v>69403.327439</v>
      </c>
      <c r="E74" t="s">
        <v>699</v>
      </c>
      <c r="F74" t="s">
        <v>663</v>
      </c>
      <c r="G74" t="s">
        <v>702</v>
      </c>
      <c r="H74" t="s">
        <v>709</v>
      </c>
      <c r="I74" t="s">
        <v>777</v>
      </c>
      <c r="J74" t="s">
        <v>1256</v>
      </c>
      <c r="K74">
        <v>44132</v>
      </c>
      <c r="L74">
        <v>0.011406270010854</v>
      </c>
      <c r="M74">
        <v>-0.0804149934041527</v>
      </c>
      <c r="N74">
        <v>0.11</v>
      </c>
      <c r="O74">
        <v>0.03532059074066329</v>
      </c>
      <c r="P74" t="s">
        <v>667</v>
      </c>
      <c r="Q74" t="s">
        <v>414</v>
      </c>
      <c r="R74">
        <v>16</v>
      </c>
      <c r="S74">
        <v>0.2888888888888889</v>
      </c>
      <c r="T74">
        <v>58</v>
      </c>
      <c r="U74">
        <v>1.520689655172414</v>
      </c>
      <c r="V74">
        <v>3.6</v>
      </c>
      <c r="W74">
        <v>3.6</v>
      </c>
      <c r="X74">
        <v>1.04</v>
      </c>
      <c r="Y74">
        <v>0.26161870893657</v>
      </c>
      <c r="Z74">
        <v>0.225114854517611</v>
      </c>
      <c r="AA74">
        <v>0.8483920367534457</v>
      </c>
      <c r="AB74">
        <v>0.959480122324159</v>
      </c>
      <c r="AC74">
        <v>0.1834862385321101</v>
      </c>
      <c r="AD74">
        <v>0.3929663608562691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83.81999999999999</v>
      </c>
      <c r="D75">
        <v>73296.506739</v>
      </c>
      <c r="E75" t="s">
        <v>699</v>
      </c>
      <c r="F75" t="s">
        <v>663</v>
      </c>
      <c r="G75" t="s">
        <v>702</v>
      </c>
      <c r="H75" t="s">
        <v>708</v>
      </c>
      <c r="I75" t="s">
        <v>778</v>
      </c>
      <c r="J75" t="s">
        <v>1262</v>
      </c>
      <c r="K75">
        <v>44165</v>
      </c>
      <c r="L75">
        <v>0.020291979749452</v>
      </c>
      <c r="M75">
        <v>-0.03539373851244976</v>
      </c>
      <c r="N75">
        <v>0.05</v>
      </c>
      <c r="O75">
        <v>0.03502027814474173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1.197428571428571</v>
      </c>
      <c r="V75">
        <v>3.13</v>
      </c>
      <c r="W75">
        <v>3.05</v>
      </c>
      <c r="X75">
        <v>1.76</v>
      </c>
      <c r="Y75">
        <v>0.287018139565686</v>
      </c>
      <c r="Z75">
        <v>0.4196018376722818</v>
      </c>
      <c r="AA75">
        <v>0.8606431852986218</v>
      </c>
      <c r="AB75">
        <v>0.5558103975535168</v>
      </c>
      <c r="AC75">
        <v>0.4495412844036697</v>
      </c>
      <c r="AD75">
        <v>0.3914373088685015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139.82</v>
      </c>
      <c r="D76">
        <v>16377.203649</v>
      </c>
      <c r="E76" t="s">
        <v>697</v>
      </c>
      <c r="F76" t="s">
        <v>663</v>
      </c>
      <c r="G76" t="s">
        <v>702</v>
      </c>
      <c r="H76" t="s">
        <v>709</v>
      </c>
      <c r="I76" t="s">
        <v>779</v>
      </c>
      <c r="J76" t="s">
        <v>1260</v>
      </c>
      <c r="K76">
        <v>44148</v>
      </c>
      <c r="L76">
        <v>0.010625247291784</v>
      </c>
      <c r="M76">
        <v>-0.0190499703848741</v>
      </c>
      <c r="N76">
        <v>0.042</v>
      </c>
      <c r="O76">
        <v>0.03388619909506696</v>
      </c>
      <c r="P76" t="s">
        <v>667</v>
      </c>
      <c r="Q76" t="s">
        <v>414</v>
      </c>
      <c r="R76">
        <v>10</v>
      </c>
      <c r="S76">
        <v>0.2391629297458894</v>
      </c>
      <c r="T76">
        <v>127</v>
      </c>
      <c r="U76">
        <v>1.100944881889764</v>
      </c>
      <c r="V76">
        <v>6.43</v>
      </c>
      <c r="W76">
        <v>6.69</v>
      </c>
      <c r="X76">
        <v>1.6</v>
      </c>
      <c r="Y76">
        <v>0.547845809982053</v>
      </c>
      <c r="Z76">
        <v>0.2128637059724349</v>
      </c>
      <c r="AA76">
        <v>0.9540581929555896</v>
      </c>
      <c r="AB76">
        <v>0.4747706422018348</v>
      </c>
      <c r="AC76">
        <v>0.5749235474006116</v>
      </c>
      <c r="AD76">
        <v>0.3853211009174312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85.86499999999999</v>
      </c>
      <c r="D77">
        <v>21672.326386</v>
      </c>
      <c r="E77" t="s">
        <v>699</v>
      </c>
      <c r="F77" t="s">
        <v>663</v>
      </c>
      <c r="G77" t="s">
        <v>702</v>
      </c>
      <c r="H77" t="s">
        <v>708</v>
      </c>
      <c r="I77" t="s">
        <v>780</v>
      </c>
      <c r="J77" t="s">
        <v>1262</v>
      </c>
      <c r="K77">
        <v>44164</v>
      </c>
      <c r="L77">
        <v>0.010959917959818</v>
      </c>
      <c r="M77">
        <v>-0.04558216195749554</v>
      </c>
      <c r="N77">
        <v>0.07000000000000001</v>
      </c>
      <c r="O77">
        <v>0.03359513545949944</v>
      </c>
      <c r="P77" t="s">
        <v>667</v>
      </c>
      <c r="Q77" t="s">
        <v>414</v>
      </c>
      <c r="R77">
        <v>24</v>
      </c>
      <c r="S77">
        <v>0.3368421052631579</v>
      </c>
      <c r="T77">
        <v>68</v>
      </c>
      <c r="U77">
        <v>1.262720588235294</v>
      </c>
      <c r="V77">
        <v>2.87</v>
      </c>
      <c r="W77">
        <v>2.85</v>
      </c>
      <c r="X77">
        <v>0.96</v>
      </c>
      <c r="Y77">
        <v>0.256000668100779</v>
      </c>
      <c r="Z77">
        <v>0.22052067381317</v>
      </c>
      <c r="AA77">
        <v>0.8422664624808576</v>
      </c>
      <c r="AB77">
        <v>0.7744648318042813</v>
      </c>
      <c r="AC77">
        <v>0.3669724770642202</v>
      </c>
      <c r="AD77">
        <v>0.3837920489296636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78.58</v>
      </c>
      <c r="D78">
        <v>48028.462691</v>
      </c>
      <c r="E78" t="s">
        <v>699</v>
      </c>
      <c r="F78" t="s">
        <v>663</v>
      </c>
      <c r="G78" t="s">
        <v>702</v>
      </c>
      <c r="H78" t="s">
        <v>708</v>
      </c>
      <c r="I78" t="s">
        <v>781</v>
      </c>
      <c r="J78" t="s">
        <v>1256</v>
      </c>
      <c r="K78">
        <v>44167</v>
      </c>
      <c r="L78">
        <v>0.024676090891998</v>
      </c>
      <c r="M78">
        <v>-0.04323406315951073</v>
      </c>
      <c r="N78">
        <v>0.05</v>
      </c>
      <c r="O78">
        <v>0.03069699730905429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1.247301587301587</v>
      </c>
      <c r="V78">
        <v>3.24</v>
      </c>
      <c r="W78">
        <v>3.5</v>
      </c>
      <c r="X78">
        <v>2</v>
      </c>
      <c r="Y78">
        <v>0.083812398101811</v>
      </c>
      <c r="Z78">
        <v>0.4931087289433384</v>
      </c>
      <c r="AA78">
        <v>0.6294027565084227</v>
      </c>
      <c r="AB78">
        <v>0.5558103975535168</v>
      </c>
      <c r="AC78">
        <v>0.3868501529051988</v>
      </c>
      <c r="AD78">
        <v>0.3730886850152906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145.795</v>
      </c>
      <c r="D79">
        <v>407841.566233</v>
      </c>
      <c r="E79" t="s">
        <v>699</v>
      </c>
      <c r="F79" t="s">
        <v>663</v>
      </c>
      <c r="G79" t="s">
        <v>702</v>
      </c>
      <c r="H79" t="s">
        <v>708</v>
      </c>
      <c r="I79" t="s">
        <v>782</v>
      </c>
      <c r="J79" t="s">
        <v>1262</v>
      </c>
      <c r="K79">
        <v>44172</v>
      </c>
      <c r="L79">
        <v>0.014896618129348</v>
      </c>
      <c r="M79">
        <v>-0.03500860631116864</v>
      </c>
      <c r="N79">
        <v>0.05</v>
      </c>
      <c r="O79">
        <v>0.02906128695227017</v>
      </c>
      <c r="P79" t="s">
        <v>667</v>
      </c>
      <c r="Q79" t="s">
        <v>668</v>
      </c>
      <c r="R79">
        <v>47</v>
      </c>
      <c r="S79">
        <v>0.3891891891891892</v>
      </c>
      <c r="T79">
        <v>122</v>
      </c>
      <c r="U79">
        <v>1.195040983606557</v>
      </c>
      <c r="V79">
        <v>6.93</v>
      </c>
      <c r="W79">
        <v>5.55</v>
      </c>
      <c r="X79">
        <v>2.16</v>
      </c>
      <c r="Y79">
        <v>0.24316217682311</v>
      </c>
      <c r="Z79">
        <v>0.2986217457886677</v>
      </c>
      <c r="AA79">
        <v>0.8346094946401225</v>
      </c>
      <c r="AB79">
        <v>0.5558103975535168</v>
      </c>
      <c r="AC79">
        <v>0.4541284403669725</v>
      </c>
      <c r="AD79">
        <v>0.3623853211009175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124.045</v>
      </c>
      <c r="D80">
        <v>18193.041499</v>
      </c>
      <c r="E80" t="s">
        <v>693</v>
      </c>
      <c r="F80" t="s">
        <v>663</v>
      </c>
      <c r="G80" t="s">
        <v>702</v>
      </c>
      <c r="H80" t="s">
        <v>708</v>
      </c>
      <c r="I80" t="s">
        <v>783</v>
      </c>
      <c r="J80" t="s">
        <v>1256</v>
      </c>
      <c r="K80">
        <v>44124</v>
      </c>
      <c r="L80">
        <v>0.015503662248584</v>
      </c>
      <c r="M80">
        <v>-0.0663573518922802</v>
      </c>
      <c r="N80">
        <v>0.08</v>
      </c>
      <c r="O80">
        <v>0.02553533549940146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1.409602272727273</v>
      </c>
      <c r="V80">
        <v>4.59</v>
      </c>
      <c r="W80">
        <v>5.43</v>
      </c>
      <c r="X80">
        <v>1.98</v>
      </c>
      <c r="Y80">
        <v>0.110268821365001</v>
      </c>
      <c r="Z80">
        <v>0.3124042879019908</v>
      </c>
      <c r="AA80">
        <v>0.6630934150076569</v>
      </c>
      <c r="AB80">
        <v>0.8509174311926606</v>
      </c>
      <c r="AC80">
        <v>0.2584097859327217</v>
      </c>
      <c r="AD80">
        <v>0.3394495412844036</v>
      </c>
    </row>
    <row r="81" spans="1:30">
      <c r="A81" s="1" t="s">
        <v>88</v>
      </c>
      <c r="B81">
        <f>HYPERLINK("https://www.suredividend.com/sure-analysis-V/","Visa Inc")</f>
        <v>0</v>
      </c>
      <c r="C81">
        <v>217.06</v>
      </c>
      <c r="D81">
        <v>482080.92</v>
      </c>
      <c r="E81" t="s">
        <v>694</v>
      </c>
      <c r="F81" t="s">
        <v>663</v>
      </c>
      <c r="G81" t="s">
        <v>702</v>
      </c>
      <c r="H81" t="s">
        <v>708</v>
      </c>
      <c r="I81" t="s">
        <v>784</v>
      </c>
      <c r="J81" t="s">
        <v>1258</v>
      </c>
      <c r="K81">
        <v>44133</v>
      </c>
      <c r="L81">
        <v>0.005565042096266</v>
      </c>
      <c r="M81">
        <v>-0.0866024180779722</v>
      </c>
      <c r="N81">
        <v>0.11</v>
      </c>
      <c r="O81">
        <v>0.02217932672656731</v>
      </c>
      <c r="P81" t="s">
        <v>667</v>
      </c>
      <c r="Q81" t="s">
        <v>414</v>
      </c>
      <c r="R81">
        <v>13</v>
      </c>
      <c r="S81">
        <v>0.2133333333333333</v>
      </c>
      <c r="T81">
        <v>138</v>
      </c>
      <c r="U81">
        <v>1.572898550724638</v>
      </c>
      <c r="V81">
        <v>5.21</v>
      </c>
      <c r="W81">
        <v>6</v>
      </c>
      <c r="X81">
        <v>1.28</v>
      </c>
      <c r="Y81">
        <v>0.160740203385585</v>
      </c>
      <c r="Z81">
        <v>0.113323124042879</v>
      </c>
      <c r="AA81">
        <v>0.7274119448698316</v>
      </c>
      <c r="AB81">
        <v>0.959480122324159</v>
      </c>
      <c r="AC81">
        <v>0.1574923547400612</v>
      </c>
      <c r="AD81">
        <v>0.3241590214067279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92.535</v>
      </c>
      <c r="D82">
        <v>16098.859966</v>
      </c>
      <c r="E82" t="s">
        <v>700</v>
      </c>
      <c r="F82" t="s">
        <v>663</v>
      </c>
      <c r="G82" t="s">
        <v>702</v>
      </c>
      <c r="H82" t="s">
        <v>709</v>
      </c>
      <c r="I82" t="s">
        <v>785</v>
      </c>
      <c r="J82" t="s">
        <v>1256</v>
      </c>
      <c r="K82">
        <v>44187</v>
      </c>
      <c r="L82">
        <v>0.010902748857419</v>
      </c>
      <c r="M82">
        <v>-0.04894574392707218</v>
      </c>
      <c r="N82">
        <v>0.06</v>
      </c>
      <c r="O82">
        <v>0.02045410164723638</v>
      </c>
      <c r="P82" t="s">
        <v>667</v>
      </c>
      <c r="Q82" t="s">
        <v>668</v>
      </c>
      <c r="R82">
        <v>26</v>
      </c>
      <c r="S82">
        <v>0.2606516290726817</v>
      </c>
      <c r="T82">
        <v>72</v>
      </c>
      <c r="U82">
        <v>1.285208333333333</v>
      </c>
      <c r="V82">
        <v>3.71</v>
      </c>
      <c r="W82">
        <v>3.99</v>
      </c>
      <c r="X82">
        <v>1.04</v>
      </c>
      <c r="Y82">
        <v>0.23707773390147</v>
      </c>
      <c r="Z82">
        <v>0.218989280245023</v>
      </c>
      <c r="AA82">
        <v>0.8300153139356814</v>
      </c>
      <c r="AB82">
        <v>0.6865443425076453</v>
      </c>
      <c r="AC82">
        <v>0.3486238532110091</v>
      </c>
      <c r="AD82">
        <v>0.308868501529052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46.31</v>
      </c>
      <c r="D83">
        <v>13467.239086</v>
      </c>
      <c r="E83" t="s">
        <v>699</v>
      </c>
      <c r="F83" t="s">
        <v>663</v>
      </c>
      <c r="G83" t="s">
        <v>702</v>
      </c>
      <c r="H83" t="s">
        <v>708</v>
      </c>
      <c r="I83" t="s">
        <v>786</v>
      </c>
      <c r="J83" t="s">
        <v>1258</v>
      </c>
      <c r="K83">
        <v>44157</v>
      </c>
      <c r="L83">
        <v>0.005356662235170001</v>
      </c>
      <c r="M83">
        <v>-0.04912036993363378</v>
      </c>
      <c r="N83">
        <v>0.06</v>
      </c>
      <c r="O83">
        <v>0.01784308935736356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1.286388888888889</v>
      </c>
      <c r="V83">
        <v>1.62</v>
      </c>
      <c r="W83">
        <v>1.65</v>
      </c>
      <c r="X83">
        <v>0.37</v>
      </c>
      <c r="Y83">
        <v>0.205444204027978</v>
      </c>
      <c r="Z83">
        <v>0.110260336906585</v>
      </c>
      <c r="AA83">
        <v>0.7917304747320061</v>
      </c>
      <c r="AB83">
        <v>0.6865443425076453</v>
      </c>
      <c r="AC83">
        <v>0.345565749235474</v>
      </c>
      <c r="AD83">
        <v>0.2874617737003058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142.15</v>
      </c>
      <c r="D84">
        <v>34065.40102</v>
      </c>
      <c r="E84" t="s">
        <v>693</v>
      </c>
      <c r="F84" t="s">
        <v>663</v>
      </c>
      <c r="G84" t="s">
        <v>702</v>
      </c>
      <c r="H84" t="s">
        <v>708</v>
      </c>
      <c r="I84" t="s">
        <v>787</v>
      </c>
      <c r="J84" t="s">
        <v>1264</v>
      </c>
      <c r="K84">
        <v>44123</v>
      </c>
      <c r="L84">
        <v>0.014465072198837</v>
      </c>
      <c r="M84">
        <v>-0.07550434622225966</v>
      </c>
      <c r="N84">
        <v>0.08</v>
      </c>
      <c r="O84">
        <v>0.01710558862485878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1.480729166666667</v>
      </c>
      <c r="V84">
        <v>4.54</v>
      </c>
      <c r="W84">
        <v>5.65</v>
      </c>
      <c r="X84">
        <v>2.16</v>
      </c>
      <c r="Y84">
        <v>0.133019400070077</v>
      </c>
      <c r="Z84">
        <v>0.2894333843797856</v>
      </c>
      <c r="AA84">
        <v>0.6998468606431852</v>
      </c>
      <c r="AB84">
        <v>0.8509174311926606</v>
      </c>
      <c r="AC84">
        <v>0.209480122324159</v>
      </c>
      <c r="AD84">
        <v>0.2844036697247707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120.43</v>
      </c>
      <c r="D85">
        <v>2680.098782</v>
      </c>
      <c r="E85" t="s">
        <v>699</v>
      </c>
      <c r="F85" t="s">
        <v>663</v>
      </c>
      <c r="G85" t="s">
        <v>702</v>
      </c>
      <c r="H85" t="s">
        <v>708</v>
      </c>
      <c r="I85" t="s">
        <v>788</v>
      </c>
      <c r="J85" t="s">
        <v>1264</v>
      </c>
      <c r="K85">
        <v>44127</v>
      </c>
      <c r="L85">
        <v>0.006879109150141001</v>
      </c>
      <c r="M85">
        <v>-0.044331416449509</v>
      </c>
      <c r="N85">
        <v>0.05</v>
      </c>
      <c r="O85">
        <v>0.01579445569882187</v>
      </c>
      <c r="P85" t="s">
        <v>667</v>
      </c>
      <c r="Q85" t="s">
        <v>414</v>
      </c>
      <c r="R85">
        <v>53</v>
      </c>
      <c r="S85">
        <v>0.2280373831775701</v>
      </c>
      <c r="T85">
        <v>96</v>
      </c>
      <c r="U85">
        <v>1.254479166666667</v>
      </c>
      <c r="V85">
        <v>4.78</v>
      </c>
      <c r="W85">
        <v>5.35</v>
      </c>
      <c r="X85">
        <v>1.22</v>
      </c>
      <c r="Y85">
        <v>0.180103214525199</v>
      </c>
      <c r="Z85">
        <v>0.1271056661562021</v>
      </c>
      <c r="AA85">
        <v>0.7595712098009189</v>
      </c>
      <c r="AB85">
        <v>0.5558103975535168</v>
      </c>
      <c r="AC85">
        <v>0.3776758409785932</v>
      </c>
      <c r="AD85">
        <v>0.2767584097859327</v>
      </c>
    </row>
    <row r="86" spans="1:30">
      <c r="A86" s="1" t="s">
        <v>93</v>
      </c>
      <c r="B86">
        <f>HYPERLINK("https://www.suredividend.com/sure-analysis-MSFT/","Microsoft Corporation")</f>
        <v>0</v>
      </c>
      <c r="C86">
        <v>216.92</v>
      </c>
      <c r="D86">
        <v>1681605.513425</v>
      </c>
      <c r="E86" t="s">
        <v>694</v>
      </c>
      <c r="F86" t="s">
        <v>663</v>
      </c>
      <c r="G86" t="s">
        <v>702</v>
      </c>
      <c r="H86" t="s">
        <v>709</v>
      </c>
      <c r="I86" t="s">
        <v>789</v>
      </c>
      <c r="J86" t="s">
        <v>1263</v>
      </c>
      <c r="K86">
        <v>44133</v>
      </c>
      <c r="L86">
        <v>0.009361308557468001</v>
      </c>
      <c r="M86">
        <v>-0.07298796684056919</v>
      </c>
      <c r="N86">
        <v>0.08</v>
      </c>
      <c r="O86">
        <v>0.01424520675665208</v>
      </c>
      <c r="P86" t="s">
        <v>667</v>
      </c>
      <c r="Q86" t="s">
        <v>414</v>
      </c>
      <c r="R86">
        <v>19</v>
      </c>
      <c r="S86">
        <v>0.3318518518518519</v>
      </c>
      <c r="T86">
        <v>148.5</v>
      </c>
      <c r="U86">
        <v>1.460740740740741</v>
      </c>
      <c r="V86">
        <v>6.2</v>
      </c>
      <c r="W86">
        <v>6.75</v>
      </c>
      <c r="X86">
        <v>2.24</v>
      </c>
      <c r="Y86">
        <v>0.417073305924604</v>
      </c>
      <c r="Z86">
        <v>0.1776416539050536</v>
      </c>
      <c r="AA86">
        <v>0.9188361408882082</v>
      </c>
      <c r="AB86">
        <v>0.8509174311926606</v>
      </c>
      <c r="AC86">
        <v>0.2217125382262997</v>
      </c>
      <c r="AD86">
        <v>0.2691131498470948</v>
      </c>
    </row>
    <row r="87" spans="1:30">
      <c r="A87" s="1" t="s">
        <v>94</v>
      </c>
      <c r="B87">
        <f>HYPERLINK("https://www.suredividend.com/sure-analysis-THFF/","First Financial Corp. - Indiana")</f>
        <v>0</v>
      </c>
      <c r="C87">
        <v>38.82</v>
      </c>
      <c r="D87">
        <v>532.809257</v>
      </c>
      <c r="E87" t="s">
        <v>699</v>
      </c>
      <c r="F87" t="s">
        <v>663</v>
      </c>
      <c r="H87" t="s">
        <v>709</v>
      </c>
      <c r="J87" t="s">
        <v>1258</v>
      </c>
      <c r="K87">
        <v>44164</v>
      </c>
      <c r="L87">
        <v>0.026569729801027</v>
      </c>
      <c r="M87">
        <v>-0.0149701442437381</v>
      </c>
      <c r="N87">
        <v>0</v>
      </c>
      <c r="O87">
        <v>0.01405407075714127</v>
      </c>
      <c r="P87" t="s">
        <v>667</v>
      </c>
      <c r="Q87" t="s">
        <v>667</v>
      </c>
      <c r="R87">
        <v>32</v>
      </c>
      <c r="S87">
        <v>0.3261538461538462</v>
      </c>
      <c r="T87">
        <v>36</v>
      </c>
      <c r="U87">
        <v>1.078333333333333</v>
      </c>
      <c r="V87">
        <v>3.82</v>
      </c>
      <c r="W87">
        <v>3.25</v>
      </c>
      <c r="X87">
        <v>1.06</v>
      </c>
      <c r="Y87">
        <v>-0.117747246508459</v>
      </c>
      <c r="Z87">
        <v>0.5237366003062788</v>
      </c>
      <c r="AA87">
        <v>0.3231240428790199</v>
      </c>
      <c r="AB87">
        <v>0.06957186544342508</v>
      </c>
      <c r="AC87">
        <v>0.617737003058104</v>
      </c>
      <c r="AD87">
        <v>0.2675840978593272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29.91</v>
      </c>
      <c r="D88">
        <v>1168.282437</v>
      </c>
      <c r="E88" t="s">
        <v>692</v>
      </c>
      <c r="F88" t="s">
        <v>663</v>
      </c>
      <c r="G88" t="s">
        <v>702</v>
      </c>
      <c r="H88" t="s">
        <v>708</v>
      </c>
      <c r="I88" t="s">
        <v>790</v>
      </c>
      <c r="J88" t="s">
        <v>1262</v>
      </c>
      <c r="K88">
        <v>44152</v>
      </c>
      <c r="L88">
        <v>0.009065760918079001</v>
      </c>
      <c r="M88">
        <v>-0.02763036795110652</v>
      </c>
      <c r="N88">
        <v>0.03</v>
      </c>
      <c r="O88">
        <v>0.01322701739130494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1.150384615384615</v>
      </c>
      <c r="V88">
        <v>0.8842000000000001</v>
      </c>
      <c r="W88">
        <v>0.85</v>
      </c>
      <c r="X88">
        <v>0.36</v>
      </c>
      <c r="Y88">
        <v>-0.110354929442459</v>
      </c>
      <c r="Z88">
        <v>0.1699846860643185</v>
      </c>
      <c r="AA88">
        <v>0.329249617151608</v>
      </c>
      <c r="AB88">
        <v>0.2943425076452599</v>
      </c>
      <c r="AC88">
        <v>0.4969418960244649</v>
      </c>
      <c r="AD88">
        <v>0.2629969418960245</v>
      </c>
    </row>
    <row r="89" spans="1:30">
      <c r="A89" s="1" t="s">
        <v>96</v>
      </c>
      <c r="B89">
        <f>HYPERLINK("https://www.suredividend.com/sure-analysis-UBSI/","United Bankshares, Inc.")</f>
        <v>0</v>
      </c>
      <c r="C89">
        <v>32.27</v>
      </c>
      <c r="D89">
        <v>4204.300075</v>
      </c>
      <c r="E89" t="s">
        <v>699</v>
      </c>
      <c r="F89" t="s">
        <v>663</v>
      </c>
      <c r="G89" t="s">
        <v>702</v>
      </c>
      <c r="H89" t="s">
        <v>709</v>
      </c>
      <c r="I89" t="s">
        <v>791</v>
      </c>
      <c r="J89" t="s">
        <v>1258</v>
      </c>
      <c r="K89">
        <v>44157</v>
      </c>
      <c r="L89">
        <v>0.042427070714159</v>
      </c>
      <c r="M89">
        <v>-0.02114174772711619</v>
      </c>
      <c r="N89">
        <v>-0.02</v>
      </c>
      <c r="O89">
        <v>0.008455708641382564</v>
      </c>
      <c r="P89" t="s">
        <v>667</v>
      </c>
      <c r="Q89" t="s">
        <v>667</v>
      </c>
      <c r="R89">
        <v>46</v>
      </c>
      <c r="S89">
        <v>0.5833333333333334</v>
      </c>
      <c r="T89">
        <v>29</v>
      </c>
      <c r="U89">
        <v>1.112758620689655</v>
      </c>
      <c r="V89">
        <v>2.3</v>
      </c>
      <c r="W89">
        <v>2.4</v>
      </c>
      <c r="X89">
        <v>1.4</v>
      </c>
      <c r="Y89">
        <v>-0.105735711781931</v>
      </c>
      <c r="Z89">
        <v>0.7366003062787136</v>
      </c>
      <c r="AA89">
        <v>0.3415007656967841</v>
      </c>
      <c r="AB89">
        <v>0.01834862385321101</v>
      </c>
      <c r="AC89">
        <v>0.5458715596330275</v>
      </c>
      <c r="AD89">
        <v>0.2354740061162079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115.625</v>
      </c>
      <c r="D90">
        <v>157672.776826</v>
      </c>
      <c r="E90" t="s">
        <v>694</v>
      </c>
      <c r="F90" t="s">
        <v>663</v>
      </c>
      <c r="H90" t="s">
        <v>708</v>
      </c>
      <c r="I90" t="s">
        <v>792</v>
      </c>
      <c r="J90" t="s">
        <v>1257</v>
      </c>
      <c r="K90">
        <v>44159</v>
      </c>
      <c r="L90">
        <v>0.01930843727705</v>
      </c>
      <c r="M90">
        <v>-0.09038806489409323</v>
      </c>
      <c r="N90">
        <v>0.08</v>
      </c>
      <c r="O90">
        <v>0.008283889046549753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1.605902777777778</v>
      </c>
      <c r="V90">
        <v>3.27</v>
      </c>
      <c r="W90">
        <v>4.25</v>
      </c>
      <c r="X90">
        <v>2.32</v>
      </c>
      <c r="Y90">
        <v>0.052993985331436</v>
      </c>
      <c r="Z90">
        <v>0.3920367534456355</v>
      </c>
      <c r="AA90">
        <v>0.5972434915773354</v>
      </c>
      <c r="AB90">
        <v>0.8509174311926606</v>
      </c>
      <c r="AC90">
        <v>0.1376146788990826</v>
      </c>
      <c r="AD90">
        <v>0.2324159021406728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67.79000000000001</v>
      </c>
      <c r="D91">
        <v>1980.659974</v>
      </c>
      <c r="E91" t="s">
        <v>693</v>
      </c>
      <c r="F91" t="s">
        <v>663</v>
      </c>
      <c r="H91" t="s">
        <v>708</v>
      </c>
      <c r="J91" t="s">
        <v>1261</v>
      </c>
      <c r="K91">
        <v>44141</v>
      </c>
      <c r="L91">
        <v>0.018313718699883</v>
      </c>
      <c r="M91">
        <v>-0.08281401792507204</v>
      </c>
      <c r="N91">
        <v>0.076</v>
      </c>
      <c r="O91">
        <v>0.007313377439580604</v>
      </c>
      <c r="P91" t="s">
        <v>667</v>
      </c>
      <c r="Q91" t="s">
        <v>668</v>
      </c>
      <c r="R91">
        <v>54</v>
      </c>
      <c r="S91">
        <v>0.64</v>
      </c>
      <c r="T91">
        <v>44</v>
      </c>
      <c r="U91">
        <v>1.540681818181818</v>
      </c>
      <c r="V91">
        <v>1.49</v>
      </c>
      <c r="W91">
        <v>2</v>
      </c>
      <c r="X91">
        <v>1.28</v>
      </c>
      <c r="Y91">
        <v>0.013140443234336</v>
      </c>
      <c r="Z91">
        <v>0.3767228177641654</v>
      </c>
      <c r="AA91">
        <v>0.5267993874425727</v>
      </c>
      <c r="AB91">
        <v>0.8188073394495413</v>
      </c>
      <c r="AC91">
        <v>0.1697247706422018</v>
      </c>
      <c r="AD91">
        <v>0.2308868501529052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723.465</v>
      </c>
      <c r="D92">
        <v>66747.83770400001</v>
      </c>
      <c r="E92" t="s">
        <v>694</v>
      </c>
      <c r="F92" t="s">
        <v>663</v>
      </c>
      <c r="G92" t="s">
        <v>702</v>
      </c>
      <c r="H92" t="s">
        <v>708</v>
      </c>
      <c r="I92" t="s">
        <v>793</v>
      </c>
      <c r="J92" t="s">
        <v>1264</v>
      </c>
      <c r="K92">
        <v>44131</v>
      </c>
      <c r="L92">
        <v>0.007271690359122</v>
      </c>
      <c r="M92">
        <v>-0.06858381379639522</v>
      </c>
      <c r="N92">
        <v>0.07000000000000001</v>
      </c>
      <c r="O92">
        <v>0.006509401717011087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1.426530612244898</v>
      </c>
      <c r="V92">
        <v>20.24</v>
      </c>
      <c r="W92">
        <v>24.15</v>
      </c>
      <c r="X92">
        <v>5.36</v>
      </c>
      <c r="Y92">
        <v>0.313488588228985</v>
      </c>
      <c r="Z92">
        <v>0.1347626339969372</v>
      </c>
      <c r="AA92">
        <v>0.8759571209800918</v>
      </c>
      <c r="AB92">
        <v>0.7744648318042813</v>
      </c>
      <c r="AC92">
        <v>0.2431192660550459</v>
      </c>
      <c r="AD92">
        <v>0.2262996941896024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156.77</v>
      </c>
      <c r="D93">
        <v>12362.456378</v>
      </c>
      <c r="E93" t="s">
        <v>695</v>
      </c>
      <c r="F93" t="s">
        <v>663</v>
      </c>
      <c r="G93" t="s">
        <v>702</v>
      </c>
      <c r="H93" t="s">
        <v>709</v>
      </c>
      <c r="I93" t="s">
        <v>794</v>
      </c>
      <c r="J93" t="s">
        <v>1263</v>
      </c>
      <c r="K93">
        <v>44159</v>
      </c>
      <c r="L93">
        <v>0.010590404072448</v>
      </c>
      <c r="M93">
        <v>-0.09532595759261497</v>
      </c>
      <c r="N93">
        <v>0.095</v>
      </c>
      <c r="O93">
        <v>0.005067231188355503</v>
      </c>
      <c r="P93" t="s">
        <v>667</v>
      </c>
      <c r="Q93" t="s">
        <v>414</v>
      </c>
      <c r="R93">
        <v>30</v>
      </c>
      <c r="S93">
        <v>0.4550264550264551</v>
      </c>
      <c r="T93">
        <v>95</v>
      </c>
      <c r="U93">
        <v>1.65021052631579</v>
      </c>
      <c r="V93">
        <v>3.88</v>
      </c>
      <c r="W93">
        <v>3.78</v>
      </c>
      <c r="X93">
        <v>1.72</v>
      </c>
      <c r="Y93">
        <v>0.120385989884088</v>
      </c>
      <c r="Z93">
        <v>0.2098009188361409</v>
      </c>
      <c r="AA93">
        <v>0.6753445635528331</v>
      </c>
      <c r="AB93">
        <v>0.9128440366972477</v>
      </c>
      <c r="AC93">
        <v>0.1192660550458716</v>
      </c>
      <c r="AD93">
        <v>0.2186544342507645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</v>
      </c>
      <c r="D94">
        <v>345012.363952</v>
      </c>
      <c r="E94" t="s">
        <v>697</v>
      </c>
      <c r="F94" t="s">
        <v>663</v>
      </c>
      <c r="G94" t="s">
        <v>702</v>
      </c>
      <c r="H94" t="s">
        <v>708</v>
      </c>
      <c r="I94" t="s">
        <v>795</v>
      </c>
      <c r="J94" t="s">
        <v>1262</v>
      </c>
      <c r="K94">
        <v>44146</v>
      </c>
      <c r="L94">
        <v>0.022212828853444</v>
      </c>
      <c r="M94">
        <v>-0.04121665275520592</v>
      </c>
      <c r="N94">
        <v>0.02</v>
      </c>
      <c r="O94">
        <v>0.004460167755630406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1.234234234234234</v>
      </c>
      <c r="V94">
        <v>5.13</v>
      </c>
      <c r="W94">
        <v>5.56</v>
      </c>
      <c r="X94">
        <v>3.16</v>
      </c>
      <c r="Y94">
        <v>0.163121183952706</v>
      </c>
      <c r="Z94">
        <v>0.448698315467075</v>
      </c>
      <c r="AA94">
        <v>0.7289433384379785</v>
      </c>
      <c r="AB94">
        <v>0.1903669724770642</v>
      </c>
      <c r="AC94">
        <v>0.3990825688073394</v>
      </c>
      <c r="AD94">
        <v>0.2125382262996942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59.4</v>
      </c>
      <c r="D95">
        <v>1638.411905</v>
      </c>
      <c r="E95" t="s">
        <v>696</v>
      </c>
      <c r="F95" t="s">
        <v>663</v>
      </c>
      <c r="H95" t="s">
        <v>710</v>
      </c>
      <c r="J95" t="s">
        <v>1263</v>
      </c>
      <c r="K95">
        <v>44113</v>
      </c>
      <c r="L95">
        <v>0</v>
      </c>
      <c r="M95">
        <v>-0.09033171030731746</v>
      </c>
      <c r="N95">
        <v>0.08</v>
      </c>
      <c r="O95">
        <v>0.004438758138239907</v>
      </c>
      <c r="P95" t="s">
        <v>667</v>
      </c>
      <c r="Q95" t="s">
        <v>414</v>
      </c>
      <c r="R95">
        <v>49</v>
      </c>
      <c r="S95">
        <v>0.4651162790697674</v>
      </c>
      <c r="T95">
        <v>37</v>
      </c>
      <c r="U95">
        <v>1.605405405405405</v>
      </c>
      <c r="V95">
        <v>0</v>
      </c>
      <c r="W95">
        <v>2.15</v>
      </c>
      <c r="X95">
        <v>1</v>
      </c>
      <c r="Y95">
        <v>0.330347144456886</v>
      </c>
      <c r="Z95">
        <v>0.03675344563552833</v>
      </c>
      <c r="AA95">
        <v>0.8851454823889739</v>
      </c>
      <c r="AB95">
        <v>0.8509174311926606</v>
      </c>
      <c r="AC95">
        <v>0.1391437308868502</v>
      </c>
      <c r="AD95">
        <v>0.2110091743119266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93.81</v>
      </c>
      <c r="D96">
        <v>25499.484365</v>
      </c>
      <c r="E96" t="s">
        <v>693</v>
      </c>
      <c r="F96" t="s">
        <v>663</v>
      </c>
      <c r="G96" t="s">
        <v>702</v>
      </c>
      <c r="H96" t="s">
        <v>708</v>
      </c>
      <c r="I96" t="s">
        <v>796</v>
      </c>
      <c r="J96" t="s">
        <v>1262</v>
      </c>
      <c r="K96">
        <v>44103</v>
      </c>
      <c r="L96">
        <v>0.013541485235026</v>
      </c>
      <c r="M96">
        <v>-0.08660695626078263</v>
      </c>
      <c r="N96">
        <v>0.08</v>
      </c>
      <c r="O96">
        <v>0.004050468613084002</v>
      </c>
      <c r="P96" t="s">
        <v>667</v>
      </c>
      <c r="Q96" t="s">
        <v>414</v>
      </c>
      <c r="R96">
        <v>34</v>
      </c>
      <c r="S96">
        <v>0.4366197183098592</v>
      </c>
      <c r="T96">
        <v>59.64</v>
      </c>
      <c r="U96">
        <v>1.572937625754527</v>
      </c>
      <c r="V96">
        <v>5.65</v>
      </c>
      <c r="W96">
        <v>2.84</v>
      </c>
      <c r="X96">
        <v>1.24</v>
      </c>
      <c r="Y96">
        <v>0.143832100762514</v>
      </c>
      <c r="Z96">
        <v>0.2679938744257274</v>
      </c>
      <c r="AA96">
        <v>0.7105666156202145</v>
      </c>
      <c r="AB96">
        <v>0.8509174311926606</v>
      </c>
      <c r="AC96">
        <v>0.1559633027522936</v>
      </c>
      <c r="AD96">
        <v>0.209480122324159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108.16</v>
      </c>
      <c r="D97">
        <v>194055.869504</v>
      </c>
      <c r="E97" t="s">
        <v>694</v>
      </c>
      <c r="F97" t="s">
        <v>663</v>
      </c>
      <c r="G97" t="s">
        <v>702</v>
      </c>
      <c r="H97" t="s">
        <v>708</v>
      </c>
      <c r="I97" t="s">
        <v>797</v>
      </c>
      <c r="J97" t="s">
        <v>1257</v>
      </c>
      <c r="K97">
        <v>44125</v>
      </c>
      <c r="L97">
        <v>0.01308008206016</v>
      </c>
      <c r="M97">
        <v>-0.07816506308106819</v>
      </c>
      <c r="N97">
        <v>0.07000000000000001</v>
      </c>
      <c r="O97">
        <v>0.003097173192024849</v>
      </c>
      <c r="P97" t="s">
        <v>667</v>
      </c>
      <c r="Q97" t="s">
        <v>668</v>
      </c>
      <c r="R97">
        <v>48</v>
      </c>
      <c r="S97">
        <v>0.4</v>
      </c>
      <c r="T97">
        <v>72</v>
      </c>
      <c r="U97">
        <v>1.502222222222222</v>
      </c>
      <c r="V97">
        <v>1.9</v>
      </c>
      <c r="W97">
        <v>3.6</v>
      </c>
      <c r="X97">
        <v>1.44</v>
      </c>
      <c r="Y97">
        <v>0.294867716295181</v>
      </c>
      <c r="Z97">
        <v>0.2542113323124043</v>
      </c>
      <c r="AA97">
        <v>0.8652373660030628</v>
      </c>
      <c r="AB97">
        <v>0.7744648318042813</v>
      </c>
      <c r="AC97">
        <v>0.1957186544342507</v>
      </c>
      <c r="AD97">
        <v>0.2003058103975535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69.65000000000001</v>
      </c>
      <c r="D98">
        <v>1054.13799</v>
      </c>
      <c r="E98" t="s">
        <v>699</v>
      </c>
      <c r="F98" t="s">
        <v>663</v>
      </c>
      <c r="H98" t="s">
        <v>712</v>
      </c>
      <c r="J98" t="s">
        <v>1258</v>
      </c>
      <c r="K98">
        <v>44144</v>
      </c>
      <c r="L98">
        <v>0.029357058132325</v>
      </c>
      <c r="M98">
        <v>-0.02938717400863999</v>
      </c>
      <c r="N98">
        <v>-0.01</v>
      </c>
      <c r="O98">
        <v>-0.001201980890152221</v>
      </c>
      <c r="P98" t="s">
        <v>667</v>
      </c>
      <c r="Q98" t="s">
        <v>667</v>
      </c>
      <c r="R98">
        <v>34</v>
      </c>
      <c r="S98">
        <v>0.4320000000000001</v>
      </c>
      <c r="T98">
        <v>60</v>
      </c>
      <c r="U98">
        <v>1.160833333333333</v>
      </c>
      <c r="V98">
        <v>5</v>
      </c>
      <c r="W98">
        <v>5</v>
      </c>
      <c r="X98">
        <v>2.16</v>
      </c>
      <c r="Y98">
        <v>-0.20489317300556</v>
      </c>
      <c r="Z98">
        <v>0.5773353751914242</v>
      </c>
      <c r="AA98">
        <v>0.1990811638591118</v>
      </c>
      <c r="AB98">
        <v>0.03134556574923547</v>
      </c>
      <c r="AC98">
        <v>0.4862385321100918</v>
      </c>
      <c r="AD98">
        <v>0.1819571865443425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68.39</v>
      </c>
      <c r="D99">
        <v>3197.660145</v>
      </c>
      <c r="E99" t="s">
        <v>696</v>
      </c>
      <c r="F99" t="s">
        <v>663</v>
      </c>
      <c r="G99" t="s">
        <v>702</v>
      </c>
      <c r="H99" t="s">
        <v>709</v>
      </c>
      <c r="I99" t="s">
        <v>798</v>
      </c>
      <c r="J99" t="s">
        <v>1256</v>
      </c>
      <c r="K99">
        <v>44137</v>
      </c>
      <c r="L99">
        <v>0.008922415062020001</v>
      </c>
      <c r="M99">
        <v>-0.09726922011616101</v>
      </c>
      <c r="N99">
        <v>0.09</v>
      </c>
      <c r="O99">
        <v>-0.004152065128972593</v>
      </c>
      <c r="P99" t="s">
        <v>667</v>
      </c>
      <c r="Q99" t="s">
        <v>414</v>
      </c>
      <c r="R99">
        <v>28</v>
      </c>
      <c r="S99">
        <v>0.2883720930232558</v>
      </c>
      <c r="T99">
        <v>41</v>
      </c>
      <c r="U99">
        <v>1.668048780487805</v>
      </c>
      <c r="V99">
        <v>2</v>
      </c>
      <c r="W99">
        <v>2.15</v>
      </c>
      <c r="X99">
        <v>0.62</v>
      </c>
      <c r="Y99">
        <v>0.196945117965072</v>
      </c>
      <c r="Z99">
        <v>0.1669218989280245</v>
      </c>
      <c r="AA99">
        <v>0.785604900459418</v>
      </c>
      <c r="AB99">
        <v>0.8983180428134557</v>
      </c>
      <c r="AC99">
        <v>0.1116207951070336</v>
      </c>
      <c r="AD99">
        <v>0.1743119266055046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109.57</v>
      </c>
      <c r="D100">
        <v>78165.131398</v>
      </c>
      <c r="E100" t="s">
        <v>693</v>
      </c>
      <c r="F100" t="s">
        <v>663</v>
      </c>
      <c r="H100" t="s">
        <v>708</v>
      </c>
      <c r="I100" t="s">
        <v>799</v>
      </c>
      <c r="J100" t="s">
        <v>1256</v>
      </c>
      <c r="K100">
        <v>44125</v>
      </c>
      <c r="L100">
        <v>0.011824202790041</v>
      </c>
      <c r="M100">
        <v>-0.08834296884225412</v>
      </c>
      <c r="N100">
        <v>0.07000000000000001</v>
      </c>
      <c r="O100">
        <v>-0.004983329592339381</v>
      </c>
      <c r="P100" t="s">
        <v>667</v>
      </c>
      <c r="Q100" t="s">
        <v>414</v>
      </c>
      <c r="R100">
        <v>25</v>
      </c>
      <c r="S100">
        <v>0.4029484029484029</v>
      </c>
      <c r="T100">
        <v>69</v>
      </c>
      <c r="U100">
        <v>1.587971014492753</v>
      </c>
      <c r="V100">
        <v>3.57</v>
      </c>
      <c r="W100">
        <v>4.07</v>
      </c>
      <c r="X100">
        <v>1.64</v>
      </c>
      <c r="Y100">
        <v>0.221273392916502</v>
      </c>
      <c r="Z100">
        <v>0.2281776416539051</v>
      </c>
      <c r="AA100">
        <v>0.8055130168453293</v>
      </c>
      <c r="AB100">
        <v>0.7744648318042813</v>
      </c>
      <c r="AC100">
        <v>0.1483180428134556</v>
      </c>
      <c r="AD100">
        <v>0.1666666666666667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396.46</v>
      </c>
      <c r="D101">
        <v>21914.811537</v>
      </c>
      <c r="E101" t="s">
        <v>697</v>
      </c>
      <c r="F101" t="s">
        <v>663</v>
      </c>
      <c r="G101" t="s">
        <v>702</v>
      </c>
      <c r="H101" t="s">
        <v>708</v>
      </c>
      <c r="I101" t="s">
        <v>800</v>
      </c>
      <c r="J101" t="s">
        <v>1256</v>
      </c>
      <c r="K101">
        <v>44149</v>
      </c>
      <c r="L101">
        <v>0.014454164608403</v>
      </c>
      <c r="M101">
        <v>-0.09177523143636979</v>
      </c>
      <c r="N101">
        <v>0.076</v>
      </c>
      <c r="O101">
        <v>-0.005044377361310581</v>
      </c>
      <c r="P101" t="s">
        <v>667</v>
      </c>
      <c r="Q101" t="s">
        <v>668</v>
      </c>
      <c r="R101">
        <v>49</v>
      </c>
      <c r="S101">
        <v>0.3747703612982242</v>
      </c>
      <c r="T101">
        <v>245</v>
      </c>
      <c r="U101">
        <v>1.618204081632653</v>
      </c>
      <c r="V101">
        <v>11.76</v>
      </c>
      <c r="W101">
        <v>16.33</v>
      </c>
      <c r="X101">
        <v>6.12</v>
      </c>
      <c r="Y101">
        <v>0.22076563177327</v>
      </c>
      <c r="Z101">
        <v>0.2863705972434916</v>
      </c>
      <c r="AA101">
        <v>0.8039816232771823</v>
      </c>
      <c r="AB101">
        <v>0.8188073394495413</v>
      </c>
      <c r="AC101">
        <v>0.1314984709480122</v>
      </c>
      <c r="AD101">
        <v>0.1651376146788991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176.97</v>
      </c>
      <c r="D102">
        <v>5059.74047</v>
      </c>
      <c r="E102" t="s">
        <v>699</v>
      </c>
      <c r="F102" t="s">
        <v>663</v>
      </c>
      <c r="G102" t="s">
        <v>702</v>
      </c>
      <c r="H102" t="s">
        <v>709</v>
      </c>
      <c r="I102" t="s">
        <v>801</v>
      </c>
      <c r="J102" t="s">
        <v>1262</v>
      </c>
      <c r="K102">
        <v>44174</v>
      </c>
      <c r="L102">
        <v>0.015445107263751</v>
      </c>
      <c r="M102">
        <v>-0.06717092835949068</v>
      </c>
      <c r="N102">
        <v>0.04</v>
      </c>
      <c r="O102">
        <v>-0.008599358346544239</v>
      </c>
      <c r="P102" t="s">
        <v>667</v>
      </c>
      <c r="Q102" t="s">
        <v>668</v>
      </c>
      <c r="R102">
        <v>58</v>
      </c>
      <c r="S102">
        <v>0.5769230769230769</v>
      </c>
      <c r="T102">
        <v>125</v>
      </c>
      <c r="U102">
        <v>1.41576</v>
      </c>
      <c r="V102">
        <v>4.84</v>
      </c>
      <c r="W102">
        <v>5.2</v>
      </c>
      <c r="X102">
        <v>3</v>
      </c>
      <c r="Y102">
        <v>0.18676210887491</v>
      </c>
      <c r="Z102">
        <v>0.3078101071975498</v>
      </c>
      <c r="AA102">
        <v>0.7687595712098009</v>
      </c>
      <c r="AB102">
        <v>0.4235474006116208</v>
      </c>
      <c r="AC102">
        <v>0.253822629969419</v>
      </c>
      <c r="AD102">
        <v>0.1483180428134556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89.14</v>
      </c>
      <c r="D103">
        <v>11795.69139</v>
      </c>
      <c r="E103" t="s">
        <v>693</v>
      </c>
      <c r="F103" t="s">
        <v>663</v>
      </c>
      <c r="G103" t="s">
        <v>702</v>
      </c>
      <c r="H103" t="s">
        <v>708</v>
      </c>
      <c r="I103" t="s">
        <v>802</v>
      </c>
      <c r="J103" t="s">
        <v>1264</v>
      </c>
      <c r="K103">
        <v>44112</v>
      </c>
      <c r="L103">
        <v>0.015973733135552</v>
      </c>
      <c r="M103">
        <v>-0.07611966292701677</v>
      </c>
      <c r="N103">
        <v>0.05</v>
      </c>
      <c r="O103">
        <v>-0.009611500404985707</v>
      </c>
      <c r="P103" t="s">
        <v>667</v>
      </c>
      <c r="Q103" t="s">
        <v>668</v>
      </c>
      <c r="R103">
        <v>46</v>
      </c>
      <c r="S103">
        <v>0.384</v>
      </c>
      <c r="T103">
        <v>60</v>
      </c>
      <c r="U103">
        <v>1.485666666666667</v>
      </c>
      <c r="V103">
        <v>2.91</v>
      </c>
      <c r="W103">
        <v>3.75</v>
      </c>
      <c r="X103">
        <v>1.44</v>
      </c>
      <c r="Y103">
        <v>0.231528096015237</v>
      </c>
      <c r="Z103">
        <v>0.3277182235834609</v>
      </c>
      <c r="AA103">
        <v>0.8177641653905053</v>
      </c>
      <c r="AB103">
        <v>0.5558103975535168</v>
      </c>
      <c r="AC103">
        <v>0.2048929663608563</v>
      </c>
      <c r="AD103">
        <v>0.1437308868501529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346.3</v>
      </c>
      <c r="D104">
        <v>36980.888229</v>
      </c>
      <c r="E104" t="s">
        <v>699</v>
      </c>
      <c r="F104" t="s">
        <v>663</v>
      </c>
      <c r="H104" t="s">
        <v>709</v>
      </c>
      <c r="J104" t="s">
        <v>1256</v>
      </c>
      <c r="K104">
        <v>44189</v>
      </c>
      <c r="L104">
        <v>0.007949980033892001</v>
      </c>
      <c r="M104">
        <v>-0.07858544362322151</v>
      </c>
      <c r="N104">
        <v>0.06</v>
      </c>
      <c r="O104">
        <v>-0.01160035004640247</v>
      </c>
      <c r="P104" t="s">
        <v>667</v>
      </c>
      <c r="Q104" t="s">
        <v>414</v>
      </c>
      <c r="R104">
        <v>37</v>
      </c>
      <c r="S104">
        <v>0.2927083333333333</v>
      </c>
      <c r="T104">
        <v>230</v>
      </c>
      <c r="U104">
        <v>1.505652173913044</v>
      </c>
      <c r="V104">
        <v>8.57</v>
      </c>
      <c r="W104">
        <v>9.6</v>
      </c>
      <c r="X104">
        <v>2.81</v>
      </c>
      <c r="Y104">
        <v>0.313925431218906</v>
      </c>
      <c r="Z104">
        <v>0.1454823889739663</v>
      </c>
      <c r="AA104">
        <v>0.877488514548239</v>
      </c>
      <c r="AB104">
        <v>0.6865443425076453</v>
      </c>
      <c r="AC104">
        <v>0.191131498470948</v>
      </c>
      <c r="AD104">
        <v>0.1345565749235474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77.965</v>
      </c>
      <c r="D105">
        <v>2933.04924</v>
      </c>
      <c r="E105" t="s">
        <v>697</v>
      </c>
      <c r="F105" t="s">
        <v>663</v>
      </c>
      <c r="G105" t="s">
        <v>702</v>
      </c>
      <c r="H105" t="s">
        <v>708</v>
      </c>
      <c r="I105" t="s">
        <v>803</v>
      </c>
      <c r="J105" t="s">
        <v>1261</v>
      </c>
      <c r="K105">
        <v>44151</v>
      </c>
      <c r="L105">
        <v>0.015999151356075</v>
      </c>
      <c r="M105">
        <v>-0.06072008771022441</v>
      </c>
      <c r="N105">
        <v>0.028</v>
      </c>
      <c r="O105">
        <v>-0.01349671901321314</v>
      </c>
      <c r="P105" t="s">
        <v>667</v>
      </c>
      <c r="Q105" t="s">
        <v>668</v>
      </c>
      <c r="R105">
        <v>66</v>
      </c>
      <c r="S105">
        <v>0.592920353982301</v>
      </c>
      <c r="T105">
        <v>57</v>
      </c>
      <c r="U105">
        <v>1.36780701754386</v>
      </c>
      <c r="V105">
        <v>2.24</v>
      </c>
      <c r="W105">
        <v>2.26</v>
      </c>
      <c r="X105">
        <v>1.34</v>
      </c>
      <c r="Y105">
        <v>-0.06611431437333501</v>
      </c>
      <c r="Z105">
        <v>0.329249617151608</v>
      </c>
      <c r="AA105">
        <v>0.4134762633996937</v>
      </c>
      <c r="AB105">
        <v>0.2423547400611621</v>
      </c>
      <c r="AC105">
        <v>0.2889908256880734</v>
      </c>
      <c r="AD105">
        <v>0.1253822629969419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147.33</v>
      </c>
      <c r="D106">
        <v>5819.233487</v>
      </c>
      <c r="E106" t="s">
        <v>694</v>
      </c>
      <c r="F106" t="s">
        <v>663</v>
      </c>
      <c r="G106" t="s">
        <v>702</v>
      </c>
      <c r="H106" t="s">
        <v>708</v>
      </c>
      <c r="I106" t="s">
        <v>804</v>
      </c>
      <c r="J106" t="s">
        <v>1256</v>
      </c>
      <c r="K106">
        <v>44134</v>
      </c>
      <c r="L106">
        <v>0.011390751825673</v>
      </c>
      <c r="M106">
        <v>-0.09387051133260604</v>
      </c>
      <c r="N106">
        <v>0.07000000000000001</v>
      </c>
      <c r="O106">
        <v>-0.01467223240944904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1.637</v>
      </c>
      <c r="V106">
        <v>3.53</v>
      </c>
      <c r="W106">
        <v>4.5</v>
      </c>
      <c r="X106">
        <v>1.72</v>
      </c>
      <c r="Y106">
        <v>0.175647515078255</v>
      </c>
      <c r="Z106">
        <v>0.223583460949464</v>
      </c>
      <c r="AA106">
        <v>0.7549770290964779</v>
      </c>
      <c r="AB106">
        <v>0.7744648318042813</v>
      </c>
      <c r="AC106">
        <v>0.1238532110091743</v>
      </c>
      <c r="AD106">
        <v>0.1207951070336391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67.765</v>
      </c>
      <c r="D107">
        <v>7757.375649</v>
      </c>
      <c r="E107" t="s">
        <v>695</v>
      </c>
      <c r="F107" t="s">
        <v>663</v>
      </c>
      <c r="G107" t="s">
        <v>702</v>
      </c>
      <c r="H107" t="s">
        <v>708</v>
      </c>
      <c r="I107" t="s">
        <v>805</v>
      </c>
      <c r="J107" t="s">
        <v>1258</v>
      </c>
      <c r="K107">
        <v>44168</v>
      </c>
      <c r="L107">
        <v>0.020468825821987</v>
      </c>
      <c r="M107">
        <v>-0.1000654825293675</v>
      </c>
      <c r="N107">
        <v>0.06</v>
      </c>
      <c r="O107">
        <v>-0.01526475714819708</v>
      </c>
      <c r="P107" t="s">
        <v>667</v>
      </c>
      <c r="Q107" t="s">
        <v>668</v>
      </c>
      <c r="R107">
        <v>38</v>
      </c>
      <c r="S107">
        <v>0.4166666666666666</v>
      </c>
      <c r="T107">
        <v>40</v>
      </c>
      <c r="U107">
        <v>1.694125</v>
      </c>
      <c r="V107">
        <v>2.51</v>
      </c>
      <c r="W107">
        <v>3.6</v>
      </c>
      <c r="X107">
        <v>1.5</v>
      </c>
      <c r="Y107">
        <v>0.606316491405627</v>
      </c>
      <c r="Z107">
        <v>0.4257274119448698</v>
      </c>
      <c r="AA107">
        <v>0.9601837672281777</v>
      </c>
      <c r="AB107">
        <v>0.6865443425076453</v>
      </c>
      <c r="AC107">
        <v>0.09327217125382264</v>
      </c>
      <c r="AD107">
        <v>0.1192660550458716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196.19</v>
      </c>
      <c r="D108">
        <v>11674.087163</v>
      </c>
      <c r="E108" t="s">
        <v>694</v>
      </c>
      <c r="F108" t="s">
        <v>663</v>
      </c>
      <c r="G108" t="s">
        <v>702</v>
      </c>
      <c r="H108" t="s">
        <v>709</v>
      </c>
      <c r="I108" t="s">
        <v>806</v>
      </c>
      <c r="J108" t="s">
        <v>1256</v>
      </c>
      <c r="K108">
        <v>44181</v>
      </c>
      <c r="L108">
        <v>0.007640228226765001</v>
      </c>
      <c r="M108">
        <v>-0.08186483689552293</v>
      </c>
      <c r="N108">
        <v>0.06</v>
      </c>
      <c r="O108">
        <v>-0.01580218486932505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1.532734375</v>
      </c>
      <c r="V108">
        <v>5.72</v>
      </c>
      <c r="W108">
        <v>6.4</v>
      </c>
      <c r="X108">
        <v>1.56</v>
      </c>
      <c r="Y108">
        <v>0.235288874408711</v>
      </c>
      <c r="Z108">
        <v>0.1424196018376723</v>
      </c>
      <c r="AA108">
        <v>0.8238897396630933</v>
      </c>
      <c r="AB108">
        <v>0.6865443425076453</v>
      </c>
      <c r="AC108">
        <v>0.1758409785932722</v>
      </c>
      <c r="AD108">
        <v>0.117737003058104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68.2</v>
      </c>
      <c r="D109">
        <v>2532.520801</v>
      </c>
      <c r="E109" t="s">
        <v>697</v>
      </c>
      <c r="F109" t="s">
        <v>663</v>
      </c>
      <c r="H109" t="s">
        <v>709</v>
      </c>
      <c r="J109" t="s">
        <v>1261</v>
      </c>
      <c r="K109">
        <v>44146</v>
      </c>
      <c r="L109">
        <v>0.020471565333297</v>
      </c>
      <c r="M109">
        <v>-0.07057285325993468</v>
      </c>
      <c r="N109">
        <v>0.029</v>
      </c>
      <c r="O109">
        <v>-0.01818507500533084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1.441860465116279</v>
      </c>
      <c r="V109">
        <v>0</v>
      </c>
      <c r="W109">
        <v>2.63</v>
      </c>
      <c r="X109">
        <v>1.43</v>
      </c>
      <c r="Y109">
        <v>-0.075239311374833</v>
      </c>
      <c r="Z109">
        <v>0.4272588055130169</v>
      </c>
      <c r="AA109">
        <v>0.3905053598774885</v>
      </c>
      <c r="AB109">
        <v>0.2454128440366972</v>
      </c>
      <c r="AC109">
        <v>0.2354740061162079</v>
      </c>
      <c r="AD109">
        <v>0.110091743119266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66.16500000000001</v>
      </c>
      <c r="D110">
        <v>29262.304282</v>
      </c>
      <c r="E110" t="s">
        <v>694</v>
      </c>
      <c r="F110" t="s">
        <v>663</v>
      </c>
      <c r="G110" t="s">
        <v>702</v>
      </c>
      <c r="H110" t="s">
        <v>708</v>
      </c>
      <c r="J110" t="s">
        <v>1256</v>
      </c>
      <c r="K110">
        <v>44130</v>
      </c>
      <c r="L110">
        <v>0.008855150779454</v>
      </c>
      <c r="M110">
        <v>-0.1003216741057376</v>
      </c>
      <c r="N110">
        <v>0.07000000000000001</v>
      </c>
      <c r="O110">
        <v>-0.02062800711469692</v>
      </c>
      <c r="P110" t="s">
        <v>667</v>
      </c>
      <c r="Q110" t="s">
        <v>414</v>
      </c>
      <c r="R110">
        <v>26</v>
      </c>
      <c r="S110">
        <v>0.3305785123966942</v>
      </c>
      <c r="T110">
        <v>39</v>
      </c>
      <c r="U110">
        <v>1.696538461538462</v>
      </c>
      <c r="V110">
        <v>2.4</v>
      </c>
      <c r="W110">
        <v>2.42</v>
      </c>
      <c r="X110">
        <v>0.8</v>
      </c>
      <c r="Y110">
        <v>0.492817679558011</v>
      </c>
      <c r="Z110">
        <v>0.1638591117917305</v>
      </c>
      <c r="AA110">
        <v>0.9448698315467076</v>
      </c>
      <c r="AB110">
        <v>0.7744648318042813</v>
      </c>
      <c r="AC110">
        <v>0.09174311926605505</v>
      </c>
      <c r="AD110">
        <v>0.09785932721712537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215.335</v>
      </c>
      <c r="D111">
        <v>61758.919794</v>
      </c>
      <c r="E111" t="s">
        <v>696</v>
      </c>
      <c r="F111" t="s">
        <v>663</v>
      </c>
      <c r="G111" t="s">
        <v>702</v>
      </c>
      <c r="H111" t="s">
        <v>708</v>
      </c>
      <c r="I111" t="s">
        <v>807</v>
      </c>
      <c r="J111" t="s">
        <v>1264</v>
      </c>
      <c r="K111">
        <v>44134</v>
      </c>
      <c r="L111">
        <v>0.008706314577223</v>
      </c>
      <c r="M111">
        <v>-0.1601038762033955</v>
      </c>
      <c r="N111">
        <v>0.15</v>
      </c>
      <c r="O111">
        <v>-0.02135296044155399</v>
      </c>
      <c r="P111" t="s">
        <v>667</v>
      </c>
      <c r="Q111" t="s">
        <v>414</v>
      </c>
      <c r="R111">
        <v>34</v>
      </c>
      <c r="S111">
        <v>0.4177777777777777</v>
      </c>
      <c r="T111">
        <v>90</v>
      </c>
      <c r="U111">
        <v>2.392611111111111</v>
      </c>
      <c r="V111">
        <v>-3.69</v>
      </c>
      <c r="W111">
        <v>4.5</v>
      </c>
      <c r="X111">
        <v>1.88</v>
      </c>
      <c r="Y111">
        <v>0.153622826759826</v>
      </c>
      <c r="Z111">
        <v>0.1592649310872894</v>
      </c>
      <c r="AA111">
        <v>0.7212863705972435</v>
      </c>
      <c r="AB111">
        <v>0.9862385321100917</v>
      </c>
      <c r="AC111">
        <v>0.02446483180428134</v>
      </c>
      <c r="AD111">
        <v>0.0963302752293578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46.88</v>
      </c>
      <c r="D112">
        <v>11061.525415</v>
      </c>
      <c r="E112" t="s">
        <v>692</v>
      </c>
      <c r="F112" t="s">
        <v>663</v>
      </c>
      <c r="G112" t="s">
        <v>702</v>
      </c>
      <c r="H112" t="s">
        <v>708</v>
      </c>
      <c r="I112" t="s">
        <v>808</v>
      </c>
      <c r="J112" t="s">
        <v>1256</v>
      </c>
      <c r="K112">
        <v>44144</v>
      </c>
      <c r="L112">
        <v>0.00165410648564</v>
      </c>
      <c r="M112">
        <v>-0.07939184396131382</v>
      </c>
      <c r="N112">
        <v>0.06</v>
      </c>
      <c r="O112">
        <v>-0.02228074394796531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1.512258064516129</v>
      </c>
      <c r="V112">
        <v>1.64</v>
      </c>
      <c r="W112">
        <v>1.92</v>
      </c>
      <c r="X112">
        <v>0.08</v>
      </c>
      <c r="Y112">
        <v>0.08258126079389201</v>
      </c>
      <c r="Z112">
        <v>0.07656967840735068</v>
      </c>
      <c r="AA112">
        <v>0.6278713629402756</v>
      </c>
      <c r="AB112">
        <v>0.6865443425076453</v>
      </c>
      <c r="AC112">
        <v>0.1880733944954129</v>
      </c>
      <c r="AD112">
        <v>0.09480122324159021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53.42</v>
      </c>
      <c r="D113">
        <v>2692.8552</v>
      </c>
      <c r="E113" t="s">
        <v>695</v>
      </c>
      <c r="F113" t="s">
        <v>663</v>
      </c>
      <c r="G113" t="s">
        <v>702</v>
      </c>
      <c r="H113" t="s">
        <v>708</v>
      </c>
      <c r="I113" t="s">
        <v>809</v>
      </c>
      <c r="J113" t="s">
        <v>1261</v>
      </c>
      <c r="K113">
        <v>44152</v>
      </c>
      <c r="L113">
        <v>0.015623723736787</v>
      </c>
      <c r="M113">
        <v>-0.09184074904329609</v>
      </c>
      <c r="N113">
        <v>0.05</v>
      </c>
      <c r="O113">
        <v>-0.02444068812115974</v>
      </c>
      <c r="P113" t="s">
        <v>667</v>
      </c>
      <c r="Q113" t="s">
        <v>668</v>
      </c>
      <c r="R113">
        <v>52</v>
      </c>
      <c r="S113">
        <v>0.5151515151515151</v>
      </c>
      <c r="T113">
        <v>33</v>
      </c>
      <c r="U113">
        <v>1.618787878787879</v>
      </c>
      <c r="V113">
        <v>1.9</v>
      </c>
      <c r="W113">
        <v>1.65</v>
      </c>
      <c r="X113">
        <v>0.85</v>
      </c>
      <c r="Y113">
        <v>0.07846679268407</v>
      </c>
      <c r="Z113">
        <v>0.3185298621745788</v>
      </c>
      <c r="AA113">
        <v>0.6202143950995406</v>
      </c>
      <c r="AB113">
        <v>0.5558103975535168</v>
      </c>
      <c r="AC113">
        <v>0.1299694189602446</v>
      </c>
      <c r="AD113">
        <v>0.09021406727828746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37.43</v>
      </c>
      <c r="D114">
        <v>32691.443787</v>
      </c>
      <c r="E114" t="s">
        <v>694</v>
      </c>
      <c r="F114" t="s">
        <v>663</v>
      </c>
      <c r="G114" t="s">
        <v>702</v>
      </c>
      <c r="H114" t="s">
        <v>708</v>
      </c>
      <c r="J114" t="s">
        <v>1256</v>
      </c>
      <c r="K114">
        <v>44134</v>
      </c>
      <c r="L114">
        <v>0.007404824162991001</v>
      </c>
      <c r="M114">
        <v>-0.09678209514205061</v>
      </c>
      <c r="N114">
        <v>0.06</v>
      </c>
      <c r="O114">
        <v>-0.02922278131847322</v>
      </c>
      <c r="P114" t="s">
        <v>667</v>
      </c>
      <c r="Q114" t="s">
        <v>414</v>
      </c>
      <c r="R114">
        <v>26</v>
      </c>
      <c r="S114">
        <v>0.2133333333333333</v>
      </c>
      <c r="T114">
        <v>22.5</v>
      </c>
      <c r="U114">
        <v>1.663555555555555</v>
      </c>
      <c r="V114">
        <v>3.13</v>
      </c>
      <c r="W114">
        <v>1.5</v>
      </c>
      <c r="X114">
        <v>0.32</v>
      </c>
      <c r="Y114">
        <v>2.143333333333333</v>
      </c>
      <c r="Z114">
        <v>0.1393568147013783</v>
      </c>
      <c r="AA114">
        <v>0.9954058192955589</v>
      </c>
      <c r="AB114">
        <v>0.6865443425076453</v>
      </c>
      <c r="AC114">
        <v>0.1131498470948012</v>
      </c>
      <c r="AD114">
        <v>0.07339449541284404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39.55</v>
      </c>
      <c r="D115">
        <v>65000.421394</v>
      </c>
      <c r="E115" t="s">
        <v>699</v>
      </c>
      <c r="F115" t="s">
        <v>663</v>
      </c>
      <c r="H115" t="s">
        <v>708</v>
      </c>
      <c r="I115" t="s">
        <v>810</v>
      </c>
      <c r="J115" t="s">
        <v>1258</v>
      </c>
      <c r="K115">
        <v>44171</v>
      </c>
      <c r="L115">
        <v>0.012776631253104</v>
      </c>
      <c r="M115">
        <v>-0.1027442097601191</v>
      </c>
      <c r="N115">
        <v>0.06</v>
      </c>
      <c r="O115">
        <v>-0.03184704986290943</v>
      </c>
      <c r="P115" t="s">
        <v>667</v>
      </c>
      <c r="Q115" t="s">
        <v>414</v>
      </c>
      <c r="R115">
        <v>8</v>
      </c>
      <c r="S115">
        <v>0.2285714285714286</v>
      </c>
      <c r="T115">
        <v>23</v>
      </c>
      <c r="U115">
        <v>1.719565217391304</v>
      </c>
      <c r="V115">
        <v>-0.0386</v>
      </c>
      <c r="W115">
        <v>2.1</v>
      </c>
      <c r="X115">
        <v>0.48</v>
      </c>
      <c r="Y115">
        <v>0.08415251165063301</v>
      </c>
      <c r="Z115">
        <v>0.2465543644716692</v>
      </c>
      <c r="AA115">
        <v>0.6309341500765696</v>
      </c>
      <c r="AB115">
        <v>0.6865443425076453</v>
      </c>
      <c r="AC115">
        <v>0.08256880733944953</v>
      </c>
      <c r="AD115">
        <v>0.06880733944954129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128.92</v>
      </c>
      <c r="D116">
        <v>2255969.10738</v>
      </c>
      <c r="E116" t="s">
        <v>694</v>
      </c>
      <c r="F116" t="s">
        <v>663</v>
      </c>
      <c r="G116" t="s">
        <v>702</v>
      </c>
      <c r="H116" t="s">
        <v>709</v>
      </c>
      <c r="I116" t="s">
        <v>811</v>
      </c>
      <c r="J116" t="s">
        <v>1263</v>
      </c>
      <c r="K116">
        <v>44135</v>
      </c>
      <c r="L116">
        <v>0.006068507429802</v>
      </c>
      <c r="M116">
        <v>-0.1253289996972899</v>
      </c>
      <c r="N116">
        <v>0.09</v>
      </c>
      <c r="O116">
        <v>-0.03564131845816221</v>
      </c>
      <c r="P116" t="s">
        <v>667</v>
      </c>
      <c r="Q116" t="s">
        <v>534</v>
      </c>
      <c r="R116">
        <v>8</v>
      </c>
      <c r="S116">
        <v>0.2102564102564103</v>
      </c>
      <c r="T116">
        <v>66</v>
      </c>
      <c r="U116">
        <v>1.953333333333333</v>
      </c>
      <c r="V116">
        <v>3.28</v>
      </c>
      <c r="W116">
        <v>3.9</v>
      </c>
      <c r="X116">
        <v>0.82</v>
      </c>
      <c r="Y116">
        <v>0.799899078686069</v>
      </c>
      <c r="Z116">
        <v>0.1179173047473201</v>
      </c>
      <c r="AA116">
        <v>0.9785604900459418</v>
      </c>
      <c r="AB116">
        <v>0.8983180428134557</v>
      </c>
      <c r="AC116">
        <v>0.04892966360856268</v>
      </c>
      <c r="AD116">
        <v>0.06422018348623854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77.70999999999999</v>
      </c>
      <c r="D117">
        <v>37005.849526</v>
      </c>
      <c r="E117" t="s">
        <v>695</v>
      </c>
      <c r="F117" t="s">
        <v>663</v>
      </c>
      <c r="G117" t="s">
        <v>702</v>
      </c>
      <c r="H117" t="s">
        <v>708</v>
      </c>
      <c r="I117" t="s">
        <v>812</v>
      </c>
      <c r="J117" t="s">
        <v>1262</v>
      </c>
      <c r="K117">
        <v>44175</v>
      </c>
      <c r="L117">
        <v>0.008812834882302001</v>
      </c>
      <c r="M117">
        <v>-0.1116209479972862</v>
      </c>
      <c r="N117">
        <v>0.07000000000000001</v>
      </c>
      <c r="O117">
        <v>-0.0362730412910317</v>
      </c>
      <c r="P117" t="s">
        <v>667</v>
      </c>
      <c r="Q117" t="s">
        <v>414</v>
      </c>
      <c r="R117">
        <v>31</v>
      </c>
      <c r="S117">
        <v>0.4</v>
      </c>
      <c r="T117">
        <v>43</v>
      </c>
      <c r="U117">
        <v>1.807209302325581</v>
      </c>
      <c r="V117">
        <v>1.92</v>
      </c>
      <c r="W117">
        <v>1.8</v>
      </c>
      <c r="X117">
        <v>0.72</v>
      </c>
      <c r="Y117">
        <v>0.191302874095049</v>
      </c>
      <c r="Z117">
        <v>0.1623277182235834</v>
      </c>
      <c r="AA117">
        <v>0.776416539050536</v>
      </c>
      <c r="AB117">
        <v>0.7744648318042813</v>
      </c>
      <c r="AC117">
        <v>0.06727828746177371</v>
      </c>
      <c r="AD117">
        <v>0.06269113149847094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71.34</v>
      </c>
      <c r="D118">
        <v>1266.008143</v>
      </c>
      <c r="E118" t="s">
        <v>697</v>
      </c>
      <c r="F118" t="s">
        <v>663</v>
      </c>
      <c r="H118" t="s">
        <v>709</v>
      </c>
      <c r="J118" t="s">
        <v>1261</v>
      </c>
      <c r="K118">
        <v>44146</v>
      </c>
      <c r="L118">
        <v>0.014287385927655</v>
      </c>
      <c r="M118">
        <v>-0.07890249239985092</v>
      </c>
      <c r="N118">
        <v>0.008999999999999999</v>
      </c>
      <c r="O118">
        <v>-0.04985755480835652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1.508245243128964</v>
      </c>
      <c r="V118">
        <v>2.18</v>
      </c>
      <c r="W118">
        <v>2.15</v>
      </c>
      <c r="X118">
        <v>1.09</v>
      </c>
      <c r="Y118">
        <v>0.182307318330576</v>
      </c>
      <c r="Z118">
        <v>0.2817764165390505</v>
      </c>
      <c r="AA118">
        <v>0.7641653905053599</v>
      </c>
      <c r="AB118">
        <v>0.1001529051987768</v>
      </c>
      <c r="AC118">
        <v>0.1896024464831804</v>
      </c>
      <c r="AD118">
        <v>0.05045871559633028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134.295</v>
      </c>
      <c r="D119">
        <v>8859.862751000001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1260</v>
      </c>
      <c r="K119">
        <v>44154</v>
      </c>
      <c r="L119">
        <v>0.010471106057032</v>
      </c>
      <c r="M119">
        <v>-0.1172158427173658</v>
      </c>
      <c r="N119">
        <v>0.04</v>
      </c>
      <c r="O119">
        <v>-0.0659582006098719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1.865208333333333</v>
      </c>
      <c r="V119">
        <v>3.15</v>
      </c>
      <c r="W119">
        <v>3.61</v>
      </c>
      <c r="X119">
        <v>1.44</v>
      </c>
      <c r="Y119">
        <v>0.215315694431867</v>
      </c>
      <c r="Z119">
        <v>0.2082695252679939</v>
      </c>
      <c r="AA119">
        <v>0.7978560490045942</v>
      </c>
      <c r="AB119">
        <v>0.4235474006116208</v>
      </c>
      <c r="AC119">
        <v>0.05963302752293578</v>
      </c>
      <c r="AD119">
        <v>0.03211009174311927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101.675</v>
      </c>
      <c r="D120">
        <v>4692.495331</v>
      </c>
      <c r="E120" t="s">
        <v>695</v>
      </c>
      <c r="F120" t="s">
        <v>663</v>
      </c>
      <c r="H120" t="s">
        <v>708</v>
      </c>
      <c r="J120" t="s">
        <v>1258</v>
      </c>
      <c r="K120">
        <v>44129</v>
      </c>
      <c r="L120">
        <v>0.009087471993327</v>
      </c>
      <c r="M120">
        <v>-0.1542389140508994</v>
      </c>
      <c r="N120">
        <v>0.03</v>
      </c>
      <c r="O120">
        <v>-0.1105795089903163</v>
      </c>
      <c r="P120" t="s">
        <v>667</v>
      </c>
      <c r="Q120" t="s">
        <v>414</v>
      </c>
      <c r="R120">
        <v>45</v>
      </c>
      <c r="S120">
        <v>0.3692307692307692</v>
      </c>
      <c r="T120">
        <v>44</v>
      </c>
      <c r="U120">
        <v>2.310795454545454</v>
      </c>
      <c r="V120">
        <v>2.8</v>
      </c>
      <c r="W120">
        <v>2.6</v>
      </c>
      <c r="X120">
        <v>0.96</v>
      </c>
      <c r="Y120">
        <v>0.163203674003654</v>
      </c>
      <c r="Z120">
        <v>0.1715160796324655</v>
      </c>
      <c r="AA120">
        <v>0.7304747320061256</v>
      </c>
      <c r="AB120">
        <v>0.2943425076452599</v>
      </c>
      <c r="AC120">
        <v>0.03058103975535168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284.09</v>
      </c>
      <c r="D121">
        <v>20944.311632</v>
      </c>
      <c r="E121" t="s">
        <v>695</v>
      </c>
      <c r="F121" t="s">
        <v>663</v>
      </c>
      <c r="G121" t="s">
        <v>702</v>
      </c>
      <c r="H121" t="s">
        <v>708</v>
      </c>
      <c r="I121" t="s">
        <v>814</v>
      </c>
      <c r="J121" t="s">
        <v>1257</v>
      </c>
      <c r="K121">
        <v>44130</v>
      </c>
      <c r="L121">
        <v>0.002292126616671</v>
      </c>
      <c r="M121">
        <v>-0.1884620928527495</v>
      </c>
      <c r="N121">
        <v>0.09</v>
      </c>
      <c r="O121">
        <v>-0.1108106575763546</v>
      </c>
      <c r="P121" t="s">
        <v>667</v>
      </c>
      <c r="Q121" t="s">
        <v>414</v>
      </c>
      <c r="R121">
        <v>26</v>
      </c>
      <c r="S121">
        <v>0.141280353200883</v>
      </c>
      <c r="T121">
        <v>100</v>
      </c>
      <c r="U121">
        <v>2.8409</v>
      </c>
      <c r="V121">
        <v>4.12</v>
      </c>
      <c r="W121">
        <v>4.53</v>
      </c>
      <c r="X121">
        <v>0.64</v>
      </c>
      <c r="Y121">
        <v>0.8680034760913221</v>
      </c>
      <c r="Z121">
        <v>0.08269525267993874</v>
      </c>
      <c r="AA121">
        <v>0.9816232771822357</v>
      </c>
      <c r="AB121">
        <v>0.8983180428134557</v>
      </c>
      <c r="AC121">
        <v>0.01070336391437309</v>
      </c>
      <c r="AD121">
        <v>0.01681957186544343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153.3</v>
      </c>
      <c r="D122">
        <v>15704.565111</v>
      </c>
      <c r="E122" t="s">
        <v>693</v>
      </c>
      <c r="F122" t="s">
        <v>663</v>
      </c>
      <c r="G122" t="s">
        <v>702</v>
      </c>
      <c r="H122" t="s">
        <v>708</v>
      </c>
      <c r="I122" t="s">
        <v>815</v>
      </c>
      <c r="J122" t="s">
        <v>1264</v>
      </c>
      <c r="K122">
        <v>44140</v>
      </c>
      <c r="L122">
        <v>0.01038572402279</v>
      </c>
      <c r="M122">
        <v>-0.2072434910441454</v>
      </c>
      <c r="N122">
        <v>0.09</v>
      </c>
      <c r="O122">
        <v>-0.1145483800649365</v>
      </c>
      <c r="P122" t="s">
        <v>667</v>
      </c>
      <c r="Q122" t="s">
        <v>414</v>
      </c>
      <c r="R122">
        <v>26</v>
      </c>
      <c r="S122">
        <v>0.3693467336683417</v>
      </c>
      <c r="T122">
        <v>48</v>
      </c>
      <c r="U122">
        <v>3.19375</v>
      </c>
      <c r="V122">
        <v>3.58</v>
      </c>
      <c r="W122">
        <v>3.98</v>
      </c>
      <c r="X122">
        <v>1.47</v>
      </c>
      <c r="Y122">
        <v>1.096035123365136</v>
      </c>
      <c r="Z122">
        <v>0.2052067381316998</v>
      </c>
      <c r="AA122">
        <v>0.990811638591118</v>
      </c>
      <c r="AB122">
        <v>0.8983180428134557</v>
      </c>
      <c r="AC122">
        <v>0.006116207951070336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345.38</v>
      </c>
      <c r="D123">
        <v>99317.63451</v>
      </c>
      <c r="E123" t="s">
        <v>692</v>
      </c>
      <c r="F123" t="s">
        <v>663</v>
      </c>
      <c r="G123" t="s">
        <v>702</v>
      </c>
      <c r="H123" t="s">
        <v>708</v>
      </c>
      <c r="I123" t="s">
        <v>816</v>
      </c>
      <c r="J123" t="s">
        <v>1256</v>
      </c>
      <c r="K123">
        <v>44131</v>
      </c>
      <c r="L123">
        <v>0.027344651827811</v>
      </c>
      <c r="M123">
        <v>0.02512285092131505</v>
      </c>
      <c r="N123">
        <v>0.1</v>
      </c>
      <c r="O123">
        <v>0.1486273157360904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0.8833248081841432</v>
      </c>
      <c r="V123">
        <v>23.21</v>
      </c>
      <c r="W123">
        <v>24.45</v>
      </c>
      <c r="X123">
        <v>9.6</v>
      </c>
      <c r="Y123">
        <v>-0.119987862585427</v>
      </c>
      <c r="Z123">
        <v>0.5390505359877489</v>
      </c>
      <c r="AA123">
        <v>0.3169984686064318</v>
      </c>
      <c r="AB123">
        <v>0.9342507645259939</v>
      </c>
      <c r="AC123">
        <v>0.8623853211009174</v>
      </c>
      <c r="AD123">
        <v>0.9724770642201835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18.71</v>
      </c>
      <c r="D124">
        <v>1987.942641</v>
      </c>
      <c r="E124" t="s">
        <v>698</v>
      </c>
      <c r="F124" t="s">
        <v>663</v>
      </c>
      <c r="H124" t="s">
        <v>708</v>
      </c>
      <c r="J124" t="s">
        <v>1255</v>
      </c>
      <c r="K124">
        <v>44152</v>
      </c>
      <c r="L124">
        <v>0.03614902717494</v>
      </c>
      <c r="M124">
        <v>0.09459814693576618</v>
      </c>
      <c r="N124">
        <v>0.015</v>
      </c>
      <c r="O124">
        <v>0.1355324503511111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0.6363945578231293</v>
      </c>
      <c r="V124">
        <v>1.41</v>
      </c>
      <c r="W124">
        <v>1.03</v>
      </c>
      <c r="X124">
        <v>0.66</v>
      </c>
      <c r="Y124">
        <v>-0.231380534929346</v>
      </c>
      <c r="Z124">
        <v>0.6615620214395099</v>
      </c>
      <c r="AA124">
        <v>0.1730474732006126</v>
      </c>
      <c r="AB124">
        <v>0.1399082568807339</v>
      </c>
      <c r="AC124">
        <v>0.9923547400611621</v>
      </c>
      <c r="AD124">
        <v>0.9510703363914373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60.96</v>
      </c>
      <c r="D125">
        <v>140354.645503</v>
      </c>
      <c r="E125" t="s">
        <v>693</v>
      </c>
      <c r="F125" t="s">
        <v>663</v>
      </c>
      <c r="G125" t="s">
        <v>702</v>
      </c>
      <c r="H125" t="s">
        <v>708</v>
      </c>
      <c r="I125" t="s">
        <v>817</v>
      </c>
      <c r="J125" t="s">
        <v>1257</v>
      </c>
      <c r="K125">
        <v>44141</v>
      </c>
      <c r="L125">
        <v>0.029329309262465</v>
      </c>
      <c r="M125">
        <v>0.06874671654165265</v>
      </c>
      <c r="N125">
        <v>0.04</v>
      </c>
      <c r="O125">
        <v>0.1331051680505784</v>
      </c>
      <c r="P125" t="s">
        <v>668</v>
      </c>
      <c r="Q125" t="s">
        <v>668</v>
      </c>
      <c r="R125">
        <v>11</v>
      </c>
      <c r="S125">
        <v>0.2857142857142858</v>
      </c>
      <c r="T125">
        <v>85</v>
      </c>
      <c r="U125">
        <v>0.7171764705882353</v>
      </c>
      <c r="V125">
        <v>-0.2782</v>
      </c>
      <c r="W125">
        <v>6.3</v>
      </c>
      <c r="X125">
        <v>1.8</v>
      </c>
      <c r="Y125">
        <v>0.01944890922418</v>
      </c>
      <c r="Z125">
        <v>0.5742725880551302</v>
      </c>
      <c r="AA125">
        <v>0.5405819295558959</v>
      </c>
      <c r="AB125">
        <v>0.4235474006116208</v>
      </c>
      <c r="AC125">
        <v>0.9709480122324159</v>
      </c>
      <c r="AD125">
        <v>0.9464831804281346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165.35</v>
      </c>
      <c r="D126">
        <v>6903.181517</v>
      </c>
      <c r="E126" t="s">
        <v>692</v>
      </c>
      <c r="F126" t="s">
        <v>663</v>
      </c>
      <c r="G126" t="s">
        <v>702</v>
      </c>
      <c r="H126" t="s">
        <v>708</v>
      </c>
      <c r="I126" t="s">
        <v>818</v>
      </c>
      <c r="J126" t="s">
        <v>1256</v>
      </c>
      <c r="K126">
        <v>44144</v>
      </c>
      <c r="L126">
        <v>0.024581212387996</v>
      </c>
      <c r="M126">
        <v>0.05587159560791899</v>
      </c>
      <c r="N126">
        <v>0.05</v>
      </c>
      <c r="O126">
        <v>0.1317685259623558</v>
      </c>
      <c r="P126" t="s">
        <v>668</v>
      </c>
      <c r="Q126" t="s">
        <v>668</v>
      </c>
      <c r="R126">
        <v>8</v>
      </c>
      <c r="S126">
        <v>0.2919254658385094</v>
      </c>
      <c r="T126">
        <v>217</v>
      </c>
      <c r="U126">
        <v>0.7619815668202765</v>
      </c>
      <c r="V126">
        <v>12.89</v>
      </c>
      <c r="W126">
        <v>14.49</v>
      </c>
      <c r="X126">
        <v>4.23</v>
      </c>
      <c r="Y126">
        <v>-0.337883121301614</v>
      </c>
      <c r="Z126">
        <v>0.4915773353751914</v>
      </c>
      <c r="AA126">
        <v>0.09647779479326188</v>
      </c>
      <c r="AB126">
        <v>0.5558103975535168</v>
      </c>
      <c r="AC126">
        <v>0.9556574923547401</v>
      </c>
      <c r="AD126">
        <v>0.9418960244648318</v>
      </c>
    </row>
    <row r="127" spans="1:30">
      <c r="A127" s="1" t="s">
        <v>134</v>
      </c>
      <c r="B127">
        <f>HYPERLINK("https://www.suredividend.com/sure-analysis-FLIC/","First Of Long Island Corp.")</f>
        <v>0</v>
      </c>
      <c r="C127">
        <v>17.63</v>
      </c>
      <c r="D127">
        <v>426.384075</v>
      </c>
      <c r="E127" t="s">
        <v>695</v>
      </c>
      <c r="F127" t="s">
        <v>663</v>
      </c>
      <c r="H127" t="s">
        <v>713</v>
      </c>
      <c r="J127" t="s">
        <v>1258</v>
      </c>
      <c r="K127">
        <v>44174</v>
      </c>
      <c r="L127">
        <v>0.040202298979615</v>
      </c>
      <c r="M127">
        <v>0.04528344867646483</v>
      </c>
      <c r="N127">
        <v>0.05</v>
      </c>
      <c r="O127">
        <v>0.1313949897471411</v>
      </c>
      <c r="P127" t="s">
        <v>668</v>
      </c>
      <c r="Q127" t="s">
        <v>667</v>
      </c>
      <c r="R127">
        <v>25</v>
      </c>
      <c r="S127">
        <v>0.4470588235294118</v>
      </c>
      <c r="T127">
        <v>22</v>
      </c>
      <c r="U127">
        <v>0.8013636363636363</v>
      </c>
      <c r="V127">
        <v>1.66</v>
      </c>
      <c r="W127">
        <v>1.7</v>
      </c>
      <c r="X127">
        <v>0.76</v>
      </c>
      <c r="Y127">
        <v>-0.246100629727709</v>
      </c>
      <c r="Z127">
        <v>0.6983154670750383</v>
      </c>
      <c r="AA127">
        <v>0.1638591117917305</v>
      </c>
      <c r="AB127">
        <v>0.5558103975535168</v>
      </c>
      <c r="AC127">
        <v>0.9342507645259939</v>
      </c>
      <c r="AD127">
        <v>0.9388379204892966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40.385</v>
      </c>
      <c r="D128">
        <v>76195.185765</v>
      </c>
      <c r="E128" t="s">
        <v>697</v>
      </c>
      <c r="F128" t="s">
        <v>663</v>
      </c>
      <c r="G128" t="s">
        <v>702</v>
      </c>
      <c r="H128" t="s">
        <v>708</v>
      </c>
      <c r="I128" t="s">
        <v>819</v>
      </c>
      <c r="J128" t="s">
        <v>1262</v>
      </c>
      <c r="K128">
        <v>44144</v>
      </c>
      <c r="L128">
        <v>0.08047106869258201</v>
      </c>
      <c r="M128">
        <v>0.03080271592149098</v>
      </c>
      <c r="N128">
        <v>0.03</v>
      </c>
      <c r="O128">
        <v>0.1260591479439948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0.8592553191489362</v>
      </c>
      <c r="V128">
        <v>0.3903</v>
      </c>
      <c r="W128">
        <v>4.31</v>
      </c>
      <c r="X128">
        <v>3.34</v>
      </c>
      <c r="Y128">
        <v>-0.09704955436092001</v>
      </c>
      <c r="Z128">
        <v>0.8989280245022971</v>
      </c>
      <c r="AA128">
        <v>0.3568147013782542</v>
      </c>
      <c r="AB128">
        <v>0.2943425076452599</v>
      </c>
      <c r="AC128">
        <v>0.889908256880734</v>
      </c>
      <c r="AD128">
        <v>0.9296636085626911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14.84</v>
      </c>
      <c r="D129">
        <v>58316.693508</v>
      </c>
      <c r="E129" t="s">
        <v>695</v>
      </c>
      <c r="F129" t="s">
        <v>663</v>
      </c>
      <c r="H129" t="s">
        <v>707</v>
      </c>
      <c r="I129" t="s">
        <v>820</v>
      </c>
      <c r="J129" t="s">
        <v>1257</v>
      </c>
      <c r="K129">
        <v>44146</v>
      </c>
      <c r="L129">
        <v>0</v>
      </c>
      <c r="M129">
        <v>0.05066421331865034</v>
      </c>
      <c r="N129">
        <v>0.035</v>
      </c>
      <c r="O129">
        <v>0.1257701271418459</v>
      </c>
      <c r="P129" t="s">
        <v>668</v>
      </c>
      <c r="Q129" t="s">
        <v>534</v>
      </c>
      <c r="R129">
        <v>0</v>
      </c>
      <c r="S129">
        <v>0.3958333333333334</v>
      </c>
      <c r="T129">
        <v>19</v>
      </c>
      <c r="U129">
        <v>0.7810526315789473</v>
      </c>
      <c r="V129">
        <v>0</v>
      </c>
      <c r="W129">
        <v>1.92</v>
      </c>
      <c r="X129">
        <v>0.76</v>
      </c>
      <c r="Y129">
        <v>-0.267847451773644</v>
      </c>
      <c r="Z129">
        <v>0.03675344563552833</v>
      </c>
      <c r="AA129">
        <v>0.1500765696784074</v>
      </c>
      <c r="AB129">
        <v>0.3585626911314985</v>
      </c>
      <c r="AC129">
        <v>0.948012232415902</v>
      </c>
      <c r="AD129">
        <v>0.9281345565749235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29.235</v>
      </c>
      <c r="D130">
        <v>204943.76</v>
      </c>
      <c r="E130" t="s">
        <v>694</v>
      </c>
      <c r="F130" t="s">
        <v>663</v>
      </c>
      <c r="G130" t="s">
        <v>702</v>
      </c>
      <c r="H130" t="s">
        <v>708</v>
      </c>
      <c r="I130" t="s">
        <v>821</v>
      </c>
      <c r="J130" t="s">
        <v>1255</v>
      </c>
      <c r="K130">
        <v>44126</v>
      </c>
      <c r="L130">
        <v>0.07043541328734401</v>
      </c>
      <c r="M130">
        <v>0.04250916223381984</v>
      </c>
      <c r="N130">
        <v>0.03</v>
      </c>
      <c r="O130">
        <v>0.1251882990170829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0.8120833333333333</v>
      </c>
      <c r="V130">
        <v>1.64</v>
      </c>
      <c r="W130">
        <v>3.25</v>
      </c>
      <c r="X130">
        <v>2.08</v>
      </c>
      <c r="Y130">
        <v>-0.2133242520973</v>
      </c>
      <c r="Z130">
        <v>0.8713629402756509</v>
      </c>
      <c r="AA130">
        <v>0.1898928024502297</v>
      </c>
      <c r="AB130">
        <v>0.2943425076452599</v>
      </c>
      <c r="AC130">
        <v>0.926605504587156</v>
      </c>
      <c r="AD130">
        <v>0.926605504587156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59.635</v>
      </c>
      <c r="D131">
        <v>73030.549961</v>
      </c>
      <c r="E131" t="s">
        <v>695</v>
      </c>
      <c r="F131" t="s">
        <v>663</v>
      </c>
      <c r="G131" t="s">
        <v>702</v>
      </c>
      <c r="H131" t="s">
        <v>709</v>
      </c>
      <c r="I131" t="s">
        <v>822</v>
      </c>
      <c r="J131" t="s">
        <v>1257</v>
      </c>
      <c r="K131">
        <v>44132</v>
      </c>
      <c r="L131">
        <v>0.0459552801106</v>
      </c>
      <c r="M131">
        <v>0.03550315159940731</v>
      </c>
      <c r="N131">
        <v>0.05</v>
      </c>
      <c r="O131">
        <v>0.1247384610442899</v>
      </c>
      <c r="P131" t="s">
        <v>668</v>
      </c>
      <c r="Q131" t="s">
        <v>667</v>
      </c>
      <c r="R131">
        <v>5</v>
      </c>
      <c r="S131">
        <v>0.4217054263565891</v>
      </c>
      <c r="T131">
        <v>71</v>
      </c>
      <c r="U131">
        <v>0.8399295774647887</v>
      </c>
      <c r="V131">
        <v>1</v>
      </c>
      <c r="W131">
        <v>6.45</v>
      </c>
      <c r="X131">
        <v>2.72</v>
      </c>
      <c r="Y131">
        <v>-0.068294672199966</v>
      </c>
      <c r="Z131">
        <v>0.771822358346095</v>
      </c>
      <c r="AA131">
        <v>0.4073506891271056</v>
      </c>
      <c r="AB131">
        <v>0.5558103975535168</v>
      </c>
      <c r="AC131">
        <v>0.9036697247706422</v>
      </c>
      <c r="AD131">
        <v>0.9250764525993884</v>
      </c>
    </row>
    <row r="132" spans="1:30">
      <c r="A132" s="1" t="s">
        <v>139</v>
      </c>
      <c r="B132">
        <f>HYPERLINK("https://www.suredividend.com/sure-analysis-EPD/","Enterprise Products Partners L P")</f>
        <v>0</v>
      </c>
      <c r="C132">
        <v>19.395</v>
      </c>
      <c r="D132">
        <v>42762.638379</v>
      </c>
      <c r="E132" t="s">
        <v>697</v>
      </c>
      <c r="F132" t="s">
        <v>664</v>
      </c>
      <c r="G132" t="s">
        <v>702</v>
      </c>
      <c r="H132" t="s">
        <v>708</v>
      </c>
      <c r="I132" t="s">
        <v>823</v>
      </c>
      <c r="J132" t="s">
        <v>1259</v>
      </c>
      <c r="K132">
        <v>44151</v>
      </c>
      <c r="L132">
        <v>0.08745115629140701</v>
      </c>
      <c r="M132">
        <v>-0.004106808248450888</v>
      </c>
      <c r="N132">
        <v>0.055</v>
      </c>
      <c r="O132">
        <v>0.121316567657237</v>
      </c>
      <c r="P132" t="s">
        <v>668</v>
      </c>
      <c r="Q132" t="s">
        <v>667</v>
      </c>
      <c r="R132">
        <v>21</v>
      </c>
      <c r="S132">
        <v>0.6472727272727273</v>
      </c>
      <c r="T132">
        <v>19</v>
      </c>
      <c r="U132">
        <v>1.02078947368421</v>
      </c>
      <c r="V132">
        <v>2.06</v>
      </c>
      <c r="W132">
        <v>2.75</v>
      </c>
      <c r="X132">
        <v>1.78</v>
      </c>
      <c r="Y132">
        <v>-0.242547268298341</v>
      </c>
      <c r="Z132">
        <v>0.9280245022970903</v>
      </c>
      <c r="AA132">
        <v>0.1653905053598775</v>
      </c>
      <c r="AB132">
        <v>0.6269113149847094</v>
      </c>
      <c r="AC132">
        <v>0.7003058103975535</v>
      </c>
      <c r="AD132">
        <v>0.9143730886850153</v>
      </c>
    </row>
    <row r="133" spans="1:30">
      <c r="A133" s="1" t="s">
        <v>140</v>
      </c>
      <c r="B133">
        <f>HYPERLINK("https://www.suredividend.com/sure-analysis-INTC/","Intel Corp.")</f>
        <v>0</v>
      </c>
      <c r="C133">
        <v>50.065</v>
      </c>
      <c r="D133">
        <v>204162.36</v>
      </c>
      <c r="E133" t="s">
        <v>693</v>
      </c>
      <c r="F133" t="s">
        <v>663</v>
      </c>
      <c r="G133" t="s">
        <v>702</v>
      </c>
      <c r="H133" t="s">
        <v>709</v>
      </c>
      <c r="I133" t="s">
        <v>824</v>
      </c>
      <c r="J133" t="s">
        <v>1263</v>
      </c>
      <c r="K133">
        <v>44127</v>
      </c>
      <c r="L133">
        <v>0.026226479429534</v>
      </c>
      <c r="M133">
        <v>0.0470351600627319</v>
      </c>
      <c r="N133">
        <v>0.05</v>
      </c>
      <c r="O133">
        <v>0.1195411465763929</v>
      </c>
      <c r="P133" t="s">
        <v>668</v>
      </c>
      <c r="Q133" t="s">
        <v>668</v>
      </c>
      <c r="R133">
        <v>6</v>
      </c>
      <c r="S133">
        <v>0.2704918032786885</v>
      </c>
      <c r="T133">
        <v>63</v>
      </c>
      <c r="U133">
        <v>0.7946825396825397</v>
      </c>
      <c r="V133">
        <v>5.11</v>
      </c>
      <c r="W133">
        <v>4.88</v>
      </c>
      <c r="X133">
        <v>1.32</v>
      </c>
      <c r="Y133">
        <v>-0.150436803718842</v>
      </c>
      <c r="Z133">
        <v>0.5130168453292496</v>
      </c>
      <c r="AA133">
        <v>0.2695252679938744</v>
      </c>
      <c r="AB133">
        <v>0.5558103975535168</v>
      </c>
      <c r="AC133">
        <v>0.9464831804281346</v>
      </c>
      <c r="AD133">
        <v>0.9082568807339451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124.27</v>
      </c>
      <c r="D134">
        <v>36753.993788</v>
      </c>
      <c r="E134" t="s">
        <v>696</v>
      </c>
      <c r="F134" t="s">
        <v>663</v>
      </c>
      <c r="G134" t="s">
        <v>702</v>
      </c>
      <c r="H134" t="s">
        <v>708</v>
      </c>
      <c r="I134" t="s">
        <v>825</v>
      </c>
      <c r="J134" t="s">
        <v>1261</v>
      </c>
      <c r="K134">
        <v>44147</v>
      </c>
      <c r="L134">
        <v>0.032389655920404</v>
      </c>
      <c r="M134">
        <v>0.02990991407315757</v>
      </c>
      <c r="N134">
        <v>0.06</v>
      </c>
      <c r="O134">
        <v>0.1186307911246538</v>
      </c>
      <c r="P134" t="s">
        <v>668</v>
      </c>
      <c r="Q134" t="s">
        <v>668</v>
      </c>
      <c r="R134">
        <v>10</v>
      </c>
      <c r="S134">
        <v>0.5499999999999999</v>
      </c>
      <c r="T134">
        <v>144</v>
      </c>
      <c r="U134">
        <v>0.8629861111111111</v>
      </c>
      <c r="V134">
        <v>14.45</v>
      </c>
      <c r="W134">
        <v>7.6</v>
      </c>
      <c r="X134">
        <v>4.18</v>
      </c>
      <c r="Y134">
        <v>-0.10585144122768</v>
      </c>
      <c r="Z134">
        <v>0.6094946401225115</v>
      </c>
      <c r="AA134">
        <v>0.339969372128637</v>
      </c>
      <c r="AB134">
        <v>0.6865443425076453</v>
      </c>
      <c r="AC134">
        <v>0.8868501529051988</v>
      </c>
      <c r="AD134">
        <v>0.900611620795107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15.71</v>
      </c>
      <c r="D135">
        <v>2909.014952</v>
      </c>
      <c r="E135" t="s">
        <v>697</v>
      </c>
      <c r="F135" t="s">
        <v>663</v>
      </c>
      <c r="G135" t="s">
        <v>702</v>
      </c>
      <c r="H135" t="s">
        <v>708</v>
      </c>
      <c r="I135" t="s">
        <v>826</v>
      </c>
      <c r="J135" t="s">
        <v>1260</v>
      </c>
      <c r="K135">
        <v>44186</v>
      </c>
      <c r="L135">
        <v>0.06404290621795501</v>
      </c>
      <c r="M135">
        <v>0.02298036164299933</v>
      </c>
      <c r="N135">
        <v>0.046</v>
      </c>
      <c r="O135">
        <v>0.1182891632337435</v>
      </c>
      <c r="P135" t="s">
        <v>668</v>
      </c>
      <c r="Q135" t="s">
        <v>667</v>
      </c>
      <c r="R135">
        <v>6</v>
      </c>
      <c r="S135">
        <v>0.3161094224924012</v>
      </c>
      <c r="T135">
        <v>17.6</v>
      </c>
      <c r="U135">
        <v>0.8926136363636363</v>
      </c>
      <c r="V135">
        <v>1.03</v>
      </c>
      <c r="W135">
        <v>3.29</v>
      </c>
      <c r="X135">
        <v>1.04</v>
      </c>
      <c r="Y135">
        <v>-0.279133505747387</v>
      </c>
      <c r="Z135">
        <v>0.8529862174578866</v>
      </c>
      <c r="AA135">
        <v>0.1424196018376723</v>
      </c>
      <c r="AB135">
        <v>0.4877675840978594</v>
      </c>
      <c r="AC135">
        <v>0.8547400611620795</v>
      </c>
      <c r="AD135">
        <v>0.8975535168195719</v>
      </c>
    </row>
    <row r="136" spans="1:30">
      <c r="A136" s="1" t="s">
        <v>143</v>
      </c>
      <c r="B136">
        <f>HYPERLINK("https://www.suredividend.com/sure-analysis-PBCT/","People`s United Financial Inc")</f>
        <v>0</v>
      </c>
      <c r="C136">
        <v>12.85</v>
      </c>
      <c r="D136">
        <v>5493.524685</v>
      </c>
      <c r="E136" t="s">
        <v>696</v>
      </c>
      <c r="F136" t="s">
        <v>663</v>
      </c>
      <c r="G136" t="s">
        <v>702</v>
      </c>
      <c r="H136" t="s">
        <v>709</v>
      </c>
      <c r="I136" t="s">
        <v>827</v>
      </c>
      <c r="J136" t="s">
        <v>1258</v>
      </c>
      <c r="K136">
        <v>44138</v>
      </c>
      <c r="L136">
        <v>0.040258063938655</v>
      </c>
      <c r="M136">
        <v>0.04482455584650102</v>
      </c>
      <c r="N136">
        <v>0.03</v>
      </c>
      <c r="O136">
        <v>0.1165259642556917</v>
      </c>
      <c r="P136" t="s">
        <v>668</v>
      </c>
      <c r="Q136" t="s">
        <v>667</v>
      </c>
      <c r="R136">
        <v>28</v>
      </c>
      <c r="S136">
        <v>0.6</v>
      </c>
      <c r="T136">
        <v>16</v>
      </c>
      <c r="U136">
        <v>0.803125</v>
      </c>
      <c r="V136">
        <v>1.15</v>
      </c>
      <c r="W136">
        <v>1.2</v>
      </c>
      <c r="X136">
        <v>0.72</v>
      </c>
      <c r="Y136">
        <v>-0.175508850686119</v>
      </c>
      <c r="Z136">
        <v>0.6998468606431852</v>
      </c>
      <c r="AA136">
        <v>0.229709035222052</v>
      </c>
      <c r="AB136">
        <v>0.2943425076452599</v>
      </c>
      <c r="AC136">
        <v>0.9311926605504587</v>
      </c>
      <c r="AD136">
        <v>0.8944954128440367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83.37</v>
      </c>
      <c r="D137">
        <v>6439.084727</v>
      </c>
      <c r="E137" t="s">
        <v>697</v>
      </c>
      <c r="F137" t="s">
        <v>665</v>
      </c>
      <c r="G137" t="s">
        <v>702</v>
      </c>
      <c r="H137" t="s">
        <v>708</v>
      </c>
      <c r="I137" t="s">
        <v>828</v>
      </c>
      <c r="J137" t="s">
        <v>1265</v>
      </c>
      <c r="K137">
        <v>44151</v>
      </c>
      <c r="L137">
        <v>0.048659627763745</v>
      </c>
      <c r="M137">
        <v>0.01542193698973082</v>
      </c>
      <c r="N137">
        <v>0.059</v>
      </c>
      <c r="O137">
        <v>0.1155288209425724</v>
      </c>
      <c r="P137" t="s">
        <v>668</v>
      </c>
      <c r="Q137" t="s">
        <v>667</v>
      </c>
      <c r="R137">
        <v>53</v>
      </c>
      <c r="S137">
        <v>0.931868131868132</v>
      </c>
      <c r="T137">
        <v>90</v>
      </c>
      <c r="U137">
        <v>0.9263333333333333</v>
      </c>
      <c r="V137">
        <v>3.58</v>
      </c>
      <c r="W137">
        <v>4.55</v>
      </c>
      <c r="X137">
        <v>4.24</v>
      </c>
      <c r="Y137">
        <v>-0.292320278283078</v>
      </c>
      <c r="Z137">
        <v>0.7886676875957122</v>
      </c>
      <c r="AA137">
        <v>0.1301684532924962</v>
      </c>
      <c r="AB137">
        <v>0.6391437308868502</v>
      </c>
      <c r="AC137">
        <v>0.8165137614678899</v>
      </c>
      <c r="AD137">
        <v>0.8914373088685015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44.175</v>
      </c>
      <c r="D138">
        <v>26003.940995</v>
      </c>
      <c r="E138" t="s">
        <v>695</v>
      </c>
      <c r="F138" t="s">
        <v>663</v>
      </c>
      <c r="H138" t="s">
        <v>708</v>
      </c>
      <c r="I138" t="s">
        <v>829</v>
      </c>
      <c r="J138" t="s">
        <v>1258</v>
      </c>
      <c r="K138">
        <v>44151</v>
      </c>
      <c r="L138">
        <v>0.04875877168189301</v>
      </c>
      <c r="M138">
        <v>0.003707550336851551</v>
      </c>
      <c r="N138">
        <v>0.07000000000000001</v>
      </c>
      <c r="O138">
        <v>0.1077484666506245</v>
      </c>
      <c r="P138" t="s">
        <v>668</v>
      </c>
      <c r="Q138" t="s">
        <v>667</v>
      </c>
      <c r="R138">
        <v>5</v>
      </c>
      <c r="S138">
        <v>0.4073170731707317</v>
      </c>
      <c r="T138">
        <v>45</v>
      </c>
      <c r="U138">
        <v>0.9816666666666666</v>
      </c>
      <c r="V138">
        <v>0</v>
      </c>
      <c r="W138">
        <v>4.1</v>
      </c>
      <c r="X138">
        <v>1.67</v>
      </c>
      <c r="Y138">
        <v>0.015966161882759</v>
      </c>
      <c r="Z138">
        <v>0.7901990811638591</v>
      </c>
      <c r="AA138">
        <v>0.5344563552833078</v>
      </c>
      <c r="AB138">
        <v>0.7744648318042813</v>
      </c>
      <c r="AC138">
        <v>0.7553516819571865</v>
      </c>
      <c r="AD138">
        <v>0.8700305810397553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69.535</v>
      </c>
      <c r="D139">
        <v>89398.79191299999</v>
      </c>
      <c r="E139" t="s">
        <v>693</v>
      </c>
      <c r="F139" t="s">
        <v>663</v>
      </c>
      <c r="G139" t="s">
        <v>702</v>
      </c>
      <c r="H139" t="s">
        <v>708</v>
      </c>
      <c r="I139" t="s">
        <v>830</v>
      </c>
      <c r="J139" t="s">
        <v>1257</v>
      </c>
      <c r="K139">
        <v>44145</v>
      </c>
      <c r="L139">
        <v>0.028925519793603</v>
      </c>
      <c r="M139">
        <v>0.03099441334940622</v>
      </c>
      <c r="N139">
        <v>0.05</v>
      </c>
      <c r="O139">
        <v>0.1058094674640258</v>
      </c>
      <c r="P139" t="s">
        <v>668</v>
      </c>
      <c r="Q139" t="s">
        <v>668</v>
      </c>
      <c r="R139">
        <v>0</v>
      </c>
      <c r="S139">
        <v>0.2702702702702702</v>
      </c>
      <c r="T139">
        <v>81</v>
      </c>
      <c r="U139">
        <v>0.8584567901234568</v>
      </c>
      <c r="V139">
        <v>6.06</v>
      </c>
      <c r="W139">
        <v>7.4</v>
      </c>
      <c r="X139">
        <v>2</v>
      </c>
      <c r="Y139">
        <v>-0.04212678707165601</v>
      </c>
      <c r="Z139">
        <v>0.566615620214395</v>
      </c>
      <c r="AA139">
        <v>0.439509954058193</v>
      </c>
      <c r="AB139">
        <v>0.5558103975535168</v>
      </c>
      <c r="AC139">
        <v>0.8914373088685015</v>
      </c>
      <c r="AD139">
        <v>0.8654434250764526</v>
      </c>
    </row>
    <row r="140" spans="1:30">
      <c r="A140" s="1" t="s">
        <v>147</v>
      </c>
      <c r="B140">
        <f>HYPERLINK("https://www.suredividend.com/sure-analysis-CONE/","CyrusOne Inc")</f>
        <v>0</v>
      </c>
      <c r="C140">
        <v>70.80500000000001</v>
      </c>
      <c r="D140">
        <v>8808.909970999999</v>
      </c>
      <c r="E140" t="s">
        <v>691</v>
      </c>
      <c r="F140" t="s">
        <v>665</v>
      </c>
      <c r="G140" t="s">
        <v>702</v>
      </c>
      <c r="H140" t="s">
        <v>709</v>
      </c>
      <c r="I140" t="s">
        <v>831</v>
      </c>
      <c r="J140" t="s">
        <v>1265</v>
      </c>
      <c r="K140">
        <v>44135</v>
      </c>
      <c r="L140">
        <v>0.027328084344509</v>
      </c>
      <c r="M140">
        <v>-0.0169629511336904</v>
      </c>
      <c r="N140">
        <v>0.1</v>
      </c>
      <c r="O140">
        <v>0.1046420045462115</v>
      </c>
      <c r="P140" t="s">
        <v>668</v>
      </c>
      <c r="Q140" t="s">
        <v>668</v>
      </c>
      <c r="R140">
        <v>7</v>
      </c>
      <c r="S140">
        <v>0.5272727272727272</v>
      </c>
      <c r="T140">
        <v>65</v>
      </c>
      <c r="U140">
        <v>1.089307692307692</v>
      </c>
      <c r="V140">
        <v>0.1735</v>
      </c>
      <c r="W140">
        <v>3.85</v>
      </c>
      <c r="X140">
        <v>2.03</v>
      </c>
      <c r="Y140">
        <v>0.151830647040669</v>
      </c>
      <c r="Z140">
        <v>0.5375191424196019</v>
      </c>
      <c r="AA140">
        <v>0.7182235834609494</v>
      </c>
      <c r="AB140">
        <v>0.9342507645259939</v>
      </c>
      <c r="AC140">
        <v>0.5978593272171254</v>
      </c>
      <c r="AD140">
        <v>0.8623853211009174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43.725</v>
      </c>
      <c r="D141">
        <v>189091.769445</v>
      </c>
      <c r="E141" t="s">
        <v>693</v>
      </c>
      <c r="F141" t="s">
        <v>663</v>
      </c>
      <c r="G141" t="s">
        <v>702</v>
      </c>
      <c r="H141" t="s">
        <v>709</v>
      </c>
      <c r="I141" t="s">
        <v>832</v>
      </c>
      <c r="J141" t="s">
        <v>1263</v>
      </c>
      <c r="K141">
        <v>44150</v>
      </c>
      <c r="L141">
        <v>0.023924730944243</v>
      </c>
      <c r="M141">
        <v>0.01455035684731043</v>
      </c>
      <c r="N141">
        <v>0.06</v>
      </c>
      <c r="O141">
        <v>0.1033835924663553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0.9303191489361703</v>
      </c>
      <c r="V141">
        <v>2.46</v>
      </c>
      <c r="W141">
        <v>3.12</v>
      </c>
      <c r="X141">
        <v>1.44</v>
      </c>
      <c r="Y141">
        <v>-0.035269262277411</v>
      </c>
      <c r="Z141">
        <v>0.4808575803981623</v>
      </c>
      <c r="AA141">
        <v>0.448698315467075</v>
      </c>
      <c r="AB141">
        <v>0.6865443425076453</v>
      </c>
      <c r="AC141">
        <v>0.8119266055045871</v>
      </c>
      <c r="AD141">
        <v>0.8532110091743119</v>
      </c>
    </row>
    <row r="142" spans="1:30">
      <c r="A142" s="1" t="s">
        <v>149</v>
      </c>
      <c r="B142">
        <f>HYPERLINK("https://www.suredividend.com/sure-analysis-HD/","Home Depot, Inc.")</f>
        <v>0</v>
      </c>
      <c r="C142">
        <v>263.45</v>
      </c>
      <c r="D142">
        <v>285966.699449</v>
      </c>
      <c r="E142" t="s">
        <v>698</v>
      </c>
      <c r="F142" t="s">
        <v>663</v>
      </c>
      <c r="G142" t="s">
        <v>702</v>
      </c>
      <c r="H142" t="s">
        <v>708</v>
      </c>
      <c r="I142" t="s">
        <v>833</v>
      </c>
      <c r="J142" t="s">
        <v>1260</v>
      </c>
      <c r="K142">
        <v>44153</v>
      </c>
      <c r="L142">
        <v>0.0224046982028</v>
      </c>
      <c r="M142">
        <v>-0.008847530034131301</v>
      </c>
      <c r="N142">
        <v>0.09</v>
      </c>
      <c r="O142">
        <v>0.1013343682535577</v>
      </c>
      <c r="P142" t="s">
        <v>668</v>
      </c>
      <c r="Q142" t="s">
        <v>414</v>
      </c>
      <c r="R142">
        <v>11</v>
      </c>
      <c r="S142">
        <v>0.5128205128205129</v>
      </c>
      <c r="T142">
        <v>252</v>
      </c>
      <c r="U142">
        <v>1.045436507936508</v>
      </c>
      <c r="V142">
        <v>11.56</v>
      </c>
      <c r="W142">
        <v>11.7</v>
      </c>
      <c r="X142">
        <v>6</v>
      </c>
      <c r="Y142">
        <v>0.241888706910618</v>
      </c>
      <c r="Z142">
        <v>0.4563552833078102</v>
      </c>
      <c r="AA142">
        <v>0.8315467075038285</v>
      </c>
      <c r="AB142">
        <v>0.8983180428134557</v>
      </c>
      <c r="AC142">
        <v>0.6681957186544342</v>
      </c>
      <c r="AD142">
        <v>0.8501529051987768</v>
      </c>
    </row>
    <row r="143" spans="1:30">
      <c r="A143" s="1" t="s">
        <v>150</v>
      </c>
      <c r="B143">
        <f>HYPERLINK("https://www.suredividend.com/sure-analysis-FLO/","Flowers Foods, Inc.")</f>
        <v>0</v>
      </c>
      <c r="C143">
        <v>22.63</v>
      </c>
      <c r="D143">
        <v>4788.583222</v>
      </c>
      <c r="E143" t="s">
        <v>694</v>
      </c>
      <c r="F143" t="s">
        <v>663</v>
      </c>
      <c r="G143" t="s">
        <v>702</v>
      </c>
      <c r="H143" t="s">
        <v>708</v>
      </c>
      <c r="I143" t="s">
        <v>834</v>
      </c>
      <c r="J143" t="s">
        <v>1262</v>
      </c>
      <c r="K143">
        <v>44141</v>
      </c>
      <c r="L143">
        <v>0.034468750862281</v>
      </c>
      <c r="M143">
        <v>0.02011959767436111</v>
      </c>
      <c r="N143">
        <v>0.05</v>
      </c>
      <c r="O143">
        <v>0.1006020123340921</v>
      </c>
      <c r="P143" t="s">
        <v>668</v>
      </c>
      <c r="Q143" t="s">
        <v>668</v>
      </c>
      <c r="R143">
        <v>19</v>
      </c>
      <c r="S143">
        <v>0.64</v>
      </c>
      <c r="T143">
        <v>25</v>
      </c>
      <c r="U143">
        <v>0.9052</v>
      </c>
      <c r="V143">
        <v>0.4609</v>
      </c>
      <c r="W143">
        <v>1.25</v>
      </c>
      <c r="X143">
        <v>0.8</v>
      </c>
      <c r="Y143">
        <v>0.096978099217621</v>
      </c>
      <c r="Z143">
        <v>0.6416539050535988</v>
      </c>
      <c r="AA143">
        <v>0.6508422664624809</v>
      </c>
      <c r="AB143">
        <v>0.5558103975535168</v>
      </c>
      <c r="AC143">
        <v>0.8363914373088684</v>
      </c>
      <c r="AD143">
        <v>0.8440366972477064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63.13</v>
      </c>
      <c r="D144">
        <v>23464.92384</v>
      </c>
      <c r="E144" t="s">
        <v>694</v>
      </c>
      <c r="F144" t="s">
        <v>663</v>
      </c>
      <c r="G144" t="s">
        <v>702</v>
      </c>
      <c r="H144" t="s">
        <v>708</v>
      </c>
      <c r="I144" t="s">
        <v>835</v>
      </c>
      <c r="J144" t="s">
        <v>1262</v>
      </c>
      <c r="K144">
        <v>44151</v>
      </c>
      <c r="L144">
        <v>0.026196686695195</v>
      </c>
      <c r="M144">
        <v>0.01497331606730823</v>
      </c>
      <c r="N144">
        <v>0.06</v>
      </c>
      <c r="O144">
        <v>0.09990959720501813</v>
      </c>
      <c r="P144" t="s">
        <v>668</v>
      </c>
      <c r="Q144" t="s">
        <v>668</v>
      </c>
      <c r="R144">
        <v>9</v>
      </c>
      <c r="S144">
        <v>0.3122807017543859</v>
      </c>
      <c r="T144">
        <v>68</v>
      </c>
      <c r="U144">
        <v>0.9283823529411765</v>
      </c>
      <c r="V144">
        <v>5.86</v>
      </c>
      <c r="W144">
        <v>5.7</v>
      </c>
      <c r="X144">
        <v>1.78</v>
      </c>
      <c r="Y144">
        <v>-0.269761981388222</v>
      </c>
      <c r="Z144">
        <v>0.5114854517611026</v>
      </c>
      <c r="AA144">
        <v>0.1454823889739663</v>
      </c>
      <c r="AB144">
        <v>0.6865443425076453</v>
      </c>
      <c r="AC144">
        <v>0.8149847094801222</v>
      </c>
      <c r="AD144">
        <v>0.8409785932721712</v>
      </c>
    </row>
    <row r="145" spans="1:30">
      <c r="A145" s="1" t="s">
        <v>152</v>
      </c>
      <c r="B145">
        <f>HYPERLINK("https://www.suredividend.com/sure-analysis-HBI/","Hanesbrands Inc")</f>
        <v>0</v>
      </c>
      <c r="C145">
        <v>14.475</v>
      </c>
      <c r="D145">
        <v>5078.565261</v>
      </c>
      <c r="E145" t="s">
        <v>696</v>
      </c>
      <c r="F145" t="s">
        <v>663</v>
      </c>
      <c r="G145" t="s">
        <v>702</v>
      </c>
      <c r="H145" t="s">
        <v>708</v>
      </c>
      <c r="J145" t="s">
        <v>1260</v>
      </c>
      <c r="K145">
        <v>44151</v>
      </c>
      <c r="L145">
        <v>0.040411909184822</v>
      </c>
      <c r="M145">
        <v>0.007150881847162616</v>
      </c>
      <c r="N145">
        <v>0.06</v>
      </c>
      <c r="O145">
        <v>0.0991460359141032</v>
      </c>
      <c r="P145" t="s">
        <v>668</v>
      </c>
      <c r="Q145" t="s">
        <v>668</v>
      </c>
      <c r="R145">
        <v>0</v>
      </c>
      <c r="S145">
        <v>0.4137931034482759</v>
      </c>
      <c r="T145">
        <v>15</v>
      </c>
      <c r="U145">
        <v>0.965</v>
      </c>
      <c r="V145">
        <v>1.44</v>
      </c>
      <c r="W145">
        <v>1.45</v>
      </c>
      <c r="X145">
        <v>0.6</v>
      </c>
      <c r="Y145">
        <v>0.063682325218317</v>
      </c>
      <c r="Z145">
        <v>0.7029096477794794</v>
      </c>
      <c r="AA145">
        <v>0.6079632465543645</v>
      </c>
      <c r="AB145">
        <v>0.6865443425076453</v>
      </c>
      <c r="AC145">
        <v>0.7782874617737003</v>
      </c>
      <c r="AD145">
        <v>0.8363914373088684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224.49</v>
      </c>
      <c r="D146">
        <v>133852.207271</v>
      </c>
      <c r="E146" t="s">
        <v>693</v>
      </c>
      <c r="F146" t="s">
        <v>663</v>
      </c>
      <c r="G146" t="s">
        <v>702</v>
      </c>
      <c r="H146" t="s">
        <v>709</v>
      </c>
      <c r="I146" t="s">
        <v>836</v>
      </c>
      <c r="J146" t="s">
        <v>1257</v>
      </c>
      <c r="K146">
        <v>44132</v>
      </c>
      <c r="L146">
        <v>0.027556767676962</v>
      </c>
      <c r="M146">
        <v>-0.01704407669167651</v>
      </c>
      <c r="N146">
        <v>0.09</v>
      </c>
      <c r="O146">
        <v>0.09827254215080372</v>
      </c>
      <c r="P146" t="s">
        <v>668</v>
      </c>
      <c r="Q146" t="s">
        <v>668</v>
      </c>
      <c r="R146">
        <v>10</v>
      </c>
      <c r="S146">
        <v>0.4005006257822278</v>
      </c>
      <c r="T146">
        <v>206</v>
      </c>
      <c r="U146">
        <v>1.089757281553398</v>
      </c>
      <c r="V146">
        <v>12.24</v>
      </c>
      <c r="W146">
        <v>15.98</v>
      </c>
      <c r="X146">
        <v>6.4</v>
      </c>
      <c r="Y146">
        <v>-0.009203820805168001</v>
      </c>
      <c r="Z146">
        <v>0.5421133231240429</v>
      </c>
      <c r="AA146">
        <v>0.4961715160796324</v>
      </c>
      <c r="AB146">
        <v>0.8983180428134557</v>
      </c>
      <c r="AC146">
        <v>0.5917431192660551</v>
      </c>
      <c r="AD146">
        <v>0.8302752293577982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80.34</v>
      </c>
      <c r="D147">
        <v>206956.816947</v>
      </c>
      <c r="E147" t="s">
        <v>693</v>
      </c>
      <c r="F147" t="s">
        <v>663</v>
      </c>
      <c r="G147" t="s">
        <v>702</v>
      </c>
      <c r="H147" t="s">
        <v>708</v>
      </c>
      <c r="I147" t="s">
        <v>837</v>
      </c>
      <c r="J147" t="s">
        <v>1257</v>
      </c>
      <c r="K147">
        <v>44131</v>
      </c>
      <c r="L147">
        <v>0.02997779084616</v>
      </c>
      <c r="M147">
        <v>0.02068477303833594</v>
      </c>
      <c r="N147">
        <v>0.05</v>
      </c>
      <c r="O147">
        <v>0.0971727338301891</v>
      </c>
      <c r="P147" t="s">
        <v>668</v>
      </c>
      <c r="Q147" t="s">
        <v>668</v>
      </c>
      <c r="R147">
        <v>9</v>
      </c>
      <c r="S147">
        <v>0.4093959731543624</v>
      </c>
      <c r="T147">
        <v>89</v>
      </c>
      <c r="U147">
        <v>0.9026966292134831</v>
      </c>
      <c r="V147">
        <v>4.1</v>
      </c>
      <c r="W147">
        <v>5.96</v>
      </c>
      <c r="X147">
        <v>2.44</v>
      </c>
      <c r="Y147">
        <v>-0.075099019808484</v>
      </c>
      <c r="Z147">
        <v>0.5880551301684533</v>
      </c>
      <c r="AA147">
        <v>0.3920367534456355</v>
      </c>
      <c r="AB147">
        <v>0.5558103975535168</v>
      </c>
      <c r="AC147">
        <v>0.8425076452599388</v>
      </c>
      <c r="AD147">
        <v>0.8256880733944953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68.62</v>
      </c>
      <c r="D148">
        <v>6419.861583</v>
      </c>
      <c r="E148" t="s">
        <v>696</v>
      </c>
      <c r="F148" t="s">
        <v>663</v>
      </c>
      <c r="H148" t="s">
        <v>708</v>
      </c>
      <c r="J148" t="s">
        <v>1258</v>
      </c>
      <c r="K148">
        <v>44137</v>
      </c>
      <c r="L148">
        <v>0.026647955158794</v>
      </c>
      <c r="M148">
        <v>0.02857336850078096</v>
      </c>
      <c r="N148">
        <v>0.04</v>
      </c>
      <c r="O148">
        <v>0.09335399362543906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0.8686075949367089</v>
      </c>
      <c r="V148">
        <v>5.23</v>
      </c>
      <c r="W148">
        <v>5.4</v>
      </c>
      <c r="X148">
        <v>1.84</v>
      </c>
      <c r="Y148">
        <v>-0.003640103773124</v>
      </c>
      <c r="Z148">
        <v>0.5283307810107197</v>
      </c>
      <c r="AA148">
        <v>0.5068912710566615</v>
      </c>
      <c r="AB148">
        <v>0.4235474006116208</v>
      </c>
      <c r="AC148">
        <v>0.882262996941896</v>
      </c>
      <c r="AD148">
        <v>0.808868501529052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93.33</v>
      </c>
      <c r="D149">
        <v>30693.187166</v>
      </c>
      <c r="E149" t="s">
        <v>691</v>
      </c>
      <c r="F149" t="s">
        <v>663</v>
      </c>
      <c r="G149" t="s">
        <v>702</v>
      </c>
      <c r="H149" t="s">
        <v>708</v>
      </c>
      <c r="I149" t="s">
        <v>838</v>
      </c>
      <c r="J149" t="s">
        <v>1256</v>
      </c>
      <c r="K149">
        <v>44148</v>
      </c>
      <c r="L149">
        <v>0.017122140967783</v>
      </c>
      <c r="M149">
        <v>-0.002866488260255151</v>
      </c>
      <c r="N149">
        <v>0.08</v>
      </c>
      <c r="O149">
        <v>0.09218122418268204</v>
      </c>
      <c r="P149" t="s">
        <v>668</v>
      </c>
      <c r="Q149" t="s">
        <v>414</v>
      </c>
      <c r="R149">
        <v>17</v>
      </c>
      <c r="S149">
        <v>0.5014749262536873</v>
      </c>
      <c r="T149">
        <v>92</v>
      </c>
      <c r="U149">
        <v>1.01445652173913</v>
      </c>
      <c r="V149">
        <v>3.19</v>
      </c>
      <c r="W149">
        <v>3.39</v>
      </c>
      <c r="X149">
        <v>1.7</v>
      </c>
      <c r="Y149">
        <v>0.08830160532962601</v>
      </c>
      <c r="Z149">
        <v>0.3491577335375192</v>
      </c>
      <c r="AA149">
        <v>0.6355283307810108</v>
      </c>
      <c r="AB149">
        <v>0.8509174311926606</v>
      </c>
      <c r="AC149">
        <v>0.7125382262996942</v>
      </c>
      <c r="AD149">
        <v>0.8012232415902141</v>
      </c>
    </row>
    <row r="150" spans="1:30">
      <c r="A150" s="1" t="s">
        <v>157</v>
      </c>
      <c r="B150">
        <f>HYPERLINK("https://www.suredividend.com/sure-analysis-RBA/","Ritchie Bros Auctioneers Inc")</f>
        <v>0</v>
      </c>
      <c r="C150">
        <v>67.185</v>
      </c>
      <c r="D150">
        <v>7630.492691</v>
      </c>
      <c r="E150" t="s">
        <v>691</v>
      </c>
      <c r="F150" t="s">
        <v>663</v>
      </c>
      <c r="H150" t="s">
        <v>708</v>
      </c>
      <c r="I150" t="s">
        <v>839</v>
      </c>
      <c r="J150" t="s">
        <v>1256</v>
      </c>
      <c r="K150">
        <v>44152</v>
      </c>
      <c r="L150">
        <v>0.015165634016892</v>
      </c>
      <c r="M150">
        <v>-0.03576444592335182</v>
      </c>
      <c r="N150">
        <v>0.12</v>
      </c>
      <c r="O150">
        <v>0.09200086316242873</v>
      </c>
      <c r="P150" t="s">
        <v>668</v>
      </c>
      <c r="Q150" t="s">
        <v>414</v>
      </c>
      <c r="R150">
        <v>16</v>
      </c>
      <c r="S150">
        <v>0.4970414201183432</v>
      </c>
      <c r="T150">
        <v>56</v>
      </c>
      <c r="U150">
        <v>1.199732142857143</v>
      </c>
      <c r="V150">
        <v>1.39</v>
      </c>
      <c r="W150">
        <v>1.69</v>
      </c>
      <c r="X150">
        <v>0.84</v>
      </c>
      <c r="Y150">
        <v>0.645265986639162</v>
      </c>
      <c r="Z150">
        <v>0.3047473200612558</v>
      </c>
      <c r="AA150">
        <v>0.9663093415007658</v>
      </c>
      <c r="AB150">
        <v>0.9686544342507645</v>
      </c>
      <c r="AC150">
        <v>0.4434250764525994</v>
      </c>
      <c r="AD150">
        <v>0.7966360856269113</v>
      </c>
    </row>
    <row r="151" spans="1:30">
      <c r="A151" s="1" t="s">
        <v>158</v>
      </c>
      <c r="B151">
        <f>HYPERLINK("https://www.suredividend.com/sure-analysis-MTB/","M &amp; T Bank Corp")</f>
        <v>0</v>
      </c>
      <c r="C151">
        <v>127.4</v>
      </c>
      <c r="D151">
        <v>16331.650017</v>
      </c>
      <c r="E151" t="s">
        <v>693</v>
      </c>
      <c r="F151" t="s">
        <v>663</v>
      </c>
      <c r="G151" t="s">
        <v>702</v>
      </c>
      <c r="H151" t="s">
        <v>708</v>
      </c>
      <c r="I151" t="s">
        <v>840</v>
      </c>
      <c r="J151" t="s">
        <v>1258</v>
      </c>
      <c r="K151">
        <v>44126</v>
      </c>
      <c r="L151">
        <v>0.034065814925296</v>
      </c>
      <c r="M151">
        <v>0.004048715456574481</v>
      </c>
      <c r="N151">
        <v>0.057</v>
      </c>
      <c r="O151">
        <v>0.08967005593097088</v>
      </c>
      <c r="P151" t="s">
        <v>668</v>
      </c>
      <c r="Q151" t="s">
        <v>668</v>
      </c>
      <c r="R151">
        <v>4</v>
      </c>
      <c r="S151">
        <v>0.489977728285078</v>
      </c>
      <c r="T151">
        <v>130</v>
      </c>
      <c r="U151">
        <v>0.9800000000000001</v>
      </c>
      <c r="V151">
        <v>10.04</v>
      </c>
      <c r="W151">
        <v>8.98</v>
      </c>
      <c r="X151">
        <v>4.4</v>
      </c>
      <c r="Y151">
        <v>-0.219600114025435</v>
      </c>
      <c r="Z151">
        <v>0.6339969372128637</v>
      </c>
      <c r="AA151">
        <v>0.1852986217457887</v>
      </c>
      <c r="AB151">
        <v>0.6337920489296637</v>
      </c>
      <c r="AC151">
        <v>0.7576452599388379</v>
      </c>
      <c r="AD151">
        <v>0.7844036697247706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58.685</v>
      </c>
      <c r="D152">
        <v>243113.044061</v>
      </c>
      <c r="E152" t="s">
        <v>693</v>
      </c>
      <c r="F152" t="s">
        <v>663</v>
      </c>
      <c r="G152" t="s">
        <v>702</v>
      </c>
      <c r="H152" t="s">
        <v>708</v>
      </c>
      <c r="I152" t="s">
        <v>841</v>
      </c>
      <c r="J152" t="s">
        <v>1255</v>
      </c>
      <c r="K152">
        <v>44125</v>
      </c>
      <c r="L152">
        <v>0.082830967282899</v>
      </c>
      <c r="M152">
        <v>0.01429127134509756</v>
      </c>
      <c r="N152">
        <v>0.04</v>
      </c>
      <c r="O152">
        <v>0.08921357348667747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0.9315079365079365</v>
      </c>
      <c r="V152">
        <v>4.42</v>
      </c>
      <c r="W152">
        <v>4.86</v>
      </c>
      <c r="X152">
        <v>2.51</v>
      </c>
      <c r="Y152">
        <v>0.015217023159044</v>
      </c>
      <c r="Z152">
        <v>0.9111791730474732</v>
      </c>
      <c r="AA152">
        <v>0.5298621745788668</v>
      </c>
      <c r="AB152">
        <v>0.4235474006116208</v>
      </c>
      <c r="AC152">
        <v>0.8103975535168196</v>
      </c>
      <c r="AD152">
        <v>0.7798165137614679</v>
      </c>
    </row>
    <row r="153" spans="1:30">
      <c r="A153" s="1" t="s">
        <v>160</v>
      </c>
      <c r="B153">
        <f>HYPERLINK("https://www.suredividend.com/sure-analysis-UNH/","Unitedhealth Group Inc")</f>
        <v>0</v>
      </c>
      <c r="C153">
        <v>345.945</v>
      </c>
      <c r="D153">
        <v>332732.446583</v>
      </c>
      <c r="E153" t="s">
        <v>699</v>
      </c>
      <c r="F153" t="s">
        <v>663</v>
      </c>
      <c r="G153" t="s">
        <v>702</v>
      </c>
      <c r="H153" t="s">
        <v>708</v>
      </c>
      <c r="I153" t="s">
        <v>842</v>
      </c>
      <c r="J153" t="s">
        <v>1257</v>
      </c>
      <c r="K153">
        <v>44120</v>
      </c>
      <c r="L153">
        <v>0.013696368076588</v>
      </c>
      <c r="M153">
        <v>-0.02680475799159199</v>
      </c>
      <c r="N153">
        <v>0.1</v>
      </c>
      <c r="O153">
        <v>0.08661235537567169</v>
      </c>
      <c r="P153" t="s">
        <v>668</v>
      </c>
      <c r="Q153" t="s">
        <v>414</v>
      </c>
      <c r="R153">
        <v>11</v>
      </c>
      <c r="S153">
        <v>0.2985074626865671</v>
      </c>
      <c r="T153">
        <v>302</v>
      </c>
      <c r="U153">
        <v>1.145513245033112</v>
      </c>
      <c r="V153">
        <v>17.4</v>
      </c>
      <c r="W153">
        <v>16.75</v>
      </c>
      <c r="X153">
        <v>5</v>
      </c>
      <c r="Y153">
        <v>0.2310950138686</v>
      </c>
      <c r="Z153">
        <v>0.2725880551301685</v>
      </c>
      <c r="AA153">
        <v>0.8162327718223584</v>
      </c>
      <c r="AB153">
        <v>0.9342507645259939</v>
      </c>
      <c r="AC153">
        <v>0.5045871559633027</v>
      </c>
      <c r="AD153">
        <v>0.7599388379204893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119.56</v>
      </c>
      <c r="D154">
        <v>23389.726465</v>
      </c>
      <c r="E154" t="s">
        <v>696</v>
      </c>
      <c r="F154" t="s">
        <v>663</v>
      </c>
      <c r="G154" t="s">
        <v>702</v>
      </c>
      <c r="H154" t="s">
        <v>708</v>
      </c>
      <c r="J154" t="s">
        <v>1261</v>
      </c>
      <c r="K154">
        <v>44137</v>
      </c>
      <c r="L154">
        <v>0.033513220496544</v>
      </c>
      <c r="M154">
        <v>-0.004319524425647869</v>
      </c>
      <c r="N154">
        <v>0.06</v>
      </c>
      <c r="O154">
        <v>0.08619927471078381</v>
      </c>
      <c r="P154" t="s">
        <v>668</v>
      </c>
      <c r="Q154" t="s">
        <v>668</v>
      </c>
      <c r="R154">
        <v>12</v>
      </c>
      <c r="S154">
        <v>0.5785714285714285</v>
      </c>
      <c r="T154">
        <v>117</v>
      </c>
      <c r="U154">
        <v>1.021880341880342</v>
      </c>
      <c r="V154">
        <v>7.08</v>
      </c>
      <c r="W154">
        <v>7</v>
      </c>
      <c r="X154">
        <v>4.05</v>
      </c>
      <c r="Y154">
        <v>-0.022090556299264</v>
      </c>
      <c r="Z154">
        <v>0.6248085758039816</v>
      </c>
      <c r="AA154">
        <v>0.4701378254211332</v>
      </c>
      <c r="AB154">
        <v>0.6865443425076453</v>
      </c>
      <c r="AC154">
        <v>0.6987767584097859</v>
      </c>
      <c r="AD154">
        <v>0.7584097859327217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81.995</v>
      </c>
      <c r="D155">
        <v>116846.8752</v>
      </c>
      <c r="E155" t="s">
        <v>701</v>
      </c>
      <c r="F155" t="s">
        <v>663</v>
      </c>
      <c r="H155" t="s">
        <v>708</v>
      </c>
      <c r="I155" t="s">
        <v>843</v>
      </c>
      <c r="J155" t="s">
        <v>1258</v>
      </c>
      <c r="K155">
        <v>44193</v>
      </c>
      <c r="L155">
        <v>0.05139170471667601</v>
      </c>
      <c r="M155">
        <v>-0.002438844199833201</v>
      </c>
      <c r="N155">
        <v>0.05</v>
      </c>
      <c r="O155">
        <v>0.08350104652479695</v>
      </c>
      <c r="P155" t="s">
        <v>668</v>
      </c>
      <c r="Q155" t="s">
        <v>667</v>
      </c>
      <c r="R155">
        <v>9</v>
      </c>
      <c r="S155">
        <v>0.474702380952381</v>
      </c>
      <c r="T155">
        <v>81</v>
      </c>
      <c r="U155">
        <v>1.012283950617284</v>
      </c>
      <c r="V155">
        <v>5.87</v>
      </c>
      <c r="W155">
        <v>6.72</v>
      </c>
      <c r="X155">
        <v>3.19</v>
      </c>
      <c r="Y155">
        <v>0.08119645732264801</v>
      </c>
      <c r="Z155">
        <v>0.8055130168453293</v>
      </c>
      <c r="AA155">
        <v>0.6263399693721287</v>
      </c>
      <c r="AB155">
        <v>0.5558103975535168</v>
      </c>
      <c r="AC155">
        <v>0.7186544342507645</v>
      </c>
      <c r="AD155">
        <v>0.7461773700305812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56.32</v>
      </c>
      <c r="D156">
        <v>102468.694097</v>
      </c>
      <c r="E156" t="s">
        <v>701</v>
      </c>
      <c r="F156" t="s">
        <v>663</v>
      </c>
      <c r="H156" t="s">
        <v>708</v>
      </c>
      <c r="I156" t="s">
        <v>844</v>
      </c>
      <c r="J156" t="s">
        <v>1258</v>
      </c>
      <c r="K156">
        <v>44194</v>
      </c>
      <c r="L156">
        <v>0.054090052952839</v>
      </c>
      <c r="M156">
        <v>0.005895972969060859</v>
      </c>
      <c r="N156">
        <v>0.04</v>
      </c>
      <c r="O156">
        <v>0.08316780295242698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0.9710344827586207</v>
      </c>
      <c r="V156">
        <v>3.89</v>
      </c>
      <c r="W156">
        <v>4.41</v>
      </c>
      <c r="X156">
        <v>2.31</v>
      </c>
      <c r="Y156">
        <v>0.048971851411147</v>
      </c>
      <c r="Z156">
        <v>0.8162327718223584</v>
      </c>
      <c r="AA156">
        <v>0.5880551301684533</v>
      </c>
      <c r="AB156">
        <v>0.4235474006116208</v>
      </c>
      <c r="AC156">
        <v>0.7737003058103976</v>
      </c>
      <c r="AD156">
        <v>0.7431192660550459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60.54</v>
      </c>
      <c r="D157">
        <v>23778.243952</v>
      </c>
      <c r="E157" t="s">
        <v>697</v>
      </c>
      <c r="F157" t="s">
        <v>663</v>
      </c>
      <c r="G157" t="s">
        <v>702</v>
      </c>
      <c r="H157" t="s">
        <v>708</v>
      </c>
      <c r="I157" t="s">
        <v>845</v>
      </c>
      <c r="J157" t="s">
        <v>1261</v>
      </c>
      <c r="K157">
        <v>44146</v>
      </c>
      <c r="L157">
        <v>0.040304812975545</v>
      </c>
      <c r="M157">
        <v>-0.01197828936799006</v>
      </c>
      <c r="N157">
        <v>0.057</v>
      </c>
      <c r="O157">
        <v>0.08147590679223282</v>
      </c>
      <c r="P157" t="s">
        <v>668</v>
      </c>
      <c r="Q157" t="s">
        <v>668</v>
      </c>
      <c r="R157">
        <v>16</v>
      </c>
      <c r="S157">
        <v>0.5641592920353983</v>
      </c>
      <c r="T157">
        <v>57</v>
      </c>
      <c r="U157">
        <v>1.062105263157895</v>
      </c>
      <c r="V157">
        <v>0.9628000000000001</v>
      </c>
      <c r="W157">
        <v>4.52</v>
      </c>
      <c r="X157">
        <v>2.55</v>
      </c>
      <c r="Y157">
        <v>-0.120175460710414</v>
      </c>
      <c r="Z157">
        <v>0.7013782542113323</v>
      </c>
      <c r="AA157">
        <v>0.3154670750382848</v>
      </c>
      <c r="AB157">
        <v>0.6337920489296637</v>
      </c>
      <c r="AC157">
        <v>0.6452599388379205</v>
      </c>
      <c r="AD157">
        <v>0.7354740061162081</v>
      </c>
    </row>
    <row r="158" spans="1:30">
      <c r="A158" s="1" t="s">
        <v>165</v>
      </c>
      <c r="B158">
        <f>HYPERLINK("https://www.suredividend.com/sure-analysis-LNT/","Alliant Energy Corp.")</f>
        <v>0</v>
      </c>
      <c r="C158">
        <v>50.52</v>
      </c>
      <c r="D158">
        <v>12870.166964</v>
      </c>
      <c r="E158" t="s">
        <v>700</v>
      </c>
      <c r="F158" t="s">
        <v>663</v>
      </c>
      <c r="G158" t="s">
        <v>702</v>
      </c>
      <c r="H158" t="s">
        <v>709</v>
      </c>
      <c r="I158" t="s">
        <v>846</v>
      </c>
      <c r="J158" t="s">
        <v>1261</v>
      </c>
      <c r="K158">
        <v>44177</v>
      </c>
      <c r="L158">
        <v>0.029188354930713</v>
      </c>
      <c r="M158">
        <v>-0.006091173001875227</v>
      </c>
      <c r="N158">
        <v>0.06</v>
      </c>
      <c r="O158">
        <v>0.0812010228561042</v>
      </c>
      <c r="P158" t="s">
        <v>668</v>
      </c>
      <c r="Q158" t="s">
        <v>668</v>
      </c>
      <c r="R158">
        <v>17</v>
      </c>
      <c r="S158">
        <v>0.625514403292181</v>
      </c>
      <c r="T158">
        <v>49</v>
      </c>
      <c r="U158">
        <v>1.031020408163265</v>
      </c>
      <c r="V158">
        <v>2.69</v>
      </c>
      <c r="W158">
        <v>2.43</v>
      </c>
      <c r="X158">
        <v>1.52</v>
      </c>
      <c r="Y158">
        <v>-0.015082445990087</v>
      </c>
      <c r="Z158">
        <v>0.5727411944869831</v>
      </c>
      <c r="AA158">
        <v>0.4839203675344564</v>
      </c>
      <c r="AB158">
        <v>0.6865443425076453</v>
      </c>
      <c r="AC158">
        <v>0.6896024464831804</v>
      </c>
      <c r="AD158">
        <v>0.7339449541284404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123.815</v>
      </c>
      <c r="D159">
        <v>112166.269762</v>
      </c>
      <c r="E159" t="s">
        <v>692</v>
      </c>
      <c r="F159" t="s">
        <v>663</v>
      </c>
      <c r="G159" t="s">
        <v>702</v>
      </c>
      <c r="H159" t="s">
        <v>708</v>
      </c>
      <c r="I159" t="s">
        <v>847</v>
      </c>
      <c r="J159" t="s">
        <v>1263</v>
      </c>
      <c r="K159">
        <v>44131</v>
      </c>
      <c r="L159">
        <v>0.05066719083697201</v>
      </c>
      <c r="M159">
        <v>-0.006239805707869084</v>
      </c>
      <c r="N159">
        <v>0.04</v>
      </c>
      <c r="O159">
        <v>0.08094006768365958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1.031791666666667</v>
      </c>
      <c r="V159">
        <v>8.83</v>
      </c>
      <c r="W159">
        <v>10.89</v>
      </c>
      <c r="X159">
        <v>6.52</v>
      </c>
      <c r="Y159">
        <v>-0.013833592644646</v>
      </c>
      <c r="Z159">
        <v>0.8024502297090352</v>
      </c>
      <c r="AA159">
        <v>0.4885145482388974</v>
      </c>
      <c r="AB159">
        <v>0.4235474006116208</v>
      </c>
      <c r="AC159">
        <v>0.6880733944954129</v>
      </c>
      <c r="AD159">
        <v>0.7324159021406728</v>
      </c>
    </row>
    <row r="160" spans="1:30">
      <c r="A160" s="1" t="s">
        <v>167</v>
      </c>
      <c r="B160">
        <f>HYPERLINK("https://www.suredividend.com/sure-analysis-MDU/","MDU Resources Group Inc")</f>
        <v>0</v>
      </c>
      <c r="C160">
        <v>25.785</v>
      </c>
      <c r="D160">
        <v>5281.756776</v>
      </c>
      <c r="E160" t="s">
        <v>699</v>
      </c>
      <c r="F160" t="s">
        <v>663</v>
      </c>
      <c r="H160" t="s">
        <v>708</v>
      </c>
      <c r="J160" t="s">
        <v>1264</v>
      </c>
      <c r="K160">
        <v>44167</v>
      </c>
      <c r="L160">
        <v>0.031292618978831</v>
      </c>
      <c r="M160">
        <v>0.03074401983980146</v>
      </c>
      <c r="N160">
        <v>0.02</v>
      </c>
      <c r="O160">
        <v>0.07891714354986235</v>
      </c>
      <c r="P160" t="s">
        <v>668</v>
      </c>
      <c r="Q160" t="s">
        <v>667</v>
      </c>
      <c r="R160">
        <v>30</v>
      </c>
      <c r="S160">
        <v>0.4594594594594594</v>
      </c>
      <c r="T160">
        <v>30</v>
      </c>
      <c r="U160">
        <v>0.8595</v>
      </c>
      <c r="V160">
        <v>1.86</v>
      </c>
      <c r="W160">
        <v>1.85</v>
      </c>
      <c r="X160">
        <v>0.85</v>
      </c>
      <c r="Y160">
        <v>-0.067729422091344</v>
      </c>
      <c r="Z160">
        <v>0.6003062787136294</v>
      </c>
      <c r="AA160">
        <v>0.4088820826952527</v>
      </c>
      <c r="AB160">
        <v>0.1903669724770642</v>
      </c>
      <c r="AC160">
        <v>0.8883792048929664</v>
      </c>
      <c r="AD160">
        <v>0.7217125382262997</v>
      </c>
    </row>
    <row r="161" spans="1:30">
      <c r="A161" s="1" t="s">
        <v>168</v>
      </c>
      <c r="B161">
        <f>HYPERLINK("https://www.suredividend.com/sure-analysis-RTX/","Raytheon Technologies Corporation")</f>
        <v>0</v>
      </c>
      <c r="C161">
        <v>69.01000000000001</v>
      </c>
      <c r="D161">
        <v>108603.411623</v>
      </c>
      <c r="E161" t="s">
        <v>694</v>
      </c>
      <c r="F161" t="s">
        <v>663</v>
      </c>
      <c r="G161" t="s">
        <v>702</v>
      </c>
      <c r="H161" t="s">
        <v>708</v>
      </c>
      <c r="I161" t="s">
        <v>848</v>
      </c>
      <c r="J161" t="s">
        <v>1256</v>
      </c>
      <c r="K161">
        <v>44131</v>
      </c>
      <c r="L161">
        <v>0.030061012429632</v>
      </c>
      <c r="M161">
        <v>-0.01993582939436744</v>
      </c>
      <c r="N161">
        <v>0.07000000000000001</v>
      </c>
      <c r="O161">
        <v>0.07526974272862108</v>
      </c>
      <c r="P161" t="s">
        <v>668</v>
      </c>
      <c r="Q161" t="s">
        <v>668</v>
      </c>
      <c r="R161">
        <v>26</v>
      </c>
      <c r="S161">
        <v>0.4871794871794872</v>
      </c>
      <c r="T161">
        <v>62.4</v>
      </c>
      <c r="U161">
        <v>1.105929487179487</v>
      </c>
      <c r="V161">
        <v>-2.12</v>
      </c>
      <c r="W161">
        <v>3.9</v>
      </c>
      <c r="X161">
        <v>1.9</v>
      </c>
      <c r="Y161">
        <v>-0.531462020642927</v>
      </c>
      <c r="Z161">
        <v>0.5895865237366003</v>
      </c>
      <c r="AA161">
        <v>0.01837672281776417</v>
      </c>
      <c r="AB161">
        <v>0.7744648318042813</v>
      </c>
      <c r="AC161">
        <v>0.5596330275229358</v>
      </c>
      <c r="AD161">
        <v>0.6957186544342508</v>
      </c>
    </row>
    <row r="162" spans="1:30">
      <c r="A162" s="1" t="s">
        <v>169</v>
      </c>
      <c r="B162">
        <f>HYPERLINK("https://www.suredividend.com/sure-analysis-AMX/","America Movil S.A.B.DE C.V.")</f>
        <v>0</v>
      </c>
      <c r="C162">
        <v>14.815</v>
      </c>
      <c r="D162">
        <v>5188.11535</v>
      </c>
      <c r="E162" t="s">
        <v>696</v>
      </c>
      <c r="F162" t="s">
        <v>663</v>
      </c>
      <c r="H162" t="s">
        <v>708</v>
      </c>
      <c r="I162" t="s">
        <v>849</v>
      </c>
      <c r="J162" t="s">
        <v>1255</v>
      </c>
      <c r="K162">
        <v>44125</v>
      </c>
      <c r="L162">
        <v>0</v>
      </c>
      <c r="M162">
        <v>-0.07560057037716572</v>
      </c>
      <c r="N162">
        <v>0.14</v>
      </c>
      <c r="O162">
        <v>0.07503013062218211</v>
      </c>
      <c r="P162" t="s">
        <v>668</v>
      </c>
      <c r="Q162" t="s">
        <v>534</v>
      </c>
      <c r="R162">
        <v>0</v>
      </c>
      <c r="S162">
        <v>0.4533333333333334</v>
      </c>
      <c r="T162">
        <v>10</v>
      </c>
      <c r="U162">
        <v>1.4815</v>
      </c>
      <c r="V162">
        <v>0.5045000000000001</v>
      </c>
      <c r="W162">
        <v>0.75</v>
      </c>
      <c r="X162">
        <v>0.34</v>
      </c>
      <c r="Y162">
        <v>-0.092463829627872</v>
      </c>
      <c r="Z162">
        <v>0.03675344563552833</v>
      </c>
      <c r="AA162">
        <v>0.3660030627871363</v>
      </c>
      <c r="AB162">
        <v>0.9785932721712538</v>
      </c>
      <c r="AC162">
        <v>0.2079510703363915</v>
      </c>
      <c r="AD162">
        <v>0.6926605504587156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177.34</v>
      </c>
      <c r="D163">
        <v>11289.085649</v>
      </c>
      <c r="E163" t="s">
        <v>694</v>
      </c>
      <c r="F163" t="s">
        <v>663</v>
      </c>
      <c r="G163" t="s">
        <v>702</v>
      </c>
      <c r="H163" t="s">
        <v>708</v>
      </c>
      <c r="I163" t="s">
        <v>850</v>
      </c>
      <c r="J163" t="s">
        <v>1260</v>
      </c>
      <c r="K163">
        <v>44126</v>
      </c>
      <c r="L163">
        <v>0.026578896302458</v>
      </c>
      <c r="M163">
        <v>0.01916753602771704</v>
      </c>
      <c r="N163">
        <v>0.03</v>
      </c>
      <c r="O163">
        <v>0.07467849225546019</v>
      </c>
      <c r="P163" t="s">
        <v>668</v>
      </c>
      <c r="Q163" t="s">
        <v>668</v>
      </c>
      <c r="R163">
        <v>10</v>
      </c>
      <c r="S163">
        <v>0.2816901408450704</v>
      </c>
      <c r="T163">
        <v>195</v>
      </c>
      <c r="U163">
        <v>0.9094358974358975</v>
      </c>
      <c r="V163">
        <v>13.78</v>
      </c>
      <c r="W163">
        <v>17.75</v>
      </c>
      <c r="X163">
        <v>5</v>
      </c>
      <c r="Y163">
        <v>0.279127452092073</v>
      </c>
      <c r="Z163">
        <v>0.5252679938744257</v>
      </c>
      <c r="AA163">
        <v>0.8560490045941808</v>
      </c>
      <c r="AB163">
        <v>0.2943425076452599</v>
      </c>
      <c r="AC163">
        <v>0.8333333333333333</v>
      </c>
      <c r="AD163">
        <v>0.691131498470948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117.76</v>
      </c>
      <c r="D164">
        <v>97356.96789499999</v>
      </c>
      <c r="E164" t="s">
        <v>695</v>
      </c>
      <c r="F164" t="s">
        <v>663</v>
      </c>
      <c r="G164" t="s">
        <v>702</v>
      </c>
      <c r="H164" t="s">
        <v>708</v>
      </c>
      <c r="I164" t="s">
        <v>851</v>
      </c>
      <c r="J164" t="s">
        <v>1258</v>
      </c>
      <c r="K164">
        <v>44129</v>
      </c>
      <c r="L164">
        <v>0.010623510262148</v>
      </c>
      <c r="M164">
        <v>-0.009979824469177889</v>
      </c>
      <c r="N164">
        <v>0.07000000000000001</v>
      </c>
      <c r="O164">
        <v>0.07363753886056124</v>
      </c>
      <c r="P164" t="s">
        <v>668</v>
      </c>
      <c r="Q164" t="s">
        <v>534</v>
      </c>
      <c r="R164">
        <v>8</v>
      </c>
      <c r="S164">
        <v>0.344</v>
      </c>
      <c r="T164">
        <v>112</v>
      </c>
      <c r="U164">
        <v>1.051428571428571</v>
      </c>
      <c r="V164">
        <v>4.06</v>
      </c>
      <c r="W164">
        <v>5</v>
      </c>
      <c r="X164">
        <v>1.72</v>
      </c>
      <c r="Y164">
        <v>-0.015702680502674</v>
      </c>
      <c r="Z164">
        <v>0.2113323124042879</v>
      </c>
      <c r="AA164">
        <v>0.4823889739663093</v>
      </c>
      <c r="AB164">
        <v>0.7744648318042813</v>
      </c>
      <c r="AC164">
        <v>0.654434250764526</v>
      </c>
      <c r="AD164">
        <v>0.6850152905198778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45.67</v>
      </c>
      <c r="D165">
        <v>1405.848902</v>
      </c>
      <c r="E165" t="s">
        <v>697</v>
      </c>
      <c r="F165" t="s">
        <v>663</v>
      </c>
      <c r="H165" t="s">
        <v>708</v>
      </c>
      <c r="J165" t="s">
        <v>1261</v>
      </c>
      <c r="K165">
        <v>44146</v>
      </c>
      <c r="L165">
        <v>0.04099804585086601</v>
      </c>
      <c r="M165">
        <v>-0.001185201523150159</v>
      </c>
      <c r="N165">
        <v>0.036</v>
      </c>
      <c r="O165">
        <v>0.07125945180416093</v>
      </c>
      <c r="P165" t="s">
        <v>668</v>
      </c>
      <c r="Q165" t="s">
        <v>667</v>
      </c>
      <c r="R165">
        <v>65</v>
      </c>
      <c r="S165">
        <v>0.8458149779735682</v>
      </c>
      <c r="T165">
        <v>45.4</v>
      </c>
      <c r="U165">
        <v>1.005947136563877</v>
      </c>
      <c r="V165">
        <v>0</v>
      </c>
      <c r="W165">
        <v>2.27</v>
      </c>
      <c r="X165">
        <v>1.92</v>
      </c>
      <c r="Y165">
        <v>-0.3571994638436921</v>
      </c>
      <c r="Z165">
        <v>0.7166921898928024</v>
      </c>
      <c r="AA165">
        <v>0.08575803981623277</v>
      </c>
      <c r="AB165">
        <v>0.3669724770642202</v>
      </c>
      <c r="AC165">
        <v>0.7262996941896024</v>
      </c>
      <c r="AD165">
        <v>0.6681957186544342</v>
      </c>
    </row>
    <row r="166" spans="1:30">
      <c r="A166" s="1" t="s">
        <v>173</v>
      </c>
      <c r="B166">
        <f>HYPERLINK("https://www.suredividend.com/sure-analysis-MET/","Metlife Inc")</f>
        <v>0</v>
      </c>
      <c r="C166">
        <v>46.265</v>
      </c>
      <c r="D166">
        <v>42252.582685</v>
      </c>
      <c r="E166" t="s">
        <v>694</v>
      </c>
      <c r="F166" t="s">
        <v>663</v>
      </c>
      <c r="G166" t="s">
        <v>702</v>
      </c>
      <c r="H166" t="s">
        <v>708</v>
      </c>
      <c r="I166" t="s">
        <v>852</v>
      </c>
      <c r="J166" t="s">
        <v>1258</v>
      </c>
      <c r="K166">
        <v>44139</v>
      </c>
      <c r="L166">
        <v>0.038054875821404</v>
      </c>
      <c r="M166">
        <v>-0.005529305989481537</v>
      </c>
      <c r="N166">
        <v>0.04</v>
      </c>
      <c r="O166">
        <v>0.07075374346100771</v>
      </c>
      <c r="P166" t="s">
        <v>668</v>
      </c>
      <c r="Q166" t="s">
        <v>667</v>
      </c>
      <c r="R166">
        <v>8</v>
      </c>
      <c r="S166">
        <v>0.3285714285714286</v>
      </c>
      <c r="T166">
        <v>45</v>
      </c>
      <c r="U166">
        <v>1.028111111111111</v>
      </c>
      <c r="V166">
        <v>6.1</v>
      </c>
      <c r="W166">
        <v>5.6</v>
      </c>
      <c r="X166">
        <v>1.84</v>
      </c>
      <c r="Y166">
        <v>-0.03642893791688</v>
      </c>
      <c r="Z166">
        <v>0.6768759571209801</v>
      </c>
      <c r="AA166">
        <v>0.444104134762634</v>
      </c>
      <c r="AB166">
        <v>0.4235474006116208</v>
      </c>
      <c r="AC166">
        <v>0.6926605504587156</v>
      </c>
      <c r="AD166">
        <v>0.6651376146788991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129.24</v>
      </c>
      <c r="D167">
        <v>6623.16005</v>
      </c>
      <c r="E167" t="s">
        <v>695</v>
      </c>
      <c r="F167" t="s">
        <v>663</v>
      </c>
      <c r="H167" t="s">
        <v>708</v>
      </c>
      <c r="J167" t="s">
        <v>1263</v>
      </c>
      <c r="K167">
        <v>44131</v>
      </c>
      <c r="L167">
        <v>0.013296279962813</v>
      </c>
      <c r="M167">
        <v>-0.021384234473243</v>
      </c>
      <c r="N167">
        <v>0.08</v>
      </c>
      <c r="O167">
        <v>0.07019652260645559</v>
      </c>
      <c r="P167" t="s">
        <v>668</v>
      </c>
      <c r="Q167" t="s">
        <v>414</v>
      </c>
      <c r="R167">
        <v>5</v>
      </c>
      <c r="S167">
        <v>0.2948275862068965</v>
      </c>
      <c r="T167">
        <v>116</v>
      </c>
      <c r="U167">
        <v>1.114137931034483</v>
      </c>
      <c r="V167">
        <v>3.12</v>
      </c>
      <c r="W167">
        <v>5.8</v>
      </c>
      <c r="X167">
        <v>1.71</v>
      </c>
      <c r="Y167">
        <v>-0.026795044036423</v>
      </c>
      <c r="Z167">
        <v>0.2633996937212864</v>
      </c>
      <c r="AA167">
        <v>0.4655436447166922</v>
      </c>
      <c r="AB167">
        <v>0.8509174311926606</v>
      </c>
      <c r="AC167">
        <v>0.5428134556574924</v>
      </c>
      <c r="AD167">
        <v>0.6574923547400612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50.12</v>
      </c>
      <c r="D168">
        <v>239252.048072</v>
      </c>
      <c r="E168" t="s">
        <v>701</v>
      </c>
      <c r="F168" t="s">
        <v>663</v>
      </c>
      <c r="G168" t="s">
        <v>702</v>
      </c>
      <c r="H168" t="s">
        <v>709</v>
      </c>
      <c r="I168" t="s">
        <v>853</v>
      </c>
      <c r="J168" t="s">
        <v>1255</v>
      </c>
      <c r="K168">
        <v>44143</v>
      </c>
      <c r="L168">
        <v>0.01703633803475</v>
      </c>
      <c r="M168">
        <v>-0.01700942483376455</v>
      </c>
      <c r="N168">
        <v>0.07000000000000001</v>
      </c>
      <c r="O168">
        <v>0.06963918724140861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1.089565217391304</v>
      </c>
      <c r="V168">
        <v>2.49</v>
      </c>
      <c r="W168">
        <v>2.5</v>
      </c>
      <c r="X168">
        <v>0.92</v>
      </c>
      <c r="Y168">
        <v>0.19028689548645</v>
      </c>
      <c r="Z168">
        <v>0.3460949464012251</v>
      </c>
      <c r="AA168">
        <v>0.774885145482389</v>
      </c>
      <c r="AB168">
        <v>0.7744648318042813</v>
      </c>
      <c r="AC168">
        <v>0.5963302752293578</v>
      </c>
      <c r="AD168">
        <v>0.6513761467889908</v>
      </c>
    </row>
    <row r="169" spans="1:30">
      <c r="A169" s="1" t="s">
        <v>176</v>
      </c>
      <c r="B169">
        <f>HYPERLINK("https://www.suredividend.com/sure-analysis-RDEIY/","Red Electrica Corporacion S.A.")</f>
        <v>0</v>
      </c>
      <c r="C169">
        <v>10.35</v>
      </c>
      <c r="D169">
        <v>11178</v>
      </c>
      <c r="E169" t="s">
        <v>693</v>
      </c>
      <c r="F169" t="s">
        <v>663</v>
      </c>
      <c r="H169" t="s">
        <v>707</v>
      </c>
      <c r="I169" t="s">
        <v>854</v>
      </c>
      <c r="J169" t="s">
        <v>1261</v>
      </c>
      <c r="K169">
        <v>44146</v>
      </c>
      <c r="L169">
        <v>0</v>
      </c>
      <c r="M169">
        <v>-0.03547235775026125</v>
      </c>
      <c r="N169">
        <v>0.05</v>
      </c>
      <c r="O169">
        <v>0.06889681076006271</v>
      </c>
      <c r="P169" t="s">
        <v>668</v>
      </c>
      <c r="Q169" t="s">
        <v>534</v>
      </c>
      <c r="R169">
        <v>4</v>
      </c>
      <c r="S169">
        <v>0.4097222222222222</v>
      </c>
      <c r="T169">
        <v>8.640000000000001</v>
      </c>
      <c r="U169">
        <v>1.197916666666667</v>
      </c>
      <c r="V169">
        <v>0.7436</v>
      </c>
      <c r="W169">
        <v>1.44</v>
      </c>
      <c r="X169">
        <v>0.59</v>
      </c>
      <c r="Y169">
        <v>0.06591143151390301</v>
      </c>
      <c r="Z169">
        <v>0.03675344563552833</v>
      </c>
      <c r="AA169">
        <v>0.6094946401225115</v>
      </c>
      <c r="AB169">
        <v>0.5558103975535168</v>
      </c>
      <c r="AC169">
        <v>0.4480122324159022</v>
      </c>
      <c r="AD169">
        <v>0.6467889908256881</v>
      </c>
    </row>
    <row r="170" spans="1:30">
      <c r="A170" s="1" t="s">
        <v>177</v>
      </c>
      <c r="B170">
        <f>HYPERLINK("https://www.suredividend.com/sure-analysis-KDP/","Keurig Dr Pepper Inc")</f>
        <v>0</v>
      </c>
      <c r="C170">
        <v>31.32</v>
      </c>
      <c r="D170">
        <v>45032.105408</v>
      </c>
      <c r="E170" t="s">
        <v>692</v>
      </c>
      <c r="F170" t="s">
        <v>663</v>
      </c>
      <c r="G170" t="s">
        <v>702</v>
      </c>
      <c r="H170" t="s">
        <v>709</v>
      </c>
      <c r="I170" t="s">
        <v>855</v>
      </c>
      <c r="J170" t="s">
        <v>1262</v>
      </c>
      <c r="K170">
        <v>44167</v>
      </c>
      <c r="L170">
        <v>0.027896999994271</v>
      </c>
      <c r="M170">
        <v>-0.04407537124275962</v>
      </c>
      <c r="N170">
        <v>0.1</v>
      </c>
      <c r="O170">
        <v>0.06673973814242662</v>
      </c>
      <c r="P170" t="s">
        <v>668</v>
      </c>
      <c r="Q170" t="s">
        <v>668</v>
      </c>
      <c r="R170">
        <v>0</v>
      </c>
      <c r="S170">
        <v>0.4316546762589928</v>
      </c>
      <c r="T170">
        <v>25</v>
      </c>
      <c r="U170">
        <v>1.2528</v>
      </c>
      <c r="V170">
        <v>0.8196</v>
      </c>
      <c r="W170">
        <v>1.39</v>
      </c>
      <c r="X170">
        <v>0.6</v>
      </c>
      <c r="Y170">
        <v>0.136061063282151</v>
      </c>
      <c r="Z170">
        <v>0.5482388973966309</v>
      </c>
      <c r="AA170">
        <v>0.7044410413476264</v>
      </c>
      <c r="AB170">
        <v>0.9342507645259939</v>
      </c>
      <c r="AC170">
        <v>0.3807339449541284</v>
      </c>
      <c r="AD170">
        <v>0.636085626911315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57.59</v>
      </c>
      <c r="D171">
        <v>83621.61675299999</v>
      </c>
      <c r="E171" t="s">
        <v>701</v>
      </c>
      <c r="F171" t="s">
        <v>663</v>
      </c>
      <c r="G171" t="s">
        <v>702</v>
      </c>
      <c r="H171" t="s">
        <v>709</v>
      </c>
      <c r="J171" t="s">
        <v>1262</v>
      </c>
      <c r="K171">
        <v>44143</v>
      </c>
      <c r="L171">
        <v>0.020360761195668</v>
      </c>
      <c r="M171">
        <v>-0.02401168185933977</v>
      </c>
      <c r="N171">
        <v>0.07000000000000001</v>
      </c>
      <c r="O171">
        <v>0.06604442080725681</v>
      </c>
      <c r="P171" t="s">
        <v>668</v>
      </c>
      <c r="Q171" t="s">
        <v>414</v>
      </c>
      <c r="R171">
        <v>7</v>
      </c>
      <c r="S171">
        <v>0.4980237154150198</v>
      </c>
      <c r="T171">
        <v>51</v>
      </c>
      <c r="U171">
        <v>1.12921568627451</v>
      </c>
      <c r="V171">
        <v>2.17</v>
      </c>
      <c r="W171">
        <v>2.53</v>
      </c>
      <c r="X171">
        <v>1.26</v>
      </c>
      <c r="Y171">
        <v>0.102649980764443</v>
      </c>
      <c r="Z171">
        <v>0.4241960183767228</v>
      </c>
      <c r="AA171">
        <v>0.658499234303216</v>
      </c>
      <c r="AB171">
        <v>0.7744648318042813</v>
      </c>
      <c r="AC171">
        <v>0.518348623853211</v>
      </c>
      <c r="AD171">
        <v>0.6299694189602447</v>
      </c>
    </row>
    <row r="172" spans="1:30">
      <c r="A172" s="1" t="s">
        <v>179</v>
      </c>
      <c r="B172">
        <f>HYPERLINK("https://www.suredividend.com/sure-analysis-SJM/","J.M. Smucker Co.")</f>
        <v>0</v>
      </c>
      <c r="C172">
        <v>115.57</v>
      </c>
      <c r="D172">
        <v>13189.116582</v>
      </c>
      <c r="E172" t="s">
        <v>694</v>
      </c>
      <c r="F172" t="s">
        <v>663</v>
      </c>
      <c r="G172" t="s">
        <v>702</v>
      </c>
      <c r="H172" t="s">
        <v>708</v>
      </c>
      <c r="I172" t="s">
        <v>856</v>
      </c>
      <c r="J172" t="s">
        <v>1262</v>
      </c>
      <c r="K172">
        <v>44159</v>
      </c>
      <c r="L172">
        <v>0.030448867517893</v>
      </c>
      <c r="M172">
        <v>-0.002731853397162864</v>
      </c>
      <c r="N172">
        <v>0.04</v>
      </c>
      <c r="O172">
        <v>0.06585466870317691</v>
      </c>
      <c r="P172" t="s">
        <v>668</v>
      </c>
      <c r="Q172" t="s">
        <v>668</v>
      </c>
      <c r="R172">
        <v>23</v>
      </c>
      <c r="S172">
        <v>0.5034965034965034</v>
      </c>
      <c r="T172">
        <v>114</v>
      </c>
      <c r="U172">
        <v>1.013771929824561</v>
      </c>
      <c r="V172">
        <v>7.72</v>
      </c>
      <c r="W172">
        <v>7.15</v>
      </c>
      <c r="X172">
        <v>3.6</v>
      </c>
      <c r="Y172">
        <v>0.16563866613023</v>
      </c>
      <c r="Z172">
        <v>0.5926493108728943</v>
      </c>
      <c r="AA172">
        <v>0.7335375191424195</v>
      </c>
      <c r="AB172">
        <v>0.4235474006116208</v>
      </c>
      <c r="AC172">
        <v>0.7140672782874617</v>
      </c>
      <c r="AD172">
        <v>0.6284403669724771</v>
      </c>
    </row>
    <row r="173" spans="1:30">
      <c r="A173" s="1" t="s">
        <v>180</v>
      </c>
      <c r="B173">
        <f>HYPERLINK("https://www.suredividend.com/sure-analysis-FTS/","Fortis Inc.")</f>
        <v>0</v>
      </c>
      <c r="C173">
        <v>40.67</v>
      </c>
      <c r="D173">
        <v>18982.351891</v>
      </c>
      <c r="E173" t="s">
        <v>701</v>
      </c>
      <c r="F173" t="s">
        <v>663</v>
      </c>
      <c r="H173" t="s">
        <v>708</v>
      </c>
      <c r="I173" t="s">
        <v>857</v>
      </c>
      <c r="J173" t="s">
        <v>1261</v>
      </c>
      <c r="K173">
        <v>44164</v>
      </c>
      <c r="L173">
        <v>0.04112384705926</v>
      </c>
      <c r="M173">
        <v>-0.01873680363880048</v>
      </c>
      <c r="N173">
        <v>0.05</v>
      </c>
      <c r="O173">
        <v>0.06581813031657546</v>
      </c>
      <c r="P173" t="s">
        <v>668</v>
      </c>
      <c r="Q173" t="s">
        <v>667</v>
      </c>
      <c r="R173">
        <v>47</v>
      </c>
      <c r="S173">
        <v>0.7604166666666666</v>
      </c>
      <c r="T173">
        <v>37</v>
      </c>
      <c r="U173">
        <v>1.099189189189189</v>
      </c>
      <c r="V173">
        <v>0</v>
      </c>
      <c r="W173">
        <v>1.92</v>
      </c>
      <c r="X173">
        <v>1.46</v>
      </c>
      <c r="Y173">
        <v>0.018394469434444</v>
      </c>
      <c r="Z173">
        <v>0.7228177641653905</v>
      </c>
      <c r="AA173">
        <v>0.5375191424196019</v>
      </c>
      <c r="AB173">
        <v>0.5558103975535168</v>
      </c>
      <c r="AC173">
        <v>0.5764525993883791</v>
      </c>
      <c r="AD173">
        <v>0.6269113149847094</v>
      </c>
    </row>
    <row r="174" spans="1:30">
      <c r="A174" s="1" t="s">
        <v>181</v>
      </c>
      <c r="B174">
        <f>HYPERLINK("https://www.suredividend.com/sure-analysis-BLK/","Blackrock Inc.")</f>
        <v>0</v>
      </c>
      <c r="C174">
        <v>707.755</v>
      </c>
      <c r="D174">
        <v>110042.575529</v>
      </c>
      <c r="E174" t="s">
        <v>701</v>
      </c>
      <c r="F174" t="s">
        <v>663</v>
      </c>
      <c r="G174" t="s">
        <v>702</v>
      </c>
      <c r="H174" t="s">
        <v>708</v>
      </c>
      <c r="I174" t="s">
        <v>858</v>
      </c>
      <c r="J174" t="s">
        <v>1258</v>
      </c>
      <c r="K174">
        <v>44121</v>
      </c>
      <c r="L174">
        <v>0.019954612746364</v>
      </c>
      <c r="M174">
        <v>-0.04439319982262757</v>
      </c>
      <c r="N174">
        <v>0.09</v>
      </c>
      <c r="O174">
        <v>0.06341701687909662</v>
      </c>
      <c r="P174" t="s">
        <v>668</v>
      </c>
      <c r="Q174" t="s">
        <v>414</v>
      </c>
      <c r="R174">
        <v>10</v>
      </c>
      <c r="S174">
        <v>0.4634535588892436</v>
      </c>
      <c r="T174">
        <v>564</v>
      </c>
      <c r="U174">
        <v>1.25488475177305</v>
      </c>
      <c r="V174">
        <v>28.4</v>
      </c>
      <c r="W174">
        <v>31.33</v>
      </c>
      <c r="X174">
        <v>14.52</v>
      </c>
      <c r="Y174">
        <v>0.46950792441425</v>
      </c>
      <c r="Z174">
        <v>0.4073506891271056</v>
      </c>
      <c r="AA174">
        <v>0.9387442572741195</v>
      </c>
      <c r="AB174">
        <v>0.8983180428134557</v>
      </c>
      <c r="AC174">
        <v>0.3761467889908257</v>
      </c>
      <c r="AD174">
        <v>0.6039755351681957</v>
      </c>
    </row>
    <row r="175" spans="1:30">
      <c r="A175" s="1" t="s">
        <v>182</v>
      </c>
      <c r="B175">
        <f>HYPERLINK("https://www.suredividend.com/sure-analysis-NVS/","Novartis AG")</f>
        <v>0</v>
      </c>
      <c r="C175">
        <v>94.34</v>
      </c>
      <c r="D175">
        <v>232964.562676</v>
      </c>
      <c r="E175" t="s">
        <v>693</v>
      </c>
      <c r="F175" t="s">
        <v>663</v>
      </c>
      <c r="H175" t="s">
        <v>708</v>
      </c>
      <c r="I175" t="s">
        <v>859</v>
      </c>
      <c r="J175" t="s">
        <v>1257</v>
      </c>
      <c r="K175">
        <v>44132</v>
      </c>
      <c r="L175">
        <v>0.032694751550039</v>
      </c>
      <c r="M175">
        <v>-0.007183230648421857</v>
      </c>
      <c r="N175">
        <v>0.04</v>
      </c>
      <c r="O175">
        <v>0.06312944552656785</v>
      </c>
      <c r="P175" t="s">
        <v>668</v>
      </c>
      <c r="Q175" t="s">
        <v>668</v>
      </c>
      <c r="R175">
        <v>24</v>
      </c>
      <c r="S175">
        <v>0.5411558669001751</v>
      </c>
      <c r="T175">
        <v>91</v>
      </c>
      <c r="U175">
        <v>1.036703296703297</v>
      </c>
      <c r="V175">
        <v>1.12</v>
      </c>
      <c r="W175">
        <v>5.71</v>
      </c>
      <c r="X175">
        <v>3.09</v>
      </c>
      <c r="Y175">
        <v>-0.00379786897352</v>
      </c>
      <c r="Z175">
        <v>0.6125574272588055</v>
      </c>
      <c r="AA175">
        <v>0.5053598774885145</v>
      </c>
      <c r="AB175">
        <v>0.4235474006116208</v>
      </c>
      <c r="AC175">
        <v>0.6788990825688073</v>
      </c>
      <c r="AD175">
        <v>0.6009174311926606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379.77</v>
      </c>
      <c r="D176">
        <v>15108.287955</v>
      </c>
      <c r="E176" t="s">
        <v>696</v>
      </c>
      <c r="F176" t="s">
        <v>663</v>
      </c>
      <c r="G176" t="s">
        <v>702</v>
      </c>
      <c r="H176" t="s">
        <v>708</v>
      </c>
      <c r="I176" t="s">
        <v>860</v>
      </c>
      <c r="J176" t="s">
        <v>1260</v>
      </c>
      <c r="K176">
        <v>44112</v>
      </c>
      <c r="L176">
        <v>0.008111873768589</v>
      </c>
      <c r="M176">
        <v>-0.03366910508595433</v>
      </c>
      <c r="N176">
        <v>0.09</v>
      </c>
      <c r="O176">
        <v>0.06291167629286276</v>
      </c>
      <c r="P176" t="s">
        <v>668</v>
      </c>
      <c r="Q176" t="s">
        <v>534</v>
      </c>
      <c r="R176">
        <v>7</v>
      </c>
      <c r="S176">
        <v>0.24</v>
      </c>
      <c r="T176">
        <v>320</v>
      </c>
      <c r="U176">
        <v>1.18678125</v>
      </c>
      <c r="V176">
        <v>11.69</v>
      </c>
      <c r="W176">
        <v>13</v>
      </c>
      <c r="X176">
        <v>3.12</v>
      </c>
      <c r="Y176">
        <v>0.3123001185813351</v>
      </c>
      <c r="Z176">
        <v>0.1516079632465544</v>
      </c>
      <c r="AA176">
        <v>0.8744257274119448</v>
      </c>
      <c r="AB176">
        <v>0.8983180428134557</v>
      </c>
      <c r="AC176">
        <v>0.4602446483180428</v>
      </c>
      <c r="AD176">
        <v>0.5978593272171254</v>
      </c>
    </row>
    <row r="177" spans="1:30">
      <c r="A177" s="1" t="s">
        <v>184</v>
      </c>
      <c r="B177">
        <f>HYPERLINK("https://www.suredividend.com/sure-analysis-ICE/","Intercontinental Exchange Inc")</f>
        <v>0</v>
      </c>
      <c r="C177">
        <v>113.06</v>
      </c>
      <c r="D177">
        <v>64710.406074</v>
      </c>
      <c r="E177" t="s">
        <v>692</v>
      </c>
      <c r="F177" t="s">
        <v>663</v>
      </c>
      <c r="G177" t="s">
        <v>702</v>
      </c>
      <c r="H177" t="s">
        <v>708</v>
      </c>
      <c r="I177" t="s">
        <v>861</v>
      </c>
      <c r="J177" t="s">
        <v>1258</v>
      </c>
      <c r="K177">
        <v>44174</v>
      </c>
      <c r="L177">
        <v>0.010362973194284</v>
      </c>
      <c r="M177">
        <v>-0.03625136822606656</v>
      </c>
      <c r="N177">
        <v>0.09</v>
      </c>
      <c r="O177">
        <v>0.06258872703978202</v>
      </c>
      <c r="P177" t="s">
        <v>668</v>
      </c>
      <c r="Q177" t="s">
        <v>414</v>
      </c>
      <c r="R177">
        <v>7</v>
      </c>
      <c r="S177">
        <v>0.2684563758389262</v>
      </c>
      <c r="T177">
        <v>94</v>
      </c>
      <c r="U177">
        <v>1.202765957446809</v>
      </c>
      <c r="V177">
        <v>3.86</v>
      </c>
      <c r="W177">
        <v>4.47</v>
      </c>
      <c r="X177">
        <v>1.2</v>
      </c>
      <c r="Y177">
        <v>0.233272359680369</v>
      </c>
      <c r="Z177">
        <v>0.2036753445635528</v>
      </c>
      <c r="AA177">
        <v>0.8223583460949464</v>
      </c>
      <c r="AB177">
        <v>0.8983180428134557</v>
      </c>
      <c r="AC177">
        <v>0.4403669724770642</v>
      </c>
      <c r="AD177">
        <v>0.5963302752293578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221.88</v>
      </c>
      <c r="D178">
        <v>33612.294545</v>
      </c>
      <c r="E178" t="s">
        <v>693</v>
      </c>
      <c r="F178" t="s">
        <v>663</v>
      </c>
      <c r="G178" t="s">
        <v>702</v>
      </c>
      <c r="H178" t="s">
        <v>708</v>
      </c>
      <c r="I178" t="s">
        <v>862</v>
      </c>
      <c r="J178" t="s">
        <v>1256</v>
      </c>
      <c r="K178">
        <v>44131</v>
      </c>
      <c r="L178">
        <v>0.023045266327818</v>
      </c>
      <c r="M178">
        <v>-0.03779726614761669</v>
      </c>
      <c r="N178">
        <v>0.08</v>
      </c>
      <c r="O178">
        <v>0.06233616450346879</v>
      </c>
      <c r="P178" t="s">
        <v>668</v>
      </c>
      <c r="Q178" t="s">
        <v>414</v>
      </c>
      <c r="R178">
        <v>15</v>
      </c>
      <c r="S178">
        <v>0.5567010309278352</v>
      </c>
      <c r="T178">
        <v>183</v>
      </c>
      <c r="U178">
        <v>1.212459016393443</v>
      </c>
      <c r="V178">
        <v>10.61</v>
      </c>
      <c r="W178">
        <v>9.699999999999999</v>
      </c>
      <c r="X178">
        <v>5.4</v>
      </c>
      <c r="Y178">
        <v>0.320904845993313</v>
      </c>
      <c r="Z178">
        <v>0.4609494640122512</v>
      </c>
      <c r="AA178">
        <v>0.8805513016845329</v>
      </c>
      <c r="AB178">
        <v>0.8509174311926606</v>
      </c>
      <c r="AC178">
        <v>0.418960244648318</v>
      </c>
      <c r="AD178">
        <v>0.5932721712538226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370.41</v>
      </c>
      <c r="D179">
        <v>104095.990211</v>
      </c>
      <c r="E179" t="s">
        <v>691</v>
      </c>
      <c r="F179" t="s">
        <v>663</v>
      </c>
      <c r="G179" t="s">
        <v>702</v>
      </c>
      <c r="H179" t="s">
        <v>709</v>
      </c>
      <c r="I179" t="s">
        <v>863</v>
      </c>
      <c r="J179" t="s">
        <v>1263</v>
      </c>
      <c r="K179">
        <v>44165</v>
      </c>
      <c r="L179">
        <v>0.005723982008108</v>
      </c>
      <c r="M179">
        <v>-0.0331205565095074</v>
      </c>
      <c r="N179">
        <v>0.09</v>
      </c>
      <c r="O179">
        <v>0.0605839042209928</v>
      </c>
      <c r="P179" t="s">
        <v>668</v>
      </c>
      <c r="Q179" t="s">
        <v>534</v>
      </c>
      <c r="R179">
        <v>9</v>
      </c>
      <c r="S179">
        <v>0.2804733727810651</v>
      </c>
      <c r="T179">
        <v>313</v>
      </c>
      <c r="U179">
        <v>1.183418530351438</v>
      </c>
      <c r="V179">
        <v>6.92</v>
      </c>
      <c r="W179">
        <v>8.449999999999999</v>
      </c>
      <c r="X179">
        <v>2.37</v>
      </c>
      <c r="Y179">
        <v>0.447680186351903</v>
      </c>
      <c r="Z179">
        <v>0.114854517611026</v>
      </c>
      <c r="AA179">
        <v>0.9326186830015314</v>
      </c>
      <c r="AB179">
        <v>0.8983180428134557</v>
      </c>
      <c r="AC179">
        <v>0.463302752293578</v>
      </c>
      <c r="AD179">
        <v>0.5871559633027523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70.73</v>
      </c>
      <c r="D180">
        <v>24204.358217</v>
      </c>
      <c r="E180" t="s">
        <v>693</v>
      </c>
      <c r="F180" t="s">
        <v>663</v>
      </c>
      <c r="G180" t="s">
        <v>702</v>
      </c>
      <c r="H180" t="s">
        <v>708</v>
      </c>
      <c r="I180" t="s">
        <v>864</v>
      </c>
      <c r="J180" t="s">
        <v>1261</v>
      </c>
      <c r="K180">
        <v>44144</v>
      </c>
      <c r="L180">
        <v>0.041722565594975</v>
      </c>
      <c r="M180">
        <v>-0.01675456282026322</v>
      </c>
      <c r="N180">
        <v>0.035</v>
      </c>
      <c r="O180">
        <v>0.05891819950561916</v>
      </c>
      <c r="P180" t="s">
        <v>668</v>
      </c>
      <c r="Q180" t="s">
        <v>667</v>
      </c>
      <c r="R180">
        <v>46</v>
      </c>
      <c r="S180">
        <v>0.7234042553191489</v>
      </c>
      <c r="T180">
        <v>65</v>
      </c>
      <c r="U180">
        <v>1.088153846153846</v>
      </c>
      <c r="V180">
        <v>3.99</v>
      </c>
      <c r="W180">
        <v>4.23</v>
      </c>
      <c r="X180">
        <v>3.06</v>
      </c>
      <c r="Y180">
        <v>-0.152701343344127</v>
      </c>
      <c r="Z180">
        <v>0.7274119448698316</v>
      </c>
      <c r="AA180">
        <v>0.2649310872894334</v>
      </c>
      <c r="AB180">
        <v>0.3585626911314985</v>
      </c>
      <c r="AC180">
        <v>0.6009174311926606</v>
      </c>
      <c r="AD180">
        <v>0.5749235474006116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52.54</v>
      </c>
      <c r="D181">
        <v>235671.314122</v>
      </c>
      <c r="E181" t="s">
        <v>699</v>
      </c>
      <c r="F181" t="s">
        <v>663</v>
      </c>
      <c r="G181" t="s">
        <v>702</v>
      </c>
      <c r="H181" t="s">
        <v>708</v>
      </c>
      <c r="I181" t="s">
        <v>865</v>
      </c>
      <c r="J181" t="s">
        <v>1262</v>
      </c>
      <c r="K181">
        <v>44127</v>
      </c>
      <c r="L181">
        <v>0.029545296725842</v>
      </c>
      <c r="M181">
        <v>-0.04379316353250751</v>
      </c>
      <c r="N181">
        <v>0.075</v>
      </c>
      <c r="O181">
        <v>0.05769087686736762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1.250952380952381</v>
      </c>
      <c r="V181">
        <v>1.93</v>
      </c>
      <c r="W181">
        <v>1.9</v>
      </c>
      <c r="X181">
        <v>1.64</v>
      </c>
      <c r="Y181">
        <v>0.037057208341843</v>
      </c>
      <c r="Z181">
        <v>0.5803981623277182</v>
      </c>
      <c r="AA181">
        <v>0.5696784073506891</v>
      </c>
      <c r="AB181">
        <v>0.8126911314984711</v>
      </c>
      <c r="AC181">
        <v>0.382262996941896</v>
      </c>
      <c r="AD181">
        <v>0.5642201834862385</v>
      </c>
    </row>
    <row r="182" spans="1:30">
      <c r="A182" s="1" t="s">
        <v>189</v>
      </c>
      <c r="B182">
        <f>HYPERLINK("https://www.suredividend.com/sure-analysis-IFF/","International Flavors &amp; Fragrances Inc.")</f>
        <v>0</v>
      </c>
      <c r="C182">
        <v>106.34</v>
      </c>
      <c r="D182">
        <v>11638.626685</v>
      </c>
      <c r="E182" t="s">
        <v>692</v>
      </c>
      <c r="F182" t="s">
        <v>663</v>
      </c>
      <c r="G182" t="s">
        <v>702</v>
      </c>
      <c r="H182" t="s">
        <v>708</v>
      </c>
      <c r="I182" t="s">
        <v>866</v>
      </c>
      <c r="J182" t="s">
        <v>1264</v>
      </c>
      <c r="K182">
        <v>44158</v>
      </c>
      <c r="L182">
        <v>0.027656887477468</v>
      </c>
      <c r="M182">
        <v>-0.01025129187142282</v>
      </c>
      <c r="N182">
        <v>0.04</v>
      </c>
      <c r="O182">
        <v>0.05690164038119305</v>
      </c>
      <c r="P182" t="s">
        <v>668</v>
      </c>
      <c r="Q182" t="s">
        <v>668</v>
      </c>
      <c r="R182">
        <v>18</v>
      </c>
      <c r="S182">
        <v>0.5509838998211092</v>
      </c>
      <c r="T182">
        <v>101</v>
      </c>
      <c r="U182">
        <v>1.052871287128713</v>
      </c>
      <c r="V182">
        <v>3.35</v>
      </c>
      <c r="W182">
        <v>5.59</v>
      </c>
      <c r="X182">
        <v>3.08</v>
      </c>
      <c r="Y182">
        <v>-0.115049284534746</v>
      </c>
      <c r="Z182">
        <v>0.5436447166921898</v>
      </c>
      <c r="AA182">
        <v>0.326186830015314</v>
      </c>
      <c r="AB182">
        <v>0.4235474006116208</v>
      </c>
      <c r="AC182">
        <v>0.6529051987767583</v>
      </c>
      <c r="AD182">
        <v>0.5596330275229358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43.94</v>
      </c>
      <c r="D183">
        <v>5870.587935</v>
      </c>
      <c r="E183" t="s">
        <v>695</v>
      </c>
      <c r="F183" t="s">
        <v>663</v>
      </c>
      <c r="G183" t="s">
        <v>702</v>
      </c>
      <c r="H183" t="s">
        <v>708</v>
      </c>
      <c r="I183" t="s">
        <v>867</v>
      </c>
      <c r="J183" t="s">
        <v>1260</v>
      </c>
      <c r="K183">
        <v>44146</v>
      </c>
      <c r="L183">
        <v>0.035586964306173</v>
      </c>
      <c r="M183">
        <v>-0.02862995010786429</v>
      </c>
      <c r="N183">
        <v>0.05</v>
      </c>
      <c r="O183">
        <v>0.05534221072362322</v>
      </c>
      <c r="P183" t="s">
        <v>668</v>
      </c>
      <c r="Q183" t="s">
        <v>668</v>
      </c>
      <c r="R183">
        <v>47</v>
      </c>
      <c r="S183">
        <v>0.7619047619047619</v>
      </c>
      <c r="T183">
        <v>38</v>
      </c>
      <c r="U183">
        <v>1.156315789473684</v>
      </c>
      <c r="V183">
        <v>1.67</v>
      </c>
      <c r="W183">
        <v>2.1</v>
      </c>
      <c r="X183">
        <v>1.6</v>
      </c>
      <c r="Y183">
        <v>-0.071331392143421</v>
      </c>
      <c r="Z183">
        <v>0.6554364471669218</v>
      </c>
      <c r="AA183">
        <v>0.4012251148545176</v>
      </c>
      <c r="AB183">
        <v>0.5558103975535168</v>
      </c>
      <c r="AC183">
        <v>0.4908256880733945</v>
      </c>
      <c r="AD183">
        <v>0.5412844036697247</v>
      </c>
    </row>
    <row r="184" spans="1:30">
      <c r="A184" s="1" t="s">
        <v>191</v>
      </c>
      <c r="B184">
        <f>HYPERLINK("https://www.suredividend.com/sure-analysis-WSM/","Williams-Sonoma, Inc.")</f>
        <v>0</v>
      </c>
      <c r="C184">
        <v>103.9</v>
      </c>
      <c r="D184">
        <v>7800.711397</v>
      </c>
      <c r="E184" t="s">
        <v>694</v>
      </c>
      <c r="F184" t="s">
        <v>663</v>
      </c>
      <c r="G184" t="s">
        <v>702</v>
      </c>
      <c r="H184" t="s">
        <v>708</v>
      </c>
      <c r="I184" t="s">
        <v>868</v>
      </c>
      <c r="J184" t="s">
        <v>1260</v>
      </c>
      <c r="K184">
        <v>44155</v>
      </c>
      <c r="L184">
        <v>0.019173925080943</v>
      </c>
      <c r="M184">
        <v>-0.003684412797303804</v>
      </c>
      <c r="N184">
        <v>0.04</v>
      </c>
      <c r="O184">
        <v>0.05480781646204469</v>
      </c>
      <c r="P184" t="s">
        <v>668</v>
      </c>
      <c r="Q184" t="s">
        <v>668</v>
      </c>
      <c r="R184">
        <v>15</v>
      </c>
      <c r="S184">
        <v>0.3117647058823529</v>
      </c>
      <c r="T184">
        <v>102</v>
      </c>
      <c r="U184">
        <v>1.018627450980392</v>
      </c>
      <c r="V184">
        <v>6.82</v>
      </c>
      <c r="W184">
        <v>6.8</v>
      </c>
      <c r="X184">
        <v>2.12</v>
      </c>
      <c r="Y184">
        <v>0.450071905568766</v>
      </c>
      <c r="Z184">
        <v>0.3905053598774885</v>
      </c>
      <c r="AA184">
        <v>0.9341500765696784</v>
      </c>
      <c r="AB184">
        <v>0.4235474006116208</v>
      </c>
      <c r="AC184">
        <v>0.7079510703363914</v>
      </c>
      <c r="AD184">
        <v>0.5336391437308868</v>
      </c>
    </row>
    <row r="185" spans="1:30">
      <c r="A185" s="1" t="s">
        <v>192</v>
      </c>
      <c r="B185">
        <f>HYPERLINK("https://www.suredividend.com/sure-analysis-OZK/","Bank OZK")</f>
        <v>0</v>
      </c>
      <c r="C185">
        <v>31.355</v>
      </c>
      <c r="D185">
        <v>3801.718325</v>
      </c>
      <c r="E185" t="s">
        <v>694</v>
      </c>
      <c r="F185" t="s">
        <v>663</v>
      </c>
      <c r="G185" t="s">
        <v>702</v>
      </c>
      <c r="H185" t="s">
        <v>709</v>
      </c>
      <c r="I185" t="s">
        <v>869</v>
      </c>
      <c r="J185" t="s">
        <v>1258</v>
      </c>
      <c r="K185">
        <v>44127</v>
      </c>
      <c r="L185">
        <v>0.025024948572185</v>
      </c>
      <c r="M185">
        <v>-0.008796356143229267</v>
      </c>
      <c r="N185">
        <v>0.03</v>
      </c>
      <c r="O185">
        <v>0.05411075158457335</v>
      </c>
      <c r="P185" t="s">
        <v>668</v>
      </c>
      <c r="Q185" t="s">
        <v>668</v>
      </c>
      <c r="R185">
        <v>24</v>
      </c>
      <c r="S185">
        <v>0.55</v>
      </c>
      <c r="T185">
        <v>30</v>
      </c>
      <c r="U185">
        <v>1.045166666666667</v>
      </c>
      <c r="V185">
        <v>2.11</v>
      </c>
      <c r="W185">
        <v>2</v>
      </c>
      <c r="X185">
        <v>1.1</v>
      </c>
      <c r="Y185">
        <v>0.071874185896644</v>
      </c>
      <c r="Z185">
        <v>0.4992343032159265</v>
      </c>
      <c r="AA185">
        <v>0.6171516079632465</v>
      </c>
      <c r="AB185">
        <v>0.2943425076452599</v>
      </c>
      <c r="AC185">
        <v>0.6697247706422018</v>
      </c>
      <c r="AD185">
        <v>0.5259938837920489</v>
      </c>
    </row>
    <row r="186" spans="1:30">
      <c r="A186" s="1" t="s">
        <v>193</v>
      </c>
      <c r="B186">
        <f>HYPERLINK("https://www.suredividend.com/sure-analysis-JW.A/","John Wiley &amp; Sons Inc.")</f>
        <v>0</v>
      </c>
      <c r="C186">
        <v>45.47</v>
      </c>
      <c r="D186">
        <v>2555.157284</v>
      </c>
      <c r="E186" t="s">
        <v>695</v>
      </c>
      <c r="F186" t="s">
        <v>663</v>
      </c>
      <c r="G186" t="s">
        <v>702</v>
      </c>
      <c r="H186" t="s">
        <v>708</v>
      </c>
      <c r="I186" t="s">
        <v>870</v>
      </c>
      <c r="J186" t="s">
        <v>1255</v>
      </c>
      <c r="K186">
        <v>44179</v>
      </c>
      <c r="L186">
        <v>0.029627564983941</v>
      </c>
      <c r="M186">
        <v>-0.01575126057976217</v>
      </c>
      <c r="N186">
        <v>0.04</v>
      </c>
      <c r="O186">
        <v>0.05203231485704207</v>
      </c>
      <c r="P186" t="s">
        <v>668</v>
      </c>
      <c r="Q186" t="s">
        <v>668</v>
      </c>
      <c r="R186">
        <v>27</v>
      </c>
      <c r="S186">
        <v>0.5169811320754718</v>
      </c>
      <c r="T186">
        <v>42</v>
      </c>
      <c r="U186">
        <v>1.082619047619048</v>
      </c>
      <c r="V186">
        <v>-1.1</v>
      </c>
      <c r="W186">
        <v>2.65</v>
      </c>
      <c r="X186">
        <v>1.37</v>
      </c>
      <c r="Y186">
        <v>-0.026806514385828</v>
      </c>
      <c r="Z186">
        <v>0.5819295558958653</v>
      </c>
      <c r="AA186">
        <v>0.4640122511485452</v>
      </c>
      <c r="AB186">
        <v>0.4235474006116208</v>
      </c>
      <c r="AC186">
        <v>0.6070336391437309</v>
      </c>
      <c r="AD186">
        <v>0.5061162079510704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136.13</v>
      </c>
      <c r="D187">
        <v>35556.950782</v>
      </c>
      <c r="E187" t="s">
        <v>699</v>
      </c>
      <c r="F187" t="s">
        <v>663</v>
      </c>
      <c r="G187" t="s">
        <v>702</v>
      </c>
      <c r="H187" t="s">
        <v>708</v>
      </c>
      <c r="I187" t="s">
        <v>871</v>
      </c>
      <c r="J187" t="s">
        <v>1258</v>
      </c>
      <c r="K187">
        <v>44138</v>
      </c>
      <c r="L187">
        <v>0.023768547833826</v>
      </c>
      <c r="M187">
        <v>-0.0524199711978155</v>
      </c>
      <c r="N187">
        <v>0.08</v>
      </c>
      <c r="O187">
        <v>0.05075281204805115</v>
      </c>
      <c r="P187" t="s">
        <v>668</v>
      </c>
      <c r="Q187" t="s">
        <v>668</v>
      </c>
      <c r="R187">
        <v>15</v>
      </c>
      <c r="S187">
        <v>0.3908045977011494</v>
      </c>
      <c r="T187">
        <v>104</v>
      </c>
      <c r="U187">
        <v>1.308942307692308</v>
      </c>
      <c r="V187">
        <v>8.779999999999999</v>
      </c>
      <c r="W187">
        <v>8.699999999999999</v>
      </c>
      <c r="X187">
        <v>3.4</v>
      </c>
      <c r="Y187">
        <v>0.05254712354775101</v>
      </c>
      <c r="Z187">
        <v>0.4793261868300153</v>
      </c>
      <c r="AA187">
        <v>0.5957120980091883</v>
      </c>
      <c r="AB187">
        <v>0.8509174311926606</v>
      </c>
      <c r="AC187">
        <v>0.3241590214067279</v>
      </c>
      <c r="AD187">
        <v>0.4984709480122324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168.21</v>
      </c>
      <c r="D188">
        <v>9278.279285000001</v>
      </c>
      <c r="E188" t="s">
        <v>699</v>
      </c>
      <c r="F188" t="s">
        <v>663</v>
      </c>
      <c r="G188" t="s">
        <v>702</v>
      </c>
      <c r="H188" t="s">
        <v>708</v>
      </c>
      <c r="I188" t="s">
        <v>872</v>
      </c>
      <c r="J188" t="s">
        <v>1256</v>
      </c>
      <c r="K188">
        <v>44162</v>
      </c>
      <c r="L188">
        <v>0.025843225201679</v>
      </c>
      <c r="M188">
        <v>-0.0226550131655564</v>
      </c>
      <c r="N188">
        <v>0.04</v>
      </c>
      <c r="O188">
        <v>0.04901001967404328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1.1214</v>
      </c>
      <c r="V188">
        <v>10.69</v>
      </c>
      <c r="W188">
        <v>10.7</v>
      </c>
      <c r="X188">
        <v>4.92</v>
      </c>
      <c r="Y188">
        <v>0.05468018182356001</v>
      </c>
      <c r="Z188">
        <v>0.5099540581929556</v>
      </c>
      <c r="AA188">
        <v>0.6003062787136294</v>
      </c>
      <c r="AB188">
        <v>0.4235474006116208</v>
      </c>
      <c r="AC188">
        <v>0.5351681957186544</v>
      </c>
      <c r="AD188">
        <v>0.4847094801223242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56.3</v>
      </c>
      <c r="D189">
        <v>18917.796397</v>
      </c>
      <c r="E189" t="s">
        <v>701</v>
      </c>
      <c r="F189" t="s">
        <v>663</v>
      </c>
      <c r="G189" t="s">
        <v>703</v>
      </c>
      <c r="H189" t="s">
        <v>714</v>
      </c>
      <c r="I189" t="s">
        <v>873</v>
      </c>
      <c r="J189" t="s">
        <v>1258</v>
      </c>
      <c r="K189">
        <v>44092</v>
      </c>
      <c r="L189">
        <v>0</v>
      </c>
      <c r="M189">
        <v>-0.02345486246887929</v>
      </c>
      <c r="N189">
        <v>0.03</v>
      </c>
      <c r="O189">
        <v>0.04602538697816216</v>
      </c>
      <c r="P189" t="s">
        <v>668</v>
      </c>
      <c r="Q189" t="s">
        <v>534</v>
      </c>
      <c r="R189">
        <v>9</v>
      </c>
      <c r="S189">
        <v>0.5</v>
      </c>
      <c r="T189">
        <v>50</v>
      </c>
      <c r="U189">
        <v>1.126</v>
      </c>
      <c r="V189">
        <v>0</v>
      </c>
      <c r="W189">
        <v>4.32</v>
      </c>
      <c r="X189">
        <v>2.16</v>
      </c>
      <c r="Y189">
        <v>0.022706630336058</v>
      </c>
      <c r="Z189">
        <v>0.03675344563552833</v>
      </c>
      <c r="AA189">
        <v>0.545176110260337</v>
      </c>
      <c r="AB189">
        <v>0.2943425076452599</v>
      </c>
      <c r="AC189">
        <v>0.5214067278287462</v>
      </c>
      <c r="AD189">
        <v>0.4678899082568808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220.76</v>
      </c>
      <c r="D190">
        <v>99708.13078599999</v>
      </c>
      <c r="E190" t="s">
        <v>694</v>
      </c>
      <c r="F190" t="s">
        <v>665</v>
      </c>
      <c r="G190" t="s">
        <v>702</v>
      </c>
      <c r="H190" t="s">
        <v>708</v>
      </c>
      <c r="I190" t="s">
        <v>874</v>
      </c>
      <c r="J190" t="s">
        <v>1265</v>
      </c>
      <c r="K190">
        <v>44134</v>
      </c>
      <c r="L190">
        <v>0.020032987256207</v>
      </c>
      <c r="M190">
        <v>-0.03493555343965271</v>
      </c>
      <c r="N190">
        <v>0.06</v>
      </c>
      <c r="O190">
        <v>0.04459174597788751</v>
      </c>
      <c r="P190" t="s">
        <v>668</v>
      </c>
      <c r="Q190" t="s">
        <v>414</v>
      </c>
      <c r="R190">
        <v>9</v>
      </c>
      <c r="S190">
        <v>0.5428571428571428</v>
      </c>
      <c r="T190">
        <v>184.8</v>
      </c>
      <c r="U190">
        <v>1.194588744588744</v>
      </c>
      <c r="V190">
        <v>4.31</v>
      </c>
      <c r="W190">
        <v>8.4</v>
      </c>
      <c r="X190">
        <v>4.56</v>
      </c>
      <c r="Y190">
        <v>0.000444820427152</v>
      </c>
      <c r="Z190">
        <v>0.4119448698315467</v>
      </c>
      <c r="AA190">
        <v>0.5130168453292496</v>
      </c>
      <c r="AB190">
        <v>0.6865443425076453</v>
      </c>
      <c r="AC190">
        <v>0.4556574923547401</v>
      </c>
      <c r="AD190">
        <v>0.463302752293578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61.12</v>
      </c>
      <c r="D191">
        <v>21389.258496</v>
      </c>
      <c r="E191" t="s">
        <v>699</v>
      </c>
      <c r="F191" t="s">
        <v>663</v>
      </c>
      <c r="G191" t="s">
        <v>702</v>
      </c>
      <c r="H191" t="s">
        <v>708</v>
      </c>
      <c r="I191" t="s">
        <v>875</v>
      </c>
      <c r="J191" t="s">
        <v>1262</v>
      </c>
      <c r="K191">
        <v>44164</v>
      </c>
      <c r="L191">
        <v>0.036166390489519</v>
      </c>
      <c r="M191">
        <v>-0.003692083962453463</v>
      </c>
      <c r="N191">
        <v>0.01</v>
      </c>
      <c r="O191">
        <v>0.04424660290301952</v>
      </c>
      <c r="P191" t="s">
        <v>668</v>
      </c>
      <c r="Q191" t="s">
        <v>668</v>
      </c>
      <c r="R191">
        <v>16</v>
      </c>
      <c r="S191">
        <v>0.57</v>
      </c>
      <c r="T191">
        <v>60</v>
      </c>
      <c r="U191">
        <v>1.018666666666667</v>
      </c>
      <c r="V191">
        <v>3.45</v>
      </c>
      <c r="W191">
        <v>4</v>
      </c>
      <c r="X191">
        <v>2.28</v>
      </c>
      <c r="Y191">
        <v>-0.05191969883253401</v>
      </c>
      <c r="Z191">
        <v>0.6630934150076569</v>
      </c>
      <c r="AA191">
        <v>0.4241960183767228</v>
      </c>
      <c r="AB191">
        <v>0.1154434250764526</v>
      </c>
      <c r="AC191">
        <v>0.7064220183486239</v>
      </c>
      <c r="AD191">
        <v>0.4587155963302753</v>
      </c>
    </row>
    <row r="192" spans="1:30">
      <c r="A192" s="1" t="s">
        <v>199</v>
      </c>
      <c r="B192">
        <f>HYPERLINK("https://www.suredividend.com/sure-analysis-FOXA/","Fox Corporation")</f>
        <v>0</v>
      </c>
      <c r="C192">
        <v>28.95</v>
      </c>
      <c r="D192">
        <v>17311.539061</v>
      </c>
      <c r="E192" t="s">
        <v>700</v>
      </c>
      <c r="F192" t="s">
        <v>663</v>
      </c>
      <c r="G192" t="s">
        <v>702</v>
      </c>
      <c r="H192" t="s">
        <v>709</v>
      </c>
      <c r="I192" t="s">
        <v>876</v>
      </c>
      <c r="J192" t="s">
        <v>1255</v>
      </c>
      <c r="K192">
        <v>44166</v>
      </c>
      <c r="L192">
        <v>0.015731508411005</v>
      </c>
      <c r="M192">
        <v>0.02023514981060348</v>
      </c>
      <c r="N192">
        <v>0.01</v>
      </c>
      <c r="O192">
        <v>0.04416069698167013</v>
      </c>
      <c r="P192" t="s">
        <v>668</v>
      </c>
      <c r="Q192" t="s">
        <v>414</v>
      </c>
      <c r="R192">
        <v>0</v>
      </c>
      <c r="S192">
        <v>0.212962962962963</v>
      </c>
      <c r="T192">
        <v>32</v>
      </c>
      <c r="U192">
        <v>0.9046875</v>
      </c>
      <c r="V192">
        <v>2.63</v>
      </c>
      <c r="W192">
        <v>2.16</v>
      </c>
      <c r="X192">
        <v>0.46</v>
      </c>
      <c r="Y192">
        <v>-0.193394253488043</v>
      </c>
      <c r="Z192">
        <v>0.3246554364471669</v>
      </c>
      <c r="AA192">
        <v>0.2098009188361409</v>
      </c>
      <c r="AB192">
        <v>0.1154434250764526</v>
      </c>
      <c r="AC192">
        <v>0.8379204892966361</v>
      </c>
      <c r="AD192">
        <v>0.4571865443425077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98.11</v>
      </c>
      <c r="D193">
        <v>19991.214996</v>
      </c>
      <c r="E193" t="s">
        <v>695</v>
      </c>
      <c r="F193" t="s">
        <v>663</v>
      </c>
      <c r="G193" t="s">
        <v>702</v>
      </c>
      <c r="H193" t="s">
        <v>708</v>
      </c>
      <c r="I193" t="s">
        <v>877</v>
      </c>
      <c r="J193" t="s">
        <v>1261</v>
      </c>
      <c r="K193">
        <v>44141</v>
      </c>
      <c r="L193">
        <v>0.036960572905389</v>
      </c>
      <c r="M193">
        <v>-0.02828002572409283</v>
      </c>
      <c r="N193">
        <v>0.035</v>
      </c>
      <c r="O193">
        <v>0.04356992986418096</v>
      </c>
      <c r="P193" t="s">
        <v>668</v>
      </c>
      <c r="Q193" t="s">
        <v>668</v>
      </c>
      <c r="R193">
        <v>27</v>
      </c>
      <c r="S193">
        <v>0.6725663716814159</v>
      </c>
      <c r="T193">
        <v>85</v>
      </c>
      <c r="U193">
        <v>1.154235294117647</v>
      </c>
      <c r="V193">
        <v>6.89</v>
      </c>
      <c r="W193">
        <v>5.65</v>
      </c>
      <c r="X193">
        <v>3.8</v>
      </c>
      <c r="Y193">
        <v>-0.129519692611641</v>
      </c>
      <c r="Z193">
        <v>0.6707503828483921</v>
      </c>
      <c r="AA193">
        <v>0.2970903522205207</v>
      </c>
      <c r="AB193">
        <v>0.3585626911314985</v>
      </c>
      <c r="AC193">
        <v>0.4923547400611621</v>
      </c>
      <c r="AD193">
        <v>0.4525993883792049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36.945</v>
      </c>
      <c r="D194">
        <v>313.678927</v>
      </c>
      <c r="E194" t="s">
        <v>697</v>
      </c>
      <c r="F194" t="s">
        <v>663</v>
      </c>
      <c r="H194" t="s">
        <v>709</v>
      </c>
      <c r="J194" t="s">
        <v>1261</v>
      </c>
      <c r="K194">
        <v>44149</v>
      </c>
      <c r="L194">
        <v>0.026843093443876</v>
      </c>
      <c r="M194">
        <v>-0.005168871528618668</v>
      </c>
      <c r="N194">
        <v>0.022</v>
      </c>
      <c r="O194">
        <v>0.04332292626740908</v>
      </c>
      <c r="P194" t="s">
        <v>668</v>
      </c>
      <c r="Q194" t="s">
        <v>668</v>
      </c>
      <c r="R194">
        <v>22</v>
      </c>
      <c r="S194">
        <v>0.5754189944134078</v>
      </c>
      <c r="T194">
        <v>36</v>
      </c>
      <c r="U194">
        <v>1.02625</v>
      </c>
      <c r="V194">
        <v>1.8</v>
      </c>
      <c r="W194">
        <v>1.79</v>
      </c>
      <c r="X194">
        <v>1.03</v>
      </c>
      <c r="Y194">
        <v>0.039237668161435</v>
      </c>
      <c r="Z194">
        <v>0.5313935681470138</v>
      </c>
      <c r="AA194">
        <v>0.5758039816232772</v>
      </c>
      <c r="AB194">
        <v>0.2293577981651376</v>
      </c>
      <c r="AC194">
        <v>0.6941896024464832</v>
      </c>
      <c r="AD194">
        <v>0.4495412844036697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85.95999999999999</v>
      </c>
      <c r="D195">
        <v>12022.135077</v>
      </c>
      <c r="E195" t="s">
        <v>692</v>
      </c>
      <c r="F195" t="s">
        <v>663</v>
      </c>
      <c r="G195" t="s">
        <v>702</v>
      </c>
      <c r="H195" t="s">
        <v>708</v>
      </c>
      <c r="I195" t="s">
        <v>878</v>
      </c>
      <c r="J195" t="s">
        <v>1256</v>
      </c>
      <c r="K195">
        <v>44174</v>
      </c>
      <c r="L195">
        <v>0.014145411477135</v>
      </c>
      <c r="M195">
        <v>-0.05147341918842541</v>
      </c>
      <c r="N195">
        <v>0.08</v>
      </c>
      <c r="O195">
        <v>0.04242939398804202</v>
      </c>
      <c r="P195" t="s">
        <v>668</v>
      </c>
      <c r="Q195" t="s">
        <v>414</v>
      </c>
      <c r="R195">
        <v>8</v>
      </c>
      <c r="S195">
        <v>0.3369565217391304</v>
      </c>
      <c r="T195">
        <v>66</v>
      </c>
      <c r="U195">
        <v>1.302424242424242</v>
      </c>
      <c r="V195">
        <v>3.69</v>
      </c>
      <c r="W195">
        <v>3.68</v>
      </c>
      <c r="X195">
        <v>1.24</v>
      </c>
      <c r="Y195">
        <v>0.218193250890798</v>
      </c>
      <c r="Z195">
        <v>0.2771822358346095</v>
      </c>
      <c r="AA195">
        <v>0.8024502297090352</v>
      </c>
      <c r="AB195">
        <v>0.8509174311926606</v>
      </c>
      <c r="AC195">
        <v>0.3287461773700306</v>
      </c>
      <c r="AD195">
        <v>0.4464831804281346</v>
      </c>
    </row>
    <row r="196" spans="1:30">
      <c r="A196" s="1" t="s">
        <v>203</v>
      </c>
      <c r="B196">
        <f>HYPERLINK("https://www.suredividend.com/sure-analysis-RE/","Everest Re Group Ltd")</f>
        <v>0</v>
      </c>
      <c r="C196">
        <v>228.81</v>
      </c>
      <c r="D196">
        <v>9355.564393000001</v>
      </c>
      <c r="E196" t="s">
        <v>695</v>
      </c>
      <c r="F196" t="s">
        <v>663</v>
      </c>
      <c r="H196" t="s">
        <v>708</v>
      </c>
      <c r="I196" t="s">
        <v>879</v>
      </c>
      <c r="J196" t="s">
        <v>1258</v>
      </c>
      <c r="K196">
        <v>44147</v>
      </c>
      <c r="L196">
        <v>0.026257466967967</v>
      </c>
      <c r="M196">
        <v>-0.03750748546499016</v>
      </c>
      <c r="N196">
        <v>0.05</v>
      </c>
      <c r="O196">
        <v>0.03991794151323869</v>
      </c>
      <c r="P196" t="s">
        <v>668</v>
      </c>
      <c r="Q196" t="s">
        <v>668</v>
      </c>
      <c r="R196">
        <v>8</v>
      </c>
      <c r="S196">
        <v>0.4769230769230769</v>
      </c>
      <c r="T196">
        <v>189</v>
      </c>
      <c r="U196">
        <v>1.210634920634921</v>
      </c>
      <c r="V196">
        <v>16.55</v>
      </c>
      <c r="W196">
        <v>13</v>
      </c>
      <c r="X196">
        <v>6.2</v>
      </c>
      <c r="Y196">
        <v>-0.138124329679869</v>
      </c>
      <c r="Z196">
        <v>0.5145482388973966</v>
      </c>
      <c r="AA196">
        <v>0.2848392036753445</v>
      </c>
      <c r="AB196">
        <v>0.5558103975535168</v>
      </c>
      <c r="AC196">
        <v>0.4204892966360856</v>
      </c>
      <c r="AD196">
        <v>0.4342507645259939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169.22</v>
      </c>
      <c r="D197">
        <v>75557.02662400001</v>
      </c>
      <c r="E197" t="s">
        <v>699</v>
      </c>
      <c r="F197" t="s">
        <v>663</v>
      </c>
      <c r="G197" t="s">
        <v>702</v>
      </c>
      <c r="H197" t="s">
        <v>709</v>
      </c>
      <c r="I197" t="s">
        <v>880</v>
      </c>
      <c r="J197" t="s">
        <v>1256</v>
      </c>
      <c r="K197">
        <v>44161</v>
      </c>
      <c r="L197">
        <v>0.020591089236241</v>
      </c>
      <c r="M197">
        <v>-0.06181024934463619</v>
      </c>
      <c r="N197">
        <v>0.08</v>
      </c>
      <c r="O197">
        <v>0.0384050785858947</v>
      </c>
      <c r="P197" t="s">
        <v>668</v>
      </c>
      <c r="Q197" t="s">
        <v>668</v>
      </c>
      <c r="R197">
        <v>45</v>
      </c>
      <c r="S197">
        <v>0.6642857142857144</v>
      </c>
      <c r="T197">
        <v>123</v>
      </c>
      <c r="U197">
        <v>1.375772357723577</v>
      </c>
      <c r="V197">
        <v>5.76</v>
      </c>
      <c r="W197">
        <v>5.6</v>
      </c>
      <c r="X197">
        <v>3.72</v>
      </c>
      <c r="Y197">
        <v>0.06193068883261101</v>
      </c>
      <c r="Z197">
        <v>0.4303215926493109</v>
      </c>
      <c r="AA197">
        <v>0.6064318529862175</v>
      </c>
      <c r="AB197">
        <v>0.8509174311926606</v>
      </c>
      <c r="AC197">
        <v>0.2844036697247707</v>
      </c>
      <c r="AD197">
        <v>0.4174311926605505</v>
      </c>
    </row>
    <row r="198" spans="1:30">
      <c r="A198" s="1" t="s">
        <v>205</v>
      </c>
      <c r="B198">
        <f>HYPERLINK("https://www.suredividend.com/sure-analysis-UPS/","United Parcel Service, Inc.")</f>
        <v>0</v>
      </c>
      <c r="C198">
        <v>164.03</v>
      </c>
      <c r="D198">
        <v>145564.96</v>
      </c>
      <c r="E198" t="s">
        <v>694</v>
      </c>
      <c r="F198" t="s">
        <v>663</v>
      </c>
      <c r="G198" t="s">
        <v>702</v>
      </c>
      <c r="H198" t="s">
        <v>708</v>
      </c>
      <c r="I198" t="s">
        <v>881</v>
      </c>
      <c r="J198" t="s">
        <v>1256</v>
      </c>
      <c r="K198">
        <v>44132</v>
      </c>
      <c r="L198">
        <v>0.023744484237741</v>
      </c>
      <c r="M198">
        <v>-0.05426448279607354</v>
      </c>
      <c r="N198">
        <v>0.07000000000000001</v>
      </c>
      <c r="O198">
        <v>0.03784360228856043</v>
      </c>
      <c r="P198" t="s">
        <v>668</v>
      </c>
      <c r="Q198" t="s">
        <v>414</v>
      </c>
      <c r="R198">
        <v>11</v>
      </c>
      <c r="S198">
        <v>0.5534246575342466</v>
      </c>
      <c r="T198">
        <v>124.1</v>
      </c>
      <c r="U198">
        <v>1.321756647864625</v>
      </c>
      <c r="V198">
        <v>5.27</v>
      </c>
      <c r="W198">
        <v>7.3</v>
      </c>
      <c r="X198">
        <v>4.04</v>
      </c>
      <c r="Y198">
        <v>0.49076152772958</v>
      </c>
      <c r="Z198">
        <v>0.4747320061255743</v>
      </c>
      <c r="AA198">
        <v>0.9433384379785604</v>
      </c>
      <c r="AB198">
        <v>0.7744648318042813</v>
      </c>
      <c r="AC198">
        <v>0.3149847094801224</v>
      </c>
      <c r="AD198">
        <v>0.4097859327217125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21.83</v>
      </c>
      <c r="D199">
        <v>9019.989277000001</v>
      </c>
      <c r="E199" t="s">
        <v>692</v>
      </c>
      <c r="F199" t="s">
        <v>663</v>
      </c>
      <c r="G199" t="s">
        <v>702</v>
      </c>
      <c r="H199" t="s">
        <v>708</v>
      </c>
      <c r="I199" t="s">
        <v>882</v>
      </c>
      <c r="J199" t="s">
        <v>1258</v>
      </c>
      <c r="K199">
        <v>44152</v>
      </c>
      <c r="L199">
        <v>0.040418110793402</v>
      </c>
      <c r="M199">
        <v>-0.01735816015254299</v>
      </c>
      <c r="N199">
        <v>0.01</v>
      </c>
      <c r="O199">
        <v>0.03753064256061434</v>
      </c>
      <c r="P199" t="s">
        <v>668</v>
      </c>
      <c r="Q199" t="s">
        <v>668</v>
      </c>
      <c r="R199">
        <v>6</v>
      </c>
      <c r="S199">
        <v>0.4918032786885246</v>
      </c>
      <c r="T199">
        <v>20</v>
      </c>
      <c r="U199">
        <v>1.0915</v>
      </c>
      <c r="V199">
        <v>1.45</v>
      </c>
      <c r="W199">
        <v>1.83</v>
      </c>
      <c r="X199">
        <v>0.9</v>
      </c>
      <c r="Y199">
        <v>-0.125014456803072</v>
      </c>
      <c r="Z199">
        <v>0.7044410413476264</v>
      </c>
      <c r="AA199">
        <v>0.3032159264931087</v>
      </c>
      <c r="AB199">
        <v>0.1154434250764526</v>
      </c>
      <c r="AC199">
        <v>0.5856269113149847</v>
      </c>
      <c r="AD199">
        <v>0.4082568807339449</v>
      </c>
    </row>
    <row r="200" spans="1:30">
      <c r="A200" s="1" t="s">
        <v>207</v>
      </c>
      <c r="B200">
        <f>HYPERLINK("https://www.suredividend.com/sure-analysis-TTC/","Toro Co.")</f>
        <v>0</v>
      </c>
      <c r="C200">
        <v>93.895</v>
      </c>
      <c r="D200">
        <v>10207.462851</v>
      </c>
      <c r="E200" t="s">
        <v>698</v>
      </c>
      <c r="F200" t="s">
        <v>663</v>
      </c>
      <c r="G200" t="s">
        <v>702</v>
      </c>
      <c r="H200" t="s">
        <v>708</v>
      </c>
      <c r="I200" t="s">
        <v>883</v>
      </c>
      <c r="J200" t="s">
        <v>1256</v>
      </c>
      <c r="K200">
        <v>44092</v>
      </c>
      <c r="L200">
        <v>0.010628111571496</v>
      </c>
      <c r="M200">
        <v>-0.07670684333590339</v>
      </c>
      <c r="N200">
        <v>0.11</v>
      </c>
      <c r="O200">
        <v>0.03750322768817504</v>
      </c>
      <c r="P200" t="s">
        <v>668</v>
      </c>
      <c r="Q200" t="s">
        <v>534</v>
      </c>
      <c r="R200">
        <v>10</v>
      </c>
      <c r="S200">
        <v>0.3496503496503497</v>
      </c>
      <c r="T200">
        <v>63</v>
      </c>
      <c r="U200">
        <v>1.490396825396825</v>
      </c>
      <c r="V200">
        <v>2.73</v>
      </c>
      <c r="W200">
        <v>2.86</v>
      </c>
      <c r="X200">
        <v>1</v>
      </c>
      <c r="Y200">
        <v>0.191630941192435</v>
      </c>
      <c r="Z200">
        <v>0.2143950995405819</v>
      </c>
      <c r="AA200">
        <v>0.7779479326186831</v>
      </c>
      <c r="AB200">
        <v>0.959480122324159</v>
      </c>
      <c r="AC200">
        <v>0.2033639143730887</v>
      </c>
      <c r="AD200">
        <v>0.4067278287461774</v>
      </c>
    </row>
    <row r="201" spans="1:30">
      <c r="A201" s="1" t="s">
        <v>208</v>
      </c>
      <c r="B201">
        <f>HYPERLINK("https://www.suredividend.com/sure-analysis-SBSI/","Southside Bancshares Inc")</f>
        <v>0</v>
      </c>
      <c r="C201">
        <v>31.15</v>
      </c>
      <c r="D201">
        <v>1026.227915</v>
      </c>
      <c r="E201" t="s">
        <v>693</v>
      </c>
      <c r="F201" t="s">
        <v>663</v>
      </c>
      <c r="G201" t="s">
        <v>702</v>
      </c>
      <c r="H201" t="s">
        <v>709</v>
      </c>
      <c r="I201" t="s">
        <v>884</v>
      </c>
      <c r="J201" t="s">
        <v>1258</v>
      </c>
      <c r="K201">
        <v>44167</v>
      </c>
      <c r="L201">
        <v>0.03964474947165701</v>
      </c>
      <c r="M201">
        <v>-0.03549816243867776</v>
      </c>
      <c r="N201">
        <v>0.03</v>
      </c>
      <c r="O201">
        <v>0.0357435715897203</v>
      </c>
      <c r="P201" t="s">
        <v>668</v>
      </c>
      <c r="Q201" t="s">
        <v>667</v>
      </c>
      <c r="R201">
        <v>26</v>
      </c>
      <c r="S201">
        <v>0.6009389671361502</v>
      </c>
      <c r="T201">
        <v>26</v>
      </c>
      <c r="U201">
        <v>1.198076923076923</v>
      </c>
      <c r="V201">
        <v>2.09</v>
      </c>
      <c r="W201">
        <v>2.13</v>
      </c>
      <c r="X201">
        <v>1.28</v>
      </c>
      <c r="Y201">
        <v>-0.122948340724535</v>
      </c>
      <c r="Z201">
        <v>0.6921898928024502</v>
      </c>
      <c r="AA201">
        <v>0.3062787136294027</v>
      </c>
      <c r="AB201">
        <v>0.2943425076452599</v>
      </c>
      <c r="AC201">
        <v>0.444954128440367</v>
      </c>
      <c r="AD201">
        <v>0.3975535168195719</v>
      </c>
    </row>
    <row r="202" spans="1:30">
      <c r="A202" s="1" t="s">
        <v>209</v>
      </c>
      <c r="B202">
        <f>HYPERLINK("https://www.suredividend.com/sure-analysis-HSY/","Hershey Company")</f>
        <v>0</v>
      </c>
      <c r="C202">
        <v>150.17</v>
      </c>
      <c r="D202">
        <v>31706.27086</v>
      </c>
      <c r="E202" t="s">
        <v>694</v>
      </c>
      <c r="F202" t="s">
        <v>663</v>
      </c>
      <c r="G202" t="s">
        <v>702</v>
      </c>
      <c r="H202" t="s">
        <v>708</v>
      </c>
      <c r="J202" t="s">
        <v>1262</v>
      </c>
      <c r="K202">
        <v>44141</v>
      </c>
      <c r="L202">
        <v>0.020538210511332</v>
      </c>
      <c r="M202">
        <v>-0.04707270818851295</v>
      </c>
      <c r="N202">
        <v>0.06</v>
      </c>
      <c r="O202">
        <v>0.03356966245407866</v>
      </c>
      <c r="P202" t="s">
        <v>668</v>
      </c>
      <c r="Q202" t="s">
        <v>414</v>
      </c>
      <c r="R202">
        <v>11</v>
      </c>
      <c r="S202">
        <v>0.5185185185185186</v>
      </c>
      <c r="T202">
        <v>118</v>
      </c>
      <c r="U202">
        <v>1.272627118644068</v>
      </c>
      <c r="V202">
        <v>5.7</v>
      </c>
      <c r="W202">
        <v>6.21</v>
      </c>
      <c r="X202">
        <v>3.22</v>
      </c>
      <c r="Y202">
        <v>0.07150896148110601</v>
      </c>
      <c r="Z202">
        <v>0.4287901990811638</v>
      </c>
      <c r="AA202">
        <v>0.6156202143950995</v>
      </c>
      <c r="AB202">
        <v>0.6865443425076453</v>
      </c>
      <c r="AC202">
        <v>0.3562691131498471</v>
      </c>
      <c r="AD202">
        <v>0.382262996941896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66.91</v>
      </c>
      <c r="D203">
        <v>4894.735288</v>
      </c>
      <c r="E203" t="s">
        <v>697</v>
      </c>
      <c r="F203" t="s">
        <v>664</v>
      </c>
      <c r="G203" t="s">
        <v>702</v>
      </c>
      <c r="H203" t="s">
        <v>708</v>
      </c>
      <c r="I203" t="s">
        <v>885</v>
      </c>
      <c r="J203" t="s">
        <v>1261</v>
      </c>
      <c r="K203">
        <v>44152</v>
      </c>
      <c r="L203">
        <v>0.033283299071109</v>
      </c>
      <c r="M203">
        <v>-0.06427110296425831</v>
      </c>
      <c r="N203">
        <v>0.061</v>
      </c>
      <c r="O203">
        <v>0.03027625191063721</v>
      </c>
      <c r="P203" t="s">
        <v>668</v>
      </c>
      <c r="Q203" t="s">
        <v>668</v>
      </c>
      <c r="R203">
        <v>6</v>
      </c>
      <c r="S203">
        <v>0.3993288590604027</v>
      </c>
      <c r="T203">
        <v>48</v>
      </c>
      <c r="U203">
        <v>1.393958333333333</v>
      </c>
      <c r="V203">
        <v>0</v>
      </c>
      <c r="W203">
        <v>5.96</v>
      </c>
      <c r="X203">
        <v>2.38</v>
      </c>
      <c r="Y203">
        <v>0.334934059633027</v>
      </c>
      <c r="Z203">
        <v>0.6202143950995406</v>
      </c>
      <c r="AA203">
        <v>0.886676875957121</v>
      </c>
      <c r="AB203">
        <v>0.7347094801223242</v>
      </c>
      <c r="AC203">
        <v>0.2706422018348624</v>
      </c>
      <c r="AD203">
        <v>0.3700305810397553</v>
      </c>
    </row>
    <row r="204" spans="1:30">
      <c r="A204" s="1" t="s">
        <v>211</v>
      </c>
      <c r="B204">
        <f>HYPERLINK("https://www.suredividend.com/sure-analysis-WABC/","Westamerica Bancorporation")</f>
        <v>0</v>
      </c>
      <c r="C204">
        <v>55.505</v>
      </c>
      <c r="D204">
        <v>1485.586347</v>
      </c>
      <c r="E204" t="s">
        <v>693</v>
      </c>
      <c r="F204" t="s">
        <v>663</v>
      </c>
      <c r="H204" t="s">
        <v>709</v>
      </c>
      <c r="J204" t="s">
        <v>1258</v>
      </c>
      <c r="K204">
        <v>44119</v>
      </c>
      <c r="L204">
        <v>0.02934186434088</v>
      </c>
      <c r="M204">
        <v>-0.02067333527216364</v>
      </c>
      <c r="N204">
        <v>0.02</v>
      </c>
      <c r="O204">
        <v>0.02859336672644353</v>
      </c>
      <c r="P204" t="s">
        <v>668</v>
      </c>
      <c r="Q204" t="s">
        <v>668</v>
      </c>
      <c r="R204">
        <v>28</v>
      </c>
      <c r="S204">
        <v>0.5795053003533568</v>
      </c>
      <c r="T204">
        <v>50</v>
      </c>
      <c r="U204">
        <v>1.1101</v>
      </c>
      <c r="V204">
        <v>2.86</v>
      </c>
      <c r="W204">
        <v>2.83</v>
      </c>
      <c r="X204">
        <v>1.64</v>
      </c>
      <c r="Y204">
        <v>-0.157719306797962</v>
      </c>
      <c r="Z204">
        <v>0.5758039816232772</v>
      </c>
      <c r="AA204">
        <v>0.2557427258805513</v>
      </c>
      <c r="AB204">
        <v>0.1903669724770642</v>
      </c>
      <c r="AC204">
        <v>0.5535168195718654</v>
      </c>
      <c r="AD204">
        <v>0.3608562691131498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99.19499999999999</v>
      </c>
      <c r="D205">
        <v>13584.72041</v>
      </c>
      <c r="E205" t="s">
        <v>691</v>
      </c>
      <c r="F205" t="s">
        <v>663</v>
      </c>
      <c r="G205" t="s">
        <v>702</v>
      </c>
      <c r="H205" t="s">
        <v>708</v>
      </c>
      <c r="I205" t="s">
        <v>886</v>
      </c>
      <c r="J205" t="s">
        <v>1264</v>
      </c>
      <c r="K205">
        <v>44144</v>
      </c>
      <c r="L205">
        <v>0.026320348199146</v>
      </c>
      <c r="M205">
        <v>-0.04939479334609587</v>
      </c>
      <c r="N205">
        <v>0.05</v>
      </c>
      <c r="O205">
        <v>0.02747662335943324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1.288246753246753</v>
      </c>
      <c r="V205">
        <v>3.46</v>
      </c>
      <c r="W205">
        <v>5.91</v>
      </c>
      <c r="X205">
        <v>2.64</v>
      </c>
      <c r="Y205">
        <v>0.375179302646411</v>
      </c>
      <c r="Z205">
        <v>0.5176110260336907</v>
      </c>
      <c r="AA205">
        <v>0.9081163859111792</v>
      </c>
      <c r="AB205">
        <v>0.5558103975535168</v>
      </c>
      <c r="AC205">
        <v>0.3440366972477065</v>
      </c>
      <c r="AD205">
        <v>0.3516819571865443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79.235</v>
      </c>
      <c r="D206">
        <v>43813.832982</v>
      </c>
      <c r="E206" t="s">
        <v>696</v>
      </c>
      <c r="F206" t="s">
        <v>663</v>
      </c>
      <c r="G206" t="s">
        <v>702</v>
      </c>
      <c r="H206" t="s">
        <v>709</v>
      </c>
      <c r="I206" t="s">
        <v>887</v>
      </c>
      <c r="J206" t="s">
        <v>1263</v>
      </c>
      <c r="K206">
        <v>44140</v>
      </c>
      <c r="L206">
        <v>0.010686591984953</v>
      </c>
      <c r="M206">
        <v>-0.06048831427699541</v>
      </c>
      <c r="N206">
        <v>0.08</v>
      </c>
      <c r="O206">
        <v>0.02728706803976921</v>
      </c>
      <c r="P206" t="s">
        <v>668</v>
      </c>
      <c r="Q206" t="s">
        <v>534</v>
      </c>
      <c r="R206">
        <v>1</v>
      </c>
      <c r="S206">
        <v>0.2410958904109589</v>
      </c>
      <c r="T206">
        <v>58</v>
      </c>
      <c r="U206">
        <v>1.366120689655172</v>
      </c>
      <c r="V206">
        <v>2.96</v>
      </c>
      <c r="W206">
        <v>3.65</v>
      </c>
      <c r="X206">
        <v>0.88</v>
      </c>
      <c r="Y206">
        <v>0.353672838996349</v>
      </c>
      <c r="Z206">
        <v>0.2159264931087289</v>
      </c>
      <c r="AA206">
        <v>0.8958652373660031</v>
      </c>
      <c r="AB206">
        <v>0.8509174311926606</v>
      </c>
      <c r="AC206">
        <v>0.290519877675841</v>
      </c>
      <c r="AD206">
        <v>0.3486238532110091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149.23</v>
      </c>
      <c r="D207">
        <v>172296.54</v>
      </c>
      <c r="E207" t="s">
        <v>693</v>
      </c>
      <c r="F207" t="s">
        <v>663</v>
      </c>
      <c r="G207" t="s">
        <v>702</v>
      </c>
      <c r="H207" t="s">
        <v>709</v>
      </c>
      <c r="I207" t="s">
        <v>888</v>
      </c>
      <c r="J207" t="s">
        <v>1263</v>
      </c>
      <c r="K207">
        <v>44141</v>
      </c>
      <c r="L207">
        <v>0.01674081781145</v>
      </c>
      <c r="M207">
        <v>-0.05917833594183808</v>
      </c>
      <c r="N207">
        <v>0.07000000000000001</v>
      </c>
      <c r="O207">
        <v>0.02675266273585697</v>
      </c>
      <c r="P207" t="s">
        <v>668</v>
      </c>
      <c r="Q207" t="s">
        <v>414</v>
      </c>
      <c r="R207">
        <v>18</v>
      </c>
      <c r="S207">
        <v>0.3687943262411348</v>
      </c>
      <c r="T207">
        <v>110</v>
      </c>
      <c r="U207">
        <v>1.356636363636364</v>
      </c>
      <c r="V207">
        <v>4.52</v>
      </c>
      <c r="W207">
        <v>7.05</v>
      </c>
      <c r="X207">
        <v>2.6</v>
      </c>
      <c r="Y207">
        <v>0.7954544383105711</v>
      </c>
      <c r="Z207">
        <v>0.3369065849923431</v>
      </c>
      <c r="AA207">
        <v>0.9770290964777948</v>
      </c>
      <c r="AB207">
        <v>0.7744648318042813</v>
      </c>
      <c r="AC207">
        <v>0.2935779816513762</v>
      </c>
      <c r="AD207">
        <v>0.345565749235474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54.285</v>
      </c>
      <c r="D208">
        <v>8851.34684</v>
      </c>
      <c r="E208" t="s">
        <v>695</v>
      </c>
      <c r="F208" t="s">
        <v>663</v>
      </c>
      <c r="G208" t="s">
        <v>702</v>
      </c>
      <c r="H208" t="s">
        <v>708</v>
      </c>
      <c r="I208" t="s">
        <v>889</v>
      </c>
      <c r="J208" t="s">
        <v>1256</v>
      </c>
      <c r="K208">
        <v>44141</v>
      </c>
      <c r="L208">
        <v>0.01774710349273</v>
      </c>
      <c r="M208">
        <v>-0.05458866947656305</v>
      </c>
      <c r="N208">
        <v>0.06</v>
      </c>
      <c r="O208">
        <v>0.02514442874537637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1.324024390243902</v>
      </c>
      <c r="V208">
        <v>1.94</v>
      </c>
      <c r="W208">
        <v>1.97</v>
      </c>
      <c r="X208">
        <v>1.04</v>
      </c>
      <c r="Y208">
        <v>0.181811910387527</v>
      </c>
      <c r="Z208">
        <v>0.3644716692189893</v>
      </c>
      <c r="AA208">
        <v>0.7626339969372128</v>
      </c>
      <c r="AB208">
        <v>0.6865443425076453</v>
      </c>
      <c r="AC208">
        <v>0.3103975535168196</v>
      </c>
      <c r="AD208">
        <v>0.3363914373088685</v>
      </c>
    </row>
    <row r="209" spans="1:30">
      <c r="A209" s="1" t="s">
        <v>216</v>
      </c>
      <c r="B209">
        <f>HYPERLINK("https://www.suredividend.com/sure-analysis-AJG/","Arthur J. Gallagher &amp; Co.")</f>
        <v>0</v>
      </c>
      <c r="C209">
        <v>119.59</v>
      </c>
      <c r="D209">
        <v>23792.15462</v>
      </c>
      <c r="E209" t="s">
        <v>699</v>
      </c>
      <c r="F209" t="s">
        <v>663</v>
      </c>
      <c r="G209" t="s">
        <v>702</v>
      </c>
      <c r="H209" t="s">
        <v>708</v>
      </c>
      <c r="I209" t="s">
        <v>890</v>
      </c>
      <c r="J209" t="s">
        <v>1258</v>
      </c>
      <c r="K209">
        <v>44163</v>
      </c>
      <c r="L209">
        <v>0.01446102335857</v>
      </c>
      <c r="M209">
        <v>-0.04100714010891982</v>
      </c>
      <c r="N209">
        <v>0.05</v>
      </c>
      <c r="O209">
        <v>0.02339691723024662</v>
      </c>
      <c r="P209" t="s">
        <v>668</v>
      </c>
      <c r="Q209" t="s">
        <v>414</v>
      </c>
      <c r="R209">
        <v>10</v>
      </c>
      <c r="S209">
        <v>0.391304347826087</v>
      </c>
      <c r="T209">
        <v>97</v>
      </c>
      <c r="U209">
        <v>1.232886597938144</v>
      </c>
      <c r="V209">
        <v>4</v>
      </c>
      <c r="W209">
        <v>4.6</v>
      </c>
      <c r="X209">
        <v>1.8</v>
      </c>
      <c r="Y209">
        <v>0.320128139185961</v>
      </c>
      <c r="Z209">
        <v>0.2879019908116386</v>
      </c>
      <c r="AA209">
        <v>0.879019908116386</v>
      </c>
      <c r="AB209">
        <v>0.5558103975535168</v>
      </c>
      <c r="AC209">
        <v>0.4021406727828746</v>
      </c>
      <c r="AD209">
        <v>0.3318042813455658</v>
      </c>
    </row>
    <row r="210" spans="1:30">
      <c r="A210" s="1" t="s">
        <v>217</v>
      </c>
      <c r="B210">
        <f>HYPERLINK("https://www.suredividend.com/sure-analysis-PEP/","Pepsico Inc.")</f>
        <v>0</v>
      </c>
      <c r="C210">
        <v>143.11</v>
      </c>
      <c r="D210">
        <v>204944.146726</v>
      </c>
      <c r="E210" t="s">
        <v>693</v>
      </c>
      <c r="F210" t="s">
        <v>663</v>
      </c>
      <c r="G210" t="s">
        <v>702</v>
      </c>
      <c r="H210" t="s">
        <v>709</v>
      </c>
      <c r="I210" t="s">
        <v>891</v>
      </c>
      <c r="J210" t="s">
        <v>1262</v>
      </c>
      <c r="K210">
        <v>44103</v>
      </c>
      <c r="L210">
        <v>0.026837693299417</v>
      </c>
      <c r="M210">
        <v>-0.06184916053130463</v>
      </c>
      <c r="N210">
        <v>0.055</v>
      </c>
      <c r="O210">
        <v>0.02258667501997014</v>
      </c>
      <c r="P210" t="s">
        <v>668</v>
      </c>
      <c r="Q210" t="s">
        <v>668</v>
      </c>
      <c r="R210">
        <v>48</v>
      </c>
      <c r="S210">
        <v>0.7436363636363637</v>
      </c>
      <c r="T210">
        <v>104</v>
      </c>
      <c r="U210">
        <v>1.376057692307692</v>
      </c>
      <c r="V210">
        <v>5.05</v>
      </c>
      <c r="W210">
        <v>5.5</v>
      </c>
      <c r="X210">
        <v>4.09</v>
      </c>
      <c r="Y210">
        <v>0.12526822813125</v>
      </c>
      <c r="Z210">
        <v>0.5298621745788668</v>
      </c>
      <c r="AA210">
        <v>0.6860643185298622</v>
      </c>
      <c r="AB210">
        <v>0.6269113149847094</v>
      </c>
      <c r="AC210">
        <v>0.2828746177370031</v>
      </c>
      <c r="AD210">
        <v>0.327217125382263</v>
      </c>
    </row>
    <row r="211" spans="1:30">
      <c r="A211" s="1" t="s">
        <v>218</v>
      </c>
      <c r="B211">
        <f>HYPERLINK("https://www.suredividend.com/sure-analysis-LECO/","Lincoln Electric Holdings, Inc.")</f>
        <v>0</v>
      </c>
      <c r="C211">
        <v>113.555</v>
      </c>
      <c r="D211">
        <v>6913.47027</v>
      </c>
      <c r="E211" t="s">
        <v>695</v>
      </c>
      <c r="F211" t="s">
        <v>663</v>
      </c>
      <c r="G211" t="s">
        <v>702</v>
      </c>
      <c r="H211" t="s">
        <v>709</v>
      </c>
      <c r="I211" t="s">
        <v>892</v>
      </c>
      <c r="J211" t="s">
        <v>1256</v>
      </c>
      <c r="K211">
        <v>44172</v>
      </c>
      <c r="L211">
        <v>0.012519348068899</v>
      </c>
      <c r="M211">
        <v>-0.06533549220451951</v>
      </c>
      <c r="N211">
        <v>0.07000000000000001</v>
      </c>
      <c r="O211">
        <v>0.02188873342821984</v>
      </c>
      <c r="P211" t="s">
        <v>668</v>
      </c>
      <c r="Q211" t="s">
        <v>534</v>
      </c>
      <c r="R211">
        <v>25</v>
      </c>
      <c r="S211">
        <v>0.5230769230769231</v>
      </c>
      <c r="T211">
        <v>81</v>
      </c>
      <c r="U211">
        <v>1.401913580246914</v>
      </c>
      <c r="V211">
        <v>3.38</v>
      </c>
      <c r="W211">
        <v>3.9</v>
      </c>
      <c r="X211">
        <v>2.04</v>
      </c>
      <c r="Y211">
        <v>0.223367422751582</v>
      </c>
      <c r="Z211">
        <v>0.2388973966309342</v>
      </c>
      <c r="AA211">
        <v>0.8085758039816233</v>
      </c>
      <c r="AB211">
        <v>0.7744648318042813</v>
      </c>
      <c r="AC211">
        <v>0.2599388379204893</v>
      </c>
      <c r="AD211">
        <v>0.3211009174311926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71.79000000000001</v>
      </c>
      <c r="D212">
        <v>37824.973275</v>
      </c>
      <c r="E212" t="s">
        <v>697</v>
      </c>
      <c r="F212" t="s">
        <v>663</v>
      </c>
      <c r="G212" t="s">
        <v>702</v>
      </c>
      <c r="H212" t="s">
        <v>708</v>
      </c>
      <c r="I212" t="s">
        <v>893</v>
      </c>
      <c r="J212" t="s">
        <v>1262</v>
      </c>
      <c r="K212">
        <v>44148</v>
      </c>
      <c r="L212">
        <v>0.018042185101662</v>
      </c>
      <c r="M212">
        <v>-0.05888567662178779</v>
      </c>
      <c r="N212">
        <v>0.052</v>
      </c>
      <c r="O212">
        <v>0.01828918550867953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1.354528301886793</v>
      </c>
      <c r="V212">
        <v>-0.0418</v>
      </c>
      <c r="W212">
        <v>1.87</v>
      </c>
      <c r="X212">
        <v>1.8</v>
      </c>
      <c r="Y212">
        <v>-0.09613184352102001</v>
      </c>
      <c r="Z212">
        <v>0.3705972434915774</v>
      </c>
      <c r="AA212">
        <v>0.3583460949464012</v>
      </c>
      <c r="AB212">
        <v>0.6154434250764527</v>
      </c>
      <c r="AC212">
        <v>0.2951070336391438</v>
      </c>
      <c r="AD212">
        <v>0.2920489296636086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345.79</v>
      </c>
      <c r="D213">
        <v>46564.488257</v>
      </c>
      <c r="E213" t="s">
        <v>701</v>
      </c>
      <c r="F213" t="s">
        <v>663</v>
      </c>
      <c r="H213" t="s">
        <v>708</v>
      </c>
      <c r="J213" t="s">
        <v>1256</v>
      </c>
      <c r="K213">
        <v>44129</v>
      </c>
      <c r="L213">
        <v>0.010235141423444</v>
      </c>
      <c r="M213">
        <v>-0.07355441787503725</v>
      </c>
      <c r="N213">
        <v>0.08</v>
      </c>
      <c r="O213">
        <v>0.01227501262496156</v>
      </c>
      <c r="P213" t="s">
        <v>668</v>
      </c>
      <c r="Q213" t="s">
        <v>414</v>
      </c>
      <c r="R213">
        <v>4</v>
      </c>
      <c r="S213">
        <v>0.2041127189642041</v>
      </c>
      <c r="T213">
        <v>236</v>
      </c>
      <c r="U213">
        <v>1.46521186440678</v>
      </c>
      <c r="V213">
        <v>12.61</v>
      </c>
      <c r="W213">
        <v>13.13</v>
      </c>
      <c r="X213">
        <v>2.68</v>
      </c>
      <c r="Y213">
        <v>0.358874801963859</v>
      </c>
      <c r="Z213">
        <v>0.2006125574272588</v>
      </c>
      <c r="AA213">
        <v>0.9004594180704442</v>
      </c>
      <c r="AB213">
        <v>0.8509174311926606</v>
      </c>
      <c r="AC213">
        <v>0.217125382262997</v>
      </c>
      <c r="AD213">
        <v>0.2553516819571865</v>
      </c>
    </row>
    <row r="214" spans="1:30">
      <c r="A214" s="1" t="s">
        <v>221</v>
      </c>
      <c r="B214">
        <f>HYPERLINK("https://www.suredividend.com/sure-analysis-CFR/","Cullen Frost Bankers Inc.")</f>
        <v>0</v>
      </c>
      <c r="C214">
        <v>87.12</v>
      </c>
      <c r="D214">
        <v>5482.805101</v>
      </c>
      <c r="E214" t="s">
        <v>694</v>
      </c>
      <c r="F214" t="s">
        <v>663</v>
      </c>
      <c r="G214" t="s">
        <v>702</v>
      </c>
      <c r="H214" t="s">
        <v>708</v>
      </c>
      <c r="I214" t="s">
        <v>894</v>
      </c>
      <c r="J214" t="s">
        <v>1258</v>
      </c>
      <c r="K214">
        <v>44134</v>
      </c>
      <c r="L214">
        <v>0.032240601546027</v>
      </c>
      <c r="M214">
        <v>-0.06456558315678262</v>
      </c>
      <c r="N214">
        <v>0.04</v>
      </c>
      <c r="O214">
        <v>0.0112473899495884</v>
      </c>
      <c r="P214" t="s">
        <v>668</v>
      </c>
      <c r="Q214" t="s">
        <v>668</v>
      </c>
      <c r="R214">
        <v>27</v>
      </c>
      <c r="S214">
        <v>0.6</v>
      </c>
      <c r="T214">
        <v>62.4</v>
      </c>
      <c r="U214">
        <v>1.396153846153846</v>
      </c>
      <c r="V214">
        <v>5.3</v>
      </c>
      <c r="W214">
        <v>4.8</v>
      </c>
      <c r="X214">
        <v>2.88</v>
      </c>
      <c r="Y214">
        <v>-0.06719849434309201</v>
      </c>
      <c r="Z214">
        <v>0.6064318529862175</v>
      </c>
      <c r="AA214">
        <v>0.4104134762633997</v>
      </c>
      <c r="AB214">
        <v>0.4235474006116208</v>
      </c>
      <c r="AC214">
        <v>0.2691131498470948</v>
      </c>
      <c r="AD214">
        <v>0.2507645259938838</v>
      </c>
    </row>
    <row r="215" spans="1:30">
      <c r="A215" s="1" t="s">
        <v>222</v>
      </c>
      <c r="B215">
        <f>HYPERLINK("https://www.suredividend.com/sure-analysis-EBAY/","EBay Inc.")</f>
        <v>0</v>
      </c>
      <c r="C215">
        <v>51.16</v>
      </c>
      <c r="D215">
        <v>34639.261133</v>
      </c>
      <c r="E215" t="s">
        <v>697</v>
      </c>
      <c r="F215" t="s">
        <v>663</v>
      </c>
      <c r="G215" t="s">
        <v>702</v>
      </c>
      <c r="H215" t="s">
        <v>709</v>
      </c>
      <c r="I215" t="s">
        <v>895</v>
      </c>
      <c r="J215" t="s">
        <v>1260</v>
      </c>
      <c r="K215">
        <v>44148</v>
      </c>
      <c r="L215">
        <v>0.01267638416904</v>
      </c>
      <c r="M215">
        <v>-0.04331125618208198</v>
      </c>
      <c r="N215">
        <v>0.042</v>
      </c>
      <c r="O215">
        <v>0.01118719822496739</v>
      </c>
      <c r="P215" t="s">
        <v>668</v>
      </c>
      <c r="Q215" t="s">
        <v>414</v>
      </c>
      <c r="R215">
        <v>1</v>
      </c>
      <c r="S215">
        <v>0.1865889212827988</v>
      </c>
      <c r="T215">
        <v>41</v>
      </c>
      <c r="U215">
        <v>1.24780487804878</v>
      </c>
      <c r="V215">
        <v>6.45</v>
      </c>
      <c r="W215">
        <v>3.43</v>
      </c>
      <c r="X215">
        <v>0.64</v>
      </c>
      <c r="Y215">
        <v>0.417477426143079</v>
      </c>
      <c r="Z215">
        <v>0.2434915773353752</v>
      </c>
      <c r="AA215">
        <v>0.9203675344563552</v>
      </c>
      <c r="AB215">
        <v>0.4747706422018348</v>
      </c>
      <c r="AC215">
        <v>0.3853211009174312</v>
      </c>
      <c r="AD215">
        <v>0.2492354740061162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210.55</v>
      </c>
      <c r="D216">
        <v>30803.164922</v>
      </c>
      <c r="E216" t="s">
        <v>695</v>
      </c>
      <c r="F216" t="s">
        <v>663</v>
      </c>
      <c r="G216" t="s">
        <v>702</v>
      </c>
      <c r="H216" t="s">
        <v>708</v>
      </c>
      <c r="I216" t="s">
        <v>896</v>
      </c>
      <c r="J216" t="s">
        <v>1257</v>
      </c>
      <c r="K216">
        <v>44148</v>
      </c>
      <c r="L216">
        <v>0.007317303394784</v>
      </c>
      <c r="M216">
        <v>-0.1063546496662163</v>
      </c>
      <c r="N216">
        <v>0.12</v>
      </c>
      <c r="O216">
        <v>0.01060249059251017</v>
      </c>
      <c r="P216" t="s">
        <v>668</v>
      </c>
      <c r="Q216" t="s">
        <v>534</v>
      </c>
      <c r="R216">
        <v>8</v>
      </c>
      <c r="S216">
        <v>0.3</v>
      </c>
      <c r="T216">
        <v>120</v>
      </c>
      <c r="U216">
        <v>1.754583333333333</v>
      </c>
      <c r="V216">
        <v>4.66</v>
      </c>
      <c r="W216">
        <v>5.2</v>
      </c>
      <c r="X216">
        <v>1.56</v>
      </c>
      <c r="Y216">
        <v>0.3804479831665351</v>
      </c>
      <c r="Z216">
        <v>0.1362940275650842</v>
      </c>
      <c r="AA216">
        <v>0.9127105666156203</v>
      </c>
      <c r="AB216">
        <v>0.9686544342507645</v>
      </c>
      <c r="AC216">
        <v>0.0764525993883792</v>
      </c>
      <c r="AD216">
        <v>0.246177370030581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210.11</v>
      </c>
      <c r="D217">
        <v>159885.915805</v>
      </c>
      <c r="E217" t="s">
        <v>694</v>
      </c>
      <c r="F217" t="s">
        <v>663</v>
      </c>
      <c r="G217" t="s">
        <v>702</v>
      </c>
      <c r="H217" t="s">
        <v>708</v>
      </c>
      <c r="I217" t="s">
        <v>897</v>
      </c>
      <c r="J217" t="s">
        <v>1260</v>
      </c>
      <c r="K217">
        <v>44144</v>
      </c>
      <c r="L217">
        <v>0.023278990749058</v>
      </c>
      <c r="M217">
        <v>-0.07407062354179461</v>
      </c>
      <c r="N217">
        <v>0.06</v>
      </c>
      <c r="O217">
        <v>0.01034374919702286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1.469300699300699</v>
      </c>
      <c r="V217">
        <v>6.56</v>
      </c>
      <c r="W217">
        <v>6.2</v>
      </c>
      <c r="X217">
        <v>5.16</v>
      </c>
      <c r="Y217">
        <v>0.09922816335458701</v>
      </c>
      <c r="Z217">
        <v>0.4655436447166922</v>
      </c>
      <c r="AA217">
        <v>0.6554364471669218</v>
      </c>
      <c r="AB217">
        <v>0.6865443425076453</v>
      </c>
      <c r="AC217">
        <v>0.2140672782874618</v>
      </c>
      <c r="AD217">
        <v>0.2400611620795107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234.77</v>
      </c>
      <c r="D218">
        <v>60349.373949</v>
      </c>
      <c r="E218" t="s">
        <v>695</v>
      </c>
      <c r="F218" t="s">
        <v>663</v>
      </c>
      <c r="G218" t="s">
        <v>702</v>
      </c>
      <c r="H218" t="s">
        <v>708</v>
      </c>
      <c r="I218" t="s">
        <v>898</v>
      </c>
      <c r="J218" t="s">
        <v>1256</v>
      </c>
      <c r="K218">
        <v>44132</v>
      </c>
      <c r="L218">
        <v>0.01571345400126</v>
      </c>
      <c r="M218">
        <v>-0.07381983372455247</v>
      </c>
      <c r="N218">
        <v>0.065</v>
      </c>
      <c r="O218">
        <v>0.006934918022225345</v>
      </c>
      <c r="P218" t="s">
        <v>668</v>
      </c>
      <c r="Q218" t="s">
        <v>414</v>
      </c>
      <c r="R218">
        <v>3</v>
      </c>
      <c r="S218">
        <v>0.4177777777777777</v>
      </c>
      <c r="T218">
        <v>160</v>
      </c>
      <c r="U218">
        <v>1.4673125</v>
      </c>
      <c r="V218">
        <v>7.78</v>
      </c>
      <c r="W218">
        <v>9</v>
      </c>
      <c r="X218">
        <v>3.76</v>
      </c>
      <c r="Y218">
        <v>0.232977224091444</v>
      </c>
      <c r="Z218">
        <v>0.3231240428790199</v>
      </c>
      <c r="AA218">
        <v>0.8208269525267994</v>
      </c>
      <c r="AB218">
        <v>0.7408256880733946</v>
      </c>
      <c r="AC218">
        <v>0.2155963302752293</v>
      </c>
      <c r="AD218">
        <v>0.22782874617737</v>
      </c>
    </row>
    <row r="219" spans="1:30">
      <c r="A219" s="1" t="s">
        <v>226</v>
      </c>
      <c r="B219">
        <f>HYPERLINK("https://www.suredividend.com/sure-analysis-ITW/","Illinois Tool Works, Inc.")</f>
        <v>0</v>
      </c>
      <c r="C219">
        <v>203.06</v>
      </c>
      <c r="D219">
        <v>64532.150813</v>
      </c>
      <c r="E219" t="s">
        <v>694</v>
      </c>
      <c r="F219" t="s">
        <v>663</v>
      </c>
      <c r="G219" t="s">
        <v>702</v>
      </c>
      <c r="H219" t="s">
        <v>708</v>
      </c>
      <c r="I219" t="s">
        <v>899</v>
      </c>
      <c r="J219" t="s">
        <v>1256</v>
      </c>
      <c r="K219">
        <v>44127</v>
      </c>
      <c r="L219">
        <v>0.02149402644379</v>
      </c>
      <c r="M219">
        <v>-0.08392847723440111</v>
      </c>
      <c r="N219">
        <v>0.07000000000000001</v>
      </c>
      <c r="O219">
        <v>0.005836017207755395</v>
      </c>
      <c r="P219" t="s">
        <v>668</v>
      </c>
      <c r="Q219" t="s">
        <v>668</v>
      </c>
      <c r="R219">
        <v>46</v>
      </c>
      <c r="S219">
        <v>0.7295999999999999</v>
      </c>
      <c r="T219">
        <v>131</v>
      </c>
      <c r="U219">
        <v>1.550076335877863</v>
      </c>
      <c r="V219">
        <v>6.6</v>
      </c>
      <c r="W219">
        <v>6.25</v>
      </c>
      <c r="X219">
        <v>4.56</v>
      </c>
      <c r="Y219">
        <v>0.167622695451379</v>
      </c>
      <c r="Z219">
        <v>0.44104134762634</v>
      </c>
      <c r="AA219">
        <v>0.7366003062787136</v>
      </c>
      <c r="AB219">
        <v>0.7744648318042813</v>
      </c>
      <c r="AC219">
        <v>0.1666666666666667</v>
      </c>
      <c r="AD219">
        <v>0.2232415902140673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65.58499999999999</v>
      </c>
      <c r="D220">
        <v>35032.269726</v>
      </c>
      <c r="E220" t="s">
        <v>694</v>
      </c>
      <c r="F220" t="s">
        <v>663</v>
      </c>
      <c r="G220" t="s">
        <v>702</v>
      </c>
      <c r="H220" t="s">
        <v>709</v>
      </c>
      <c r="I220" t="s">
        <v>900</v>
      </c>
      <c r="J220" t="s">
        <v>1261</v>
      </c>
      <c r="K220">
        <v>44134</v>
      </c>
      <c r="L220">
        <v>0.025549374695793</v>
      </c>
      <c r="M220">
        <v>-0.06343518334471376</v>
      </c>
      <c r="N220">
        <v>0.04</v>
      </c>
      <c r="O220">
        <v>0.004817875357693069</v>
      </c>
      <c r="P220" t="s">
        <v>668</v>
      </c>
      <c r="Q220" t="s">
        <v>414</v>
      </c>
      <c r="R220">
        <v>17</v>
      </c>
      <c r="S220">
        <v>0.6187050359712231</v>
      </c>
      <c r="T220">
        <v>47.26</v>
      </c>
      <c r="U220">
        <v>1.387748624629708</v>
      </c>
      <c r="V220">
        <v>2.67</v>
      </c>
      <c r="W220">
        <v>2.78</v>
      </c>
      <c r="X220">
        <v>1.72</v>
      </c>
      <c r="Y220">
        <v>0.09161761455271801</v>
      </c>
      <c r="Z220">
        <v>0.5068912710566615</v>
      </c>
      <c r="AA220">
        <v>0.6416539050535988</v>
      </c>
      <c r="AB220">
        <v>0.4235474006116208</v>
      </c>
      <c r="AC220">
        <v>0.2767584097859327</v>
      </c>
      <c r="AD220">
        <v>0.2155963302752293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150.7</v>
      </c>
      <c r="D221">
        <v>25390.573354</v>
      </c>
      <c r="E221" t="s">
        <v>700</v>
      </c>
      <c r="F221" t="s">
        <v>663</v>
      </c>
      <c r="G221" t="s">
        <v>702</v>
      </c>
      <c r="H221" t="s">
        <v>709</v>
      </c>
      <c r="I221" t="s">
        <v>901</v>
      </c>
      <c r="J221" t="s">
        <v>1263</v>
      </c>
      <c r="K221">
        <v>44124</v>
      </c>
      <c r="L221">
        <v>0.015493051589843</v>
      </c>
      <c r="M221">
        <v>-0.1040553096167892</v>
      </c>
      <c r="N221">
        <v>0.1</v>
      </c>
      <c r="O221">
        <v>0.003254710296327845</v>
      </c>
      <c r="P221" t="s">
        <v>668</v>
      </c>
      <c r="Q221" t="s">
        <v>414</v>
      </c>
      <c r="R221">
        <v>6</v>
      </c>
      <c r="S221">
        <v>0.3454231433506045</v>
      </c>
      <c r="T221">
        <v>87</v>
      </c>
      <c r="U221">
        <v>1.732183908045977</v>
      </c>
      <c r="V221">
        <v>4.8</v>
      </c>
      <c r="W221">
        <v>5.79</v>
      </c>
      <c r="X221">
        <v>2</v>
      </c>
      <c r="Y221">
        <v>0.307725141631731</v>
      </c>
      <c r="Z221">
        <v>0.3108728943338438</v>
      </c>
      <c r="AA221">
        <v>0.8713629402756509</v>
      </c>
      <c r="AB221">
        <v>0.9342507645259939</v>
      </c>
      <c r="AC221">
        <v>0.07798165137614679</v>
      </c>
      <c r="AD221">
        <v>0.2018348623853211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99.26000000000001</v>
      </c>
      <c r="D222">
        <v>18345.81416</v>
      </c>
      <c r="E222" t="s">
        <v>695</v>
      </c>
      <c r="F222" t="s">
        <v>663</v>
      </c>
      <c r="G222" t="s">
        <v>702</v>
      </c>
      <c r="H222" t="s">
        <v>708</v>
      </c>
      <c r="I222" t="s">
        <v>902</v>
      </c>
      <c r="J222" t="s">
        <v>1256</v>
      </c>
      <c r="K222">
        <v>44135</v>
      </c>
      <c r="L222">
        <v>0.010168885204467</v>
      </c>
      <c r="M222">
        <v>-0.09577732008814865</v>
      </c>
      <c r="N222">
        <v>0.09</v>
      </c>
      <c r="O222">
        <v>-0.0001037605604271574</v>
      </c>
      <c r="P222" t="s">
        <v>668</v>
      </c>
      <c r="Q222" t="s">
        <v>534</v>
      </c>
      <c r="R222">
        <v>7</v>
      </c>
      <c r="S222">
        <v>0.52</v>
      </c>
      <c r="T222">
        <v>60</v>
      </c>
      <c r="U222">
        <v>1.654333333333333</v>
      </c>
      <c r="V222">
        <v>1.39</v>
      </c>
      <c r="W222">
        <v>2</v>
      </c>
      <c r="X222">
        <v>1.04</v>
      </c>
      <c r="Y222">
        <v>0.284068044631425</v>
      </c>
      <c r="Z222">
        <v>0.1975497702909648</v>
      </c>
      <c r="AA222">
        <v>0.8575803981623277</v>
      </c>
      <c r="AB222">
        <v>0.8983180428134557</v>
      </c>
      <c r="AC222">
        <v>0.117737003058104</v>
      </c>
      <c r="AD222">
        <v>0.1865443425076453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114.89</v>
      </c>
      <c r="D223">
        <v>49837.948458</v>
      </c>
      <c r="E223" t="s">
        <v>694</v>
      </c>
      <c r="F223" t="s">
        <v>663</v>
      </c>
      <c r="G223" t="s">
        <v>702</v>
      </c>
      <c r="H223" t="s">
        <v>708</v>
      </c>
      <c r="I223" t="s">
        <v>903</v>
      </c>
      <c r="J223" t="s">
        <v>1256</v>
      </c>
      <c r="K223">
        <v>44139</v>
      </c>
      <c r="L223">
        <v>0.018354469995093</v>
      </c>
      <c r="M223">
        <v>-0.06983166407010177</v>
      </c>
      <c r="N223">
        <v>0.05</v>
      </c>
      <c r="O223">
        <v>-0.0009464852146341407</v>
      </c>
      <c r="P223" t="s">
        <v>668</v>
      </c>
      <c r="Q223" t="s">
        <v>414</v>
      </c>
      <c r="R223">
        <v>17</v>
      </c>
      <c r="S223">
        <v>0.545</v>
      </c>
      <c r="T223">
        <v>80</v>
      </c>
      <c r="U223">
        <v>1.436125</v>
      </c>
      <c r="V223">
        <v>3.53</v>
      </c>
      <c r="W223">
        <v>4</v>
      </c>
      <c r="X223">
        <v>2.18</v>
      </c>
      <c r="Y223">
        <v>0.042103895805516</v>
      </c>
      <c r="Z223">
        <v>0.3782542113323124</v>
      </c>
      <c r="AA223">
        <v>0.5773353751914242</v>
      </c>
      <c r="AB223">
        <v>0.5558103975535168</v>
      </c>
      <c r="AC223">
        <v>0.2385321100917431</v>
      </c>
      <c r="AD223">
        <v>0.1834862385321101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204.11</v>
      </c>
      <c r="D224">
        <v>140312.97507</v>
      </c>
      <c r="E224" t="s">
        <v>693</v>
      </c>
      <c r="F224" t="s">
        <v>663</v>
      </c>
      <c r="G224" t="s">
        <v>702</v>
      </c>
      <c r="H224" t="s">
        <v>708</v>
      </c>
      <c r="I224" t="s">
        <v>904</v>
      </c>
      <c r="J224" t="s">
        <v>1256</v>
      </c>
      <c r="K224">
        <v>44126</v>
      </c>
      <c r="L224">
        <v>0.018561794101884</v>
      </c>
      <c r="M224">
        <v>-0.09053102663172063</v>
      </c>
      <c r="N224">
        <v>0.07000000000000001</v>
      </c>
      <c r="O224">
        <v>-0.003433485177807505</v>
      </c>
      <c r="P224" t="s">
        <v>668</v>
      </c>
      <c r="Q224" t="s">
        <v>414</v>
      </c>
      <c r="R224">
        <v>13</v>
      </c>
      <c r="S224">
        <v>0.4880503144654088</v>
      </c>
      <c r="T224">
        <v>127</v>
      </c>
      <c r="U224">
        <v>1.607165354330709</v>
      </c>
      <c r="V224">
        <v>7.85</v>
      </c>
      <c r="W224">
        <v>7.95</v>
      </c>
      <c r="X224">
        <v>3.88</v>
      </c>
      <c r="Y224">
        <v>0.169614951658311</v>
      </c>
      <c r="Z224">
        <v>0.3813169984686064</v>
      </c>
      <c r="AA224">
        <v>0.7381316998468607</v>
      </c>
      <c r="AB224">
        <v>0.7744648318042813</v>
      </c>
      <c r="AC224">
        <v>0.136085626911315</v>
      </c>
      <c r="AD224">
        <v>0.1758409785932722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92.80500000000001</v>
      </c>
      <c r="D225">
        <v>12761.262941</v>
      </c>
      <c r="E225" t="s">
        <v>700</v>
      </c>
      <c r="F225" t="s">
        <v>663</v>
      </c>
      <c r="G225" t="s">
        <v>702</v>
      </c>
      <c r="H225" t="s">
        <v>709</v>
      </c>
      <c r="I225" t="s">
        <v>905</v>
      </c>
      <c r="J225" t="s">
        <v>1256</v>
      </c>
      <c r="K225">
        <v>44155</v>
      </c>
      <c r="L225">
        <v>0.021554520758536</v>
      </c>
      <c r="M225">
        <v>-0.06874547435865863</v>
      </c>
      <c r="N225">
        <v>0.04</v>
      </c>
      <c r="O225">
        <v>-0.004867834905446067</v>
      </c>
      <c r="P225" t="s">
        <v>668</v>
      </c>
      <c r="Q225" t="s">
        <v>414</v>
      </c>
      <c r="R225">
        <v>22</v>
      </c>
      <c r="S225">
        <v>0.5666666666666667</v>
      </c>
      <c r="T225">
        <v>65</v>
      </c>
      <c r="U225">
        <v>1.427769230769231</v>
      </c>
      <c r="V225">
        <v>3.36</v>
      </c>
      <c r="W225">
        <v>3.6</v>
      </c>
      <c r="X225">
        <v>2.04</v>
      </c>
      <c r="Y225">
        <v>0.236791483306543</v>
      </c>
      <c r="Z225">
        <v>0.444104134762634</v>
      </c>
      <c r="AA225">
        <v>0.8284839203675345</v>
      </c>
      <c r="AB225">
        <v>0.4235474006116208</v>
      </c>
      <c r="AC225">
        <v>0.2415902140672783</v>
      </c>
      <c r="AD225">
        <v>0.1697247706422018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65.79000000000001</v>
      </c>
      <c r="D226">
        <v>7328.452363</v>
      </c>
      <c r="E226" t="s">
        <v>695</v>
      </c>
      <c r="F226" t="s">
        <v>663</v>
      </c>
      <c r="H226" t="s">
        <v>709</v>
      </c>
      <c r="J226" t="s">
        <v>1258</v>
      </c>
      <c r="K226">
        <v>44126</v>
      </c>
      <c r="L226">
        <v>0.015751590740798</v>
      </c>
      <c r="M226">
        <v>-0.08153689793331753</v>
      </c>
      <c r="N226">
        <v>0.06</v>
      </c>
      <c r="O226">
        <v>-0.004954874343902294</v>
      </c>
      <c r="P226" t="s">
        <v>668</v>
      </c>
      <c r="Q226" t="s">
        <v>414</v>
      </c>
      <c r="R226">
        <v>10</v>
      </c>
      <c r="S226">
        <v>0.4320000000000001</v>
      </c>
      <c r="T226">
        <v>43</v>
      </c>
      <c r="U226">
        <v>1.53</v>
      </c>
      <c r="V226">
        <v>2.72</v>
      </c>
      <c r="W226">
        <v>2.5</v>
      </c>
      <c r="X226">
        <v>1.08</v>
      </c>
      <c r="Y226">
        <v>0.036071695530541</v>
      </c>
      <c r="Z226">
        <v>0.326186830015314</v>
      </c>
      <c r="AA226">
        <v>0.5681470137825422</v>
      </c>
      <c r="AB226">
        <v>0.6865443425076453</v>
      </c>
      <c r="AC226">
        <v>0.1788990825688073</v>
      </c>
      <c r="AD226">
        <v>0.1681957186544343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46.33</v>
      </c>
      <c r="D227">
        <v>11598.89997</v>
      </c>
      <c r="E227" t="s">
        <v>696</v>
      </c>
      <c r="F227" t="s">
        <v>663</v>
      </c>
      <c r="G227" t="s">
        <v>702</v>
      </c>
      <c r="H227" t="s">
        <v>708</v>
      </c>
      <c r="I227" t="s">
        <v>906</v>
      </c>
      <c r="J227" t="s">
        <v>1261</v>
      </c>
      <c r="K227">
        <v>44152</v>
      </c>
      <c r="L227">
        <v>0.020346227464384</v>
      </c>
      <c r="M227">
        <v>-0.09581115208902291</v>
      </c>
      <c r="N227">
        <v>0.07000000000000001</v>
      </c>
      <c r="O227">
        <v>-0.005486804432657588</v>
      </c>
      <c r="P227" t="s">
        <v>668</v>
      </c>
      <c r="Q227" t="s">
        <v>414</v>
      </c>
      <c r="R227">
        <v>29</v>
      </c>
      <c r="S227">
        <v>0.6217948717948718</v>
      </c>
      <c r="T227">
        <v>28</v>
      </c>
      <c r="U227">
        <v>1.654642857142857</v>
      </c>
      <c r="V227">
        <v>0.9879</v>
      </c>
      <c r="W227">
        <v>1.56</v>
      </c>
      <c r="X227">
        <v>0.97</v>
      </c>
      <c r="Y227">
        <v>0.023371564596407</v>
      </c>
      <c r="Z227">
        <v>0.4226646248085759</v>
      </c>
      <c r="AA227">
        <v>0.5482388973966309</v>
      </c>
      <c r="AB227">
        <v>0.7744648318042813</v>
      </c>
      <c r="AC227">
        <v>0.1162079510703364</v>
      </c>
      <c r="AD227">
        <v>0.1636085626911315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248.27</v>
      </c>
      <c r="D228">
        <v>29136.939554</v>
      </c>
      <c r="E228" t="s">
        <v>695</v>
      </c>
      <c r="F228" t="s">
        <v>663</v>
      </c>
      <c r="G228" t="s">
        <v>702</v>
      </c>
      <c r="H228" t="s">
        <v>708</v>
      </c>
      <c r="I228" t="s">
        <v>907</v>
      </c>
      <c r="J228" t="s">
        <v>1256</v>
      </c>
      <c r="K228">
        <v>44154</v>
      </c>
      <c r="L228">
        <v>0.016354297679479</v>
      </c>
      <c r="M228">
        <v>-0.08874469251497574</v>
      </c>
      <c r="N228">
        <v>0.065</v>
      </c>
      <c r="O228">
        <v>-0.006701731279028955</v>
      </c>
      <c r="P228" t="s">
        <v>668</v>
      </c>
      <c r="Q228" t="s">
        <v>414</v>
      </c>
      <c r="R228">
        <v>11</v>
      </c>
      <c r="S228">
        <v>0.4947976878612717</v>
      </c>
      <c r="T228">
        <v>156</v>
      </c>
      <c r="U228">
        <v>1.591474358974359</v>
      </c>
      <c r="V228">
        <v>8.77</v>
      </c>
      <c r="W228">
        <v>8.65</v>
      </c>
      <c r="X228">
        <v>4.28</v>
      </c>
      <c r="Y228">
        <v>0.26191869401654</v>
      </c>
      <c r="Z228">
        <v>0.332312404287902</v>
      </c>
      <c r="AA228">
        <v>0.8499234303215927</v>
      </c>
      <c r="AB228">
        <v>0.7408256880733946</v>
      </c>
      <c r="AC228">
        <v>0.1467889908256881</v>
      </c>
      <c r="AD228">
        <v>0.1574923547400612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74.55500000000001</v>
      </c>
      <c r="D229">
        <v>151142.246797</v>
      </c>
      <c r="E229" t="s">
        <v>701</v>
      </c>
      <c r="F229" t="s">
        <v>663</v>
      </c>
      <c r="H229" t="s">
        <v>708</v>
      </c>
      <c r="J229" t="s">
        <v>1261</v>
      </c>
      <c r="K229">
        <v>44129</v>
      </c>
      <c r="L229">
        <v>0.018013019158347</v>
      </c>
      <c r="M229">
        <v>-0.09604429949289428</v>
      </c>
      <c r="N229">
        <v>0.07000000000000001</v>
      </c>
      <c r="O229">
        <v>-0.006819118873938934</v>
      </c>
      <c r="P229" t="s">
        <v>668</v>
      </c>
      <c r="Q229" t="s">
        <v>414</v>
      </c>
      <c r="R229">
        <v>25</v>
      </c>
      <c r="S229">
        <v>0.6249999999999999</v>
      </c>
      <c r="T229">
        <v>45</v>
      </c>
      <c r="U229">
        <v>1.656777777777778</v>
      </c>
      <c r="V229">
        <v>7.93</v>
      </c>
      <c r="W229">
        <v>2.24</v>
      </c>
      <c r="X229">
        <v>1.4</v>
      </c>
      <c r="Y229">
        <v>0.310601517681653</v>
      </c>
      <c r="Z229">
        <v>0.3690658499234303</v>
      </c>
      <c r="AA229">
        <v>0.8728943338437979</v>
      </c>
      <c r="AB229">
        <v>0.7744648318042813</v>
      </c>
      <c r="AC229">
        <v>0.1146788990825688</v>
      </c>
      <c r="AD229">
        <v>0.154434250764526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260.075</v>
      </c>
      <c r="D230">
        <v>138304.986645</v>
      </c>
      <c r="E230" t="s">
        <v>695</v>
      </c>
      <c r="F230" t="s">
        <v>663</v>
      </c>
      <c r="H230" t="s">
        <v>708</v>
      </c>
      <c r="I230" t="s">
        <v>908</v>
      </c>
      <c r="J230" t="s">
        <v>1264</v>
      </c>
      <c r="K230">
        <v>44145</v>
      </c>
      <c r="L230">
        <v>0.014532947813455</v>
      </c>
      <c r="M230">
        <v>-0.08260235807065608</v>
      </c>
      <c r="N230">
        <v>0.06</v>
      </c>
      <c r="O230">
        <v>-0.007989157416618431</v>
      </c>
      <c r="P230" t="s">
        <v>668</v>
      </c>
      <c r="Q230" t="s">
        <v>414</v>
      </c>
      <c r="R230">
        <v>27</v>
      </c>
      <c r="S230">
        <v>0.4770755885997522</v>
      </c>
      <c r="T230">
        <v>169</v>
      </c>
      <c r="U230">
        <v>1.538905325443787</v>
      </c>
      <c r="V230">
        <v>4.24</v>
      </c>
      <c r="W230">
        <v>8.07</v>
      </c>
      <c r="X230">
        <v>3.85</v>
      </c>
      <c r="Y230">
        <v>0.305642540034881</v>
      </c>
      <c r="Z230">
        <v>0.2924961715160797</v>
      </c>
      <c r="AA230">
        <v>0.8683001531393567</v>
      </c>
      <c r="AB230">
        <v>0.6865443425076453</v>
      </c>
      <c r="AC230">
        <v>0.172782874617737</v>
      </c>
      <c r="AD230">
        <v>0.1513761467889908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269.375</v>
      </c>
      <c r="D231">
        <v>60395.024993</v>
      </c>
      <c r="E231" t="s">
        <v>695</v>
      </c>
      <c r="F231" t="s">
        <v>663</v>
      </c>
      <c r="G231" t="s">
        <v>702</v>
      </c>
      <c r="H231" t="s">
        <v>708</v>
      </c>
      <c r="I231" t="s">
        <v>909</v>
      </c>
      <c r="J231" t="s">
        <v>1264</v>
      </c>
      <c r="K231">
        <v>44154</v>
      </c>
      <c r="L231">
        <v>0.019473375616553</v>
      </c>
      <c r="M231">
        <v>-0.09119263748420059</v>
      </c>
      <c r="N231">
        <v>0.06</v>
      </c>
      <c r="O231">
        <v>-0.009769195859201885</v>
      </c>
      <c r="P231" t="s">
        <v>668</v>
      </c>
      <c r="Q231" t="s">
        <v>668</v>
      </c>
      <c r="R231">
        <v>38</v>
      </c>
      <c r="S231">
        <v>0.5763440860215053</v>
      </c>
      <c r="T231">
        <v>167</v>
      </c>
      <c r="U231">
        <v>1.613023952095808</v>
      </c>
      <c r="V231">
        <v>8.56</v>
      </c>
      <c r="W231">
        <v>9.300000000000001</v>
      </c>
      <c r="X231">
        <v>5.36</v>
      </c>
      <c r="Y231">
        <v>0.235417533324892</v>
      </c>
      <c r="Z231">
        <v>0.3966309341500766</v>
      </c>
      <c r="AA231">
        <v>0.8254211332312404</v>
      </c>
      <c r="AB231">
        <v>0.6865443425076453</v>
      </c>
      <c r="AC231">
        <v>0.1330275229357798</v>
      </c>
      <c r="AD231">
        <v>0.1422018348623853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208.415</v>
      </c>
      <c r="D232">
        <v>149248.562854</v>
      </c>
      <c r="E232" t="s">
        <v>693</v>
      </c>
      <c r="F232" t="s">
        <v>663</v>
      </c>
      <c r="G232" t="s">
        <v>702</v>
      </c>
      <c r="H232" t="s">
        <v>708</v>
      </c>
      <c r="I232" t="s">
        <v>910</v>
      </c>
      <c r="J232" t="s">
        <v>1256</v>
      </c>
      <c r="K232">
        <v>44138</v>
      </c>
      <c r="L232">
        <v>0.016929042362234</v>
      </c>
      <c r="M232">
        <v>-0.1168025428465589</v>
      </c>
      <c r="N232">
        <v>0.09</v>
      </c>
      <c r="O232">
        <v>-0.01162147031525651</v>
      </c>
      <c r="P232" t="s">
        <v>668</v>
      </c>
      <c r="Q232" t="s">
        <v>414</v>
      </c>
      <c r="R232">
        <v>11</v>
      </c>
      <c r="S232">
        <v>0.5291607396870555</v>
      </c>
      <c r="T232">
        <v>112</v>
      </c>
      <c r="U232">
        <v>1.860848214285714</v>
      </c>
      <c r="V232">
        <v>6.97</v>
      </c>
      <c r="W232">
        <v>7.03</v>
      </c>
      <c r="X232">
        <v>3.72</v>
      </c>
      <c r="Y232">
        <v>0.216939662792713</v>
      </c>
      <c r="Z232">
        <v>0.3430321592649311</v>
      </c>
      <c r="AA232">
        <v>0.8009188361408881</v>
      </c>
      <c r="AB232">
        <v>0.8983180428134557</v>
      </c>
      <c r="AC232">
        <v>0.06116207951070336</v>
      </c>
      <c r="AD232">
        <v>0.1330275229357798</v>
      </c>
    </row>
    <row r="233" spans="1:30">
      <c r="A233" s="1" t="s">
        <v>240</v>
      </c>
      <c r="B233">
        <f>HYPERLINK("https://www.suredividend.com/sure-analysis-LLY/","Lilly(Eli) &amp; Co")</f>
        <v>0</v>
      </c>
      <c r="C233">
        <v>164.02</v>
      </c>
      <c r="D233">
        <v>161509.237006</v>
      </c>
      <c r="E233" t="s">
        <v>693</v>
      </c>
      <c r="F233" t="s">
        <v>663</v>
      </c>
      <c r="G233" t="s">
        <v>702</v>
      </c>
      <c r="H233" t="s">
        <v>708</v>
      </c>
      <c r="I233" t="s">
        <v>911</v>
      </c>
      <c r="J233" t="s">
        <v>1257</v>
      </c>
      <c r="K233">
        <v>44132</v>
      </c>
      <c r="L233">
        <v>0.017401541796545</v>
      </c>
      <c r="M233">
        <v>-0.07181119254322499</v>
      </c>
      <c r="N233">
        <v>0.04</v>
      </c>
      <c r="O233">
        <v>-0.01233354761334871</v>
      </c>
      <c r="P233" t="s">
        <v>668</v>
      </c>
      <c r="Q233" t="s">
        <v>414</v>
      </c>
      <c r="R233">
        <v>6</v>
      </c>
      <c r="S233">
        <v>0.4054794520547945</v>
      </c>
      <c r="T233">
        <v>113</v>
      </c>
      <c r="U233">
        <v>1.451504424778761</v>
      </c>
      <c r="V233">
        <v>6.11</v>
      </c>
      <c r="W233">
        <v>7.3</v>
      </c>
      <c r="X233">
        <v>2.96</v>
      </c>
      <c r="Y233">
        <v>0.307017516697682</v>
      </c>
      <c r="Z233">
        <v>0.3598774885145483</v>
      </c>
      <c r="AA233">
        <v>0.8698315467075038</v>
      </c>
      <c r="AB233">
        <v>0.4235474006116208</v>
      </c>
      <c r="AC233">
        <v>0.22782874617737</v>
      </c>
      <c r="AD233">
        <v>0.1314984709480122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57.905</v>
      </c>
      <c r="D234">
        <v>1918.44919</v>
      </c>
      <c r="E234" t="s">
        <v>700</v>
      </c>
      <c r="F234" t="s">
        <v>663</v>
      </c>
      <c r="G234" t="s">
        <v>702</v>
      </c>
      <c r="H234" t="s">
        <v>709</v>
      </c>
      <c r="J234" t="s">
        <v>1258</v>
      </c>
      <c r="K234">
        <v>44155</v>
      </c>
      <c r="L234">
        <v>0.022254000929683</v>
      </c>
      <c r="M234">
        <v>-0.07131424271659392</v>
      </c>
      <c r="N234">
        <v>0.03</v>
      </c>
      <c r="O234">
        <v>-0.01288913410479875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1.447625</v>
      </c>
      <c r="V234">
        <v>3</v>
      </c>
      <c r="W234">
        <v>2.68</v>
      </c>
      <c r="X234">
        <v>1.32</v>
      </c>
      <c r="Y234">
        <v>-0.021756339002258</v>
      </c>
      <c r="Z234">
        <v>0.451761102603369</v>
      </c>
      <c r="AA234">
        <v>0.4732006125574273</v>
      </c>
      <c r="AB234">
        <v>0.2943425076452599</v>
      </c>
      <c r="AC234">
        <v>0.2308868501529052</v>
      </c>
      <c r="AD234">
        <v>0.1284403669724771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269.04</v>
      </c>
      <c r="D235">
        <v>84309.858303</v>
      </c>
      <c r="E235" t="s">
        <v>694</v>
      </c>
      <c r="F235" t="s">
        <v>663</v>
      </c>
      <c r="G235" t="s">
        <v>702</v>
      </c>
      <c r="H235" t="s">
        <v>708</v>
      </c>
      <c r="I235" t="s">
        <v>912</v>
      </c>
      <c r="J235" t="s">
        <v>1256</v>
      </c>
      <c r="K235">
        <v>44160</v>
      </c>
      <c r="L235">
        <v>0.011241134094043</v>
      </c>
      <c r="M235">
        <v>-0.07723496480708547</v>
      </c>
      <c r="N235">
        <v>0.05</v>
      </c>
      <c r="O235">
        <v>-0.01621112745036135</v>
      </c>
      <c r="P235" t="s">
        <v>668</v>
      </c>
      <c r="Q235" t="s">
        <v>414</v>
      </c>
      <c r="R235">
        <v>3</v>
      </c>
      <c r="S235">
        <v>0.2533333333333334</v>
      </c>
      <c r="T235">
        <v>180</v>
      </c>
      <c r="U235">
        <v>1.494666666666667</v>
      </c>
      <c r="V235">
        <v>8.57</v>
      </c>
      <c r="W235">
        <v>12</v>
      </c>
      <c r="X235">
        <v>3.04</v>
      </c>
      <c r="Y235">
        <v>0.5589708764191821</v>
      </c>
      <c r="Z235">
        <v>0.222052067381317</v>
      </c>
      <c r="AA235">
        <v>0.9586523736600305</v>
      </c>
      <c r="AB235">
        <v>0.5558103975535168</v>
      </c>
      <c r="AC235">
        <v>0.1987767584097859</v>
      </c>
      <c r="AD235">
        <v>0.1162079510703364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139.81</v>
      </c>
      <c r="D236">
        <v>222083.852364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1260</v>
      </c>
      <c r="K236">
        <v>44186</v>
      </c>
      <c r="L236">
        <v>0.007116958845189001</v>
      </c>
      <c r="M236">
        <v>-0.1194810707311339</v>
      </c>
      <c r="N236">
        <v>0.1</v>
      </c>
      <c r="O236">
        <v>-0.01967424307812227</v>
      </c>
      <c r="P236" t="s">
        <v>668</v>
      </c>
      <c r="Q236" t="s">
        <v>534</v>
      </c>
      <c r="R236">
        <v>19</v>
      </c>
      <c r="S236">
        <v>0.3548387096774194</v>
      </c>
      <c r="T236">
        <v>74</v>
      </c>
      <c r="U236">
        <v>1.889324324324324</v>
      </c>
      <c r="V236">
        <v>1.69</v>
      </c>
      <c r="W236">
        <v>3.1</v>
      </c>
      <c r="X236">
        <v>1.1</v>
      </c>
      <c r="Y236">
        <v>0.401277166026631</v>
      </c>
      <c r="Z236">
        <v>0.1316998468606432</v>
      </c>
      <c r="AA236">
        <v>0.9173047473200613</v>
      </c>
      <c r="AB236">
        <v>0.9342507645259939</v>
      </c>
      <c r="AC236">
        <v>0.05657492354740061</v>
      </c>
      <c r="AD236">
        <v>0.1009174311926606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17.175</v>
      </c>
      <c r="D237">
        <v>6161.40975</v>
      </c>
      <c r="E237" t="s">
        <v>695</v>
      </c>
      <c r="F237" t="s">
        <v>663</v>
      </c>
      <c r="H237" t="s">
        <v>708</v>
      </c>
      <c r="I237" t="s">
        <v>914</v>
      </c>
      <c r="J237" t="s">
        <v>1263</v>
      </c>
      <c r="K237">
        <v>44120</v>
      </c>
      <c r="L237">
        <v>0.016879640976879</v>
      </c>
      <c r="M237">
        <v>-0.1025285314333302</v>
      </c>
      <c r="N237">
        <v>0.06</v>
      </c>
      <c r="O237">
        <v>-0.02564880052787399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1.7175</v>
      </c>
      <c r="V237">
        <v>0.5706</v>
      </c>
      <c r="W237">
        <v>0.58</v>
      </c>
      <c r="X237">
        <v>0.23</v>
      </c>
      <c r="Y237">
        <v>0.661764705882353</v>
      </c>
      <c r="Z237">
        <v>0.339969372128637</v>
      </c>
      <c r="AA237">
        <v>0.9678407350689128</v>
      </c>
      <c r="AB237">
        <v>0.6865443425076453</v>
      </c>
      <c r="AC237">
        <v>0.08562691131498472</v>
      </c>
      <c r="AD237">
        <v>0.08562691131498472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84.66500000000001</v>
      </c>
      <c r="D238">
        <v>14057.562415</v>
      </c>
      <c r="E238" t="s">
        <v>700</v>
      </c>
      <c r="F238" t="s">
        <v>663</v>
      </c>
      <c r="G238" t="s">
        <v>702</v>
      </c>
      <c r="H238" t="s">
        <v>709</v>
      </c>
      <c r="I238" t="s">
        <v>915</v>
      </c>
      <c r="J238" t="s">
        <v>1258</v>
      </c>
      <c r="K238">
        <v>44152</v>
      </c>
      <c r="L238">
        <v>0.027143297092278</v>
      </c>
      <c r="M238">
        <v>-0.07608038239308146</v>
      </c>
      <c r="N238">
        <v>0.01</v>
      </c>
      <c r="O238">
        <v>-0.02703292421602399</v>
      </c>
      <c r="P238" t="s">
        <v>668</v>
      </c>
      <c r="Q238" t="s">
        <v>668</v>
      </c>
      <c r="R238">
        <v>59</v>
      </c>
      <c r="S238">
        <v>0.8450704225352113</v>
      </c>
      <c r="T238">
        <v>57</v>
      </c>
      <c r="U238">
        <v>1.485350877192983</v>
      </c>
      <c r="V238">
        <v>4.87</v>
      </c>
      <c r="W238">
        <v>2.84</v>
      </c>
      <c r="X238">
        <v>2.4</v>
      </c>
      <c r="Y238">
        <v>-0.152333532548374</v>
      </c>
      <c r="Z238">
        <v>0.5329249617151608</v>
      </c>
      <c r="AA238">
        <v>0.2664624808575804</v>
      </c>
      <c r="AB238">
        <v>0.1154434250764526</v>
      </c>
      <c r="AC238">
        <v>0.2064220183486238</v>
      </c>
      <c r="AD238">
        <v>0.07951070336391437</v>
      </c>
    </row>
    <row r="239" spans="1:30">
      <c r="A239" s="1" t="s">
        <v>246</v>
      </c>
      <c r="B239">
        <f>HYPERLINK("https://www.suredividend.com/sure-analysis-MORN/","Morningstar Inc")</f>
        <v>0</v>
      </c>
      <c r="C239">
        <v>230.51</v>
      </c>
      <c r="D239">
        <v>9918.824146999999</v>
      </c>
      <c r="E239" t="s">
        <v>699</v>
      </c>
      <c r="F239" t="s">
        <v>663</v>
      </c>
      <c r="G239" t="s">
        <v>702</v>
      </c>
      <c r="H239" t="s">
        <v>709</v>
      </c>
      <c r="I239" t="s">
        <v>916</v>
      </c>
      <c r="J239" t="s">
        <v>1258</v>
      </c>
      <c r="K239">
        <v>44161</v>
      </c>
      <c r="L239">
        <v>0.005234451749646</v>
      </c>
      <c r="M239">
        <v>-0.1166223993371606</v>
      </c>
      <c r="N239">
        <v>0.09</v>
      </c>
      <c r="O239">
        <v>-0.02957207400270456</v>
      </c>
      <c r="P239" t="s">
        <v>668</v>
      </c>
      <c r="Q239" t="s">
        <v>534</v>
      </c>
      <c r="R239">
        <v>10</v>
      </c>
      <c r="S239">
        <v>0.2608695652173913</v>
      </c>
      <c r="T239">
        <v>124</v>
      </c>
      <c r="U239">
        <v>1.858951612903226</v>
      </c>
      <c r="V239">
        <v>4.06</v>
      </c>
      <c r="W239">
        <v>4.6</v>
      </c>
      <c r="X239">
        <v>1.2</v>
      </c>
      <c r="Y239">
        <v>0.53614080196142</v>
      </c>
      <c r="Z239">
        <v>0.108728943338438</v>
      </c>
      <c r="AA239">
        <v>0.9525267993874426</v>
      </c>
      <c r="AB239">
        <v>0.8983180428134557</v>
      </c>
      <c r="AC239">
        <v>0.06269113149847094</v>
      </c>
      <c r="AD239">
        <v>0.07186544342507645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61.88</v>
      </c>
      <c r="D240">
        <v>3336.181395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1258</v>
      </c>
      <c r="K240">
        <v>44157</v>
      </c>
      <c r="L240">
        <v>0.026370917270069</v>
      </c>
      <c r="M240">
        <v>-0.08356443008256031</v>
      </c>
      <c r="N240">
        <v>-0.01</v>
      </c>
      <c r="O240">
        <v>-0.05258558713838413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1.547</v>
      </c>
      <c r="V240">
        <v>3.03</v>
      </c>
      <c r="W240">
        <v>3.1</v>
      </c>
      <c r="X240">
        <v>1.68</v>
      </c>
      <c r="Y240">
        <v>-0.09114246790337001</v>
      </c>
      <c r="Z240">
        <v>0.5191424196018377</v>
      </c>
      <c r="AA240">
        <v>0.3721286370597244</v>
      </c>
      <c r="AB240">
        <v>0.03134556574923547</v>
      </c>
      <c r="AC240">
        <v>0.1681957186544343</v>
      </c>
      <c r="AD240">
        <v>0.04587155963302753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239.92</v>
      </c>
      <c r="D241">
        <v>11344.035101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1258</v>
      </c>
      <c r="K241">
        <v>44133</v>
      </c>
      <c r="L241">
        <v>0.015513079416941</v>
      </c>
      <c r="M241">
        <v>-0.1475450036841929</v>
      </c>
      <c r="N241">
        <v>0.055</v>
      </c>
      <c r="O241">
        <v>-0.07376630985869004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2.221481481481481</v>
      </c>
      <c r="V241">
        <v>5.6</v>
      </c>
      <c r="W241">
        <v>6</v>
      </c>
      <c r="X241">
        <v>3.86</v>
      </c>
      <c r="Y241">
        <v>0.5075577380495661</v>
      </c>
      <c r="Z241">
        <v>0.3139356814701378</v>
      </c>
      <c r="AA241">
        <v>0.9494640122511485</v>
      </c>
      <c r="AB241">
        <v>0.6269113149847094</v>
      </c>
      <c r="AC241">
        <v>0.03516819571865443</v>
      </c>
      <c r="AD241">
        <v>0.02599388379204893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90.03</v>
      </c>
      <c r="D242">
        <v>2738.741069</v>
      </c>
      <c r="E242" t="s">
        <v>693</v>
      </c>
      <c r="F242" t="s">
        <v>663</v>
      </c>
      <c r="G242" t="s">
        <v>702</v>
      </c>
      <c r="H242" t="s">
        <v>708</v>
      </c>
      <c r="I242" t="s">
        <v>919</v>
      </c>
      <c r="J242" t="s">
        <v>1256</v>
      </c>
      <c r="K242">
        <v>44120</v>
      </c>
      <c r="L242">
        <v>0.007414836820307</v>
      </c>
      <c r="M242">
        <v>-0.1675022850472904</v>
      </c>
      <c r="N242">
        <v>0.034</v>
      </c>
      <c r="O242">
        <v>-0.1208596350001607</v>
      </c>
      <c r="P242" t="s">
        <v>668</v>
      </c>
      <c r="Q242" t="s">
        <v>534</v>
      </c>
      <c r="R242">
        <v>28</v>
      </c>
      <c r="S242">
        <v>0.4768211920529801</v>
      </c>
      <c r="T242">
        <v>36</v>
      </c>
      <c r="U242">
        <v>2.500833333333333</v>
      </c>
      <c r="V242">
        <v>1.66</v>
      </c>
      <c r="W242">
        <v>1.51</v>
      </c>
      <c r="X242">
        <v>0.72</v>
      </c>
      <c r="Y242">
        <v>0.4879756507322811</v>
      </c>
      <c r="Z242">
        <v>0.1408882082695253</v>
      </c>
      <c r="AA242">
        <v>0.9418070444104134</v>
      </c>
      <c r="AB242">
        <v>0.3516819571865443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6.125</v>
      </c>
      <c r="D243">
        <v>16671.887902</v>
      </c>
      <c r="E243" t="s">
        <v>697</v>
      </c>
      <c r="F243" t="s">
        <v>664</v>
      </c>
      <c r="G243" t="s">
        <v>702</v>
      </c>
      <c r="H243" t="s">
        <v>708</v>
      </c>
      <c r="J243" t="s">
        <v>1259</v>
      </c>
      <c r="K243">
        <v>44151</v>
      </c>
      <c r="L243">
        <v>0.162720603003424</v>
      </c>
      <c r="M243">
        <v>0.151497815557561</v>
      </c>
      <c r="N243">
        <v>-0.007</v>
      </c>
      <c r="O243">
        <v>0.2134619989054132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0.4939516129032258</v>
      </c>
      <c r="V243">
        <v>0</v>
      </c>
      <c r="W243">
        <v>2.07</v>
      </c>
      <c r="X243">
        <v>0.61</v>
      </c>
      <c r="Y243">
        <v>-0.478476611616975</v>
      </c>
      <c r="Z243">
        <v>0.9954058192955589</v>
      </c>
      <c r="AA243">
        <v>0.03215926493108729</v>
      </c>
      <c r="AB243">
        <v>0.0382262996941896</v>
      </c>
      <c r="AC243">
        <v>0.9984709480122324</v>
      </c>
      <c r="AD243">
        <v>0.9954128440366972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41.94</v>
      </c>
      <c r="D244">
        <v>9493.868021</v>
      </c>
      <c r="E244" t="s">
        <v>696</v>
      </c>
      <c r="F244" t="s">
        <v>664</v>
      </c>
      <c r="G244" t="s">
        <v>702</v>
      </c>
      <c r="H244" t="s">
        <v>708</v>
      </c>
      <c r="I244" t="s">
        <v>920</v>
      </c>
      <c r="J244" t="s">
        <v>1259</v>
      </c>
      <c r="K244">
        <v>44138</v>
      </c>
      <c r="L244">
        <v>0.09306956082208701</v>
      </c>
      <c r="M244">
        <v>0.05184819673115193</v>
      </c>
      <c r="N244">
        <v>0.04</v>
      </c>
      <c r="O244">
        <v>0.1581950010975313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0.7766666666666666</v>
      </c>
      <c r="V244">
        <v>4.05</v>
      </c>
      <c r="W244">
        <v>4.5</v>
      </c>
      <c r="X244">
        <v>4.11</v>
      </c>
      <c r="Y244">
        <v>-0.255941162548103</v>
      </c>
      <c r="Z244">
        <v>0.9402756508422665</v>
      </c>
      <c r="AA244">
        <v>0.1562021439509954</v>
      </c>
      <c r="AB244">
        <v>0.4235474006116208</v>
      </c>
      <c r="AC244">
        <v>0.9495412844036697</v>
      </c>
      <c r="AD244">
        <v>0.9801223241590215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22.225</v>
      </c>
      <c r="D245">
        <v>22519.665865</v>
      </c>
      <c r="E245" t="s">
        <v>694</v>
      </c>
      <c r="F245" t="s">
        <v>664</v>
      </c>
      <c r="G245" t="s">
        <v>702</v>
      </c>
      <c r="H245" t="s">
        <v>708</v>
      </c>
      <c r="I245" t="s">
        <v>921</v>
      </c>
      <c r="J245" t="s">
        <v>1259</v>
      </c>
      <c r="K245">
        <v>44137</v>
      </c>
      <c r="L245">
        <v>0.120127732763</v>
      </c>
      <c r="M245">
        <v>0.03659228783256574</v>
      </c>
      <c r="N245">
        <v>0.02</v>
      </c>
      <c r="O245">
        <v>0.146242774852603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0.8355263157894737</v>
      </c>
      <c r="V245">
        <v>0</v>
      </c>
      <c r="W245">
        <v>3.8</v>
      </c>
      <c r="X245">
        <v>2.75</v>
      </c>
      <c r="Y245">
        <v>-0.031228885040652</v>
      </c>
      <c r="Z245">
        <v>0.9739663093415009</v>
      </c>
      <c r="AA245">
        <v>0.4548238897396631</v>
      </c>
      <c r="AB245">
        <v>0.1903669724770642</v>
      </c>
      <c r="AC245">
        <v>0.9082568807339451</v>
      </c>
      <c r="AD245">
        <v>0.9678899082568807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31.94</v>
      </c>
      <c r="D246">
        <v>64786.757825</v>
      </c>
      <c r="E246" t="s">
        <v>695</v>
      </c>
      <c r="F246" t="s">
        <v>663</v>
      </c>
      <c r="H246" t="s">
        <v>708</v>
      </c>
      <c r="I246" t="s">
        <v>922</v>
      </c>
      <c r="J246" t="s">
        <v>1259</v>
      </c>
      <c r="K246">
        <v>44147</v>
      </c>
      <c r="L246">
        <v>0.08035714820789501</v>
      </c>
      <c r="M246">
        <v>0.04074884848945137</v>
      </c>
      <c r="N246">
        <v>0.045</v>
      </c>
      <c r="O246">
        <v>0.1412699866896112</v>
      </c>
      <c r="P246" t="s">
        <v>414</v>
      </c>
      <c r="Q246" t="s">
        <v>667</v>
      </c>
      <c r="R246">
        <v>11</v>
      </c>
      <c r="S246">
        <v>0.6619718309859155</v>
      </c>
      <c r="T246">
        <v>39</v>
      </c>
      <c r="U246">
        <v>0.818974358974359</v>
      </c>
      <c r="V246">
        <v>0.7713</v>
      </c>
      <c r="W246">
        <v>3.55</v>
      </c>
      <c r="X246">
        <v>2.35</v>
      </c>
      <c r="Y246">
        <v>-0.133189180987064</v>
      </c>
      <c r="Z246">
        <v>0.89739663093415</v>
      </c>
      <c r="AA246">
        <v>0.2909647779479326</v>
      </c>
      <c r="AB246">
        <v>0.4824159021406728</v>
      </c>
      <c r="AC246">
        <v>0.9204892966360856</v>
      </c>
      <c r="AD246">
        <v>0.9617737003058104</v>
      </c>
    </row>
    <row r="247" spans="1:30">
      <c r="A247" s="1" t="s">
        <v>254</v>
      </c>
      <c r="B247">
        <f>HYPERLINK("https://www.suredividend.com/sure-analysis-OKE/","Oneok Inc.")</f>
        <v>0</v>
      </c>
      <c r="C247">
        <v>38.04</v>
      </c>
      <c r="D247">
        <v>17055.972749</v>
      </c>
      <c r="E247" t="s">
        <v>695</v>
      </c>
      <c r="F247" t="s">
        <v>663</v>
      </c>
      <c r="G247" t="s">
        <v>702</v>
      </c>
      <c r="H247" t="s">
        <v>708</v>
      </c>
      <c r="I247" t="s">
        <v>923</v>
      </c>
      <c r="J247" t="s">
        <v>1259</v>
      </c>
      <c r="K247">
        <v>44132</v>
      </c>
      <c r="L247">
        <v>0.092946518428414</v>
      </c>
      <c r="M247">
        <v>0.04320934775682828</v>
      </c>
      <c r="N247">
        <v>0.03</v>
      </c>
      <c r="O247">
        <v>0.139822852490153</v>
      </c>
      <c r="P247" t="s">
        <v>414</v>
      </c>
      <c r="Q247" t="s">
        <v>667</v>
      </c>
      <c r="R247">
        <v>18</v>
      </c>
      <c r="S247">
        <v>0.8043010752688172</v>
      </c>
      <c r="T247">
        <v>47</v>
      </c>
      <c r="U247">
        <v>0.8093617021276596</v>
      </c>
      <c r="V247">
        <v>1.47</v>
      </c>
      <c r="W247">
        <v>4.65</v>
      </c>
      <c r="X247">
        <v>3.74</v>
      </c>
      <c r="Y247">
        <v>-0.441196811414843</v>
      </c>
      <c r="Z247">
        <v>0.9387442572741195</v>
      </c>
      <c r="AA247">
        <v>0.04594180704441041</v>
      </c>
      <c r="AB247">
        <v>0.2943425076452599</v>
      </c>
      <c r="AC247">
        <v>0.9296636085626911</v>
      </c>
      <c r="AD247">
        <v>0.9587155963302751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28.84</v>
      </c>
      <c r="D248">
        <v>2391.303233</v>
      </c>
      <c r="E248" t="s">
        <v>695</v>
      </c>
      <c r="F248" t="s">
        <v>664</v>
      </c>
      <c r="G248" t="s">
        <v>702</v>
      </c>
      <c r="H248" t="s">
        <v>708</v>
      </c>
      <c r="I248" t="s">
        <v>924</v>
      </c>
      <c r="J248" t="s">
        <v>1259</v>
      </c>
      <c r="K248">
        <v>44148</v>
      </c>
      <c r="L248">
        <v>0.109478335865531</v>
      </c>
      <c r="M248">
        <v>0.04534933895993576</v>
      </c>
      <c r="N248">
        <v>0.015</v>
      </c>
      <c r="O248">
        <v>0.1389851197424514</v>
      </c>
      <c r="P248" t="s">
        <v>414</v>
      </c>
      <c r="Q248" t="s">
        <v>667</v>
      </c>
      <c r="R248">
        <v>0</v>
      </c>
      <c r="S248">
        <v>0.6</v>
      </c>
      <c r="T248">
        <v>36</v>
      </c>
      <c r="U248">
        <v>0.8011111111111111</v>
      </c>
      <c r="V248">
        <v>0</v>
      </c>
      <c r="W248">
        <v>5.5</v>
      </c>
      <c r="X248">
        <v>3.3</v>
      </c>
      <c r="Y248">
        <v>0.049721338741209</v>
      </c>
      <c r="Z248">
        <v>0.9617151607963247</v>
      </c>
      <c r="AA248">
        <v>0.5895865237366003</v>
      </c>
      <c r="AB248">
        <v>0.1399082568807339</v>
      </c>
      <c r="AC248">
        <v>0.9373088685015289</v>
      </c>
      <c r="AD248">
        <v>0.9556574923547401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68.41</v>
      </c>
      <c r="D249">
        <v>123984.355935</v>
      </c>
      <c r="E249" t="s">
        <v>691</v>
      </c>
      <c r="F249" t="s">
        <v>663</v>
      </c>
      <c r="G249" t="s">
        <v>702</v>
      </c>
      <c r="H249" t="s">
        <v>708</v>
      </c>
      <c r="I249" t="s">
        <v>925</v>
      </c>
      <c r="J249" t="s">
        <v>1258</v>
      </c>
      <c r="K249">
        <v>44172</v>
      </c>
      <c r="L249">
        <v>0.020202221440916</v>
      </c>
      <c r="M249">
        <v>0.01583325448544293</v>
      </c>
      <c r="N249">
        <v>0.1</v>
      </c>
      <c r="O249">
        <v>0.1335902278500132</v>
      </c>
      <c r="P249" t="s">
        <v>414</v>
      </c>
      <c r="Q249" t="s">
        <v>534</v>
      </c>
      <c r="R249">
        <v>7</v>
      </c>
      <c r="S249">
        <v>0.2443280977312391</v>
      </c>
      <c r="T249">
        <v>74</v>
      </c>
      <c r="U249">
        <v>0.9244594594594594</v>
      </c>
      <c r="V249">
        <v>5.92</v>
      </c>
      <c r="W249">
        <v>5.73</v>
      </c>
      <c r="X249">
        <v>1.4</v>
      </c>
      <c r="Y249">
        <v>0.378726212295268</v>
      </c>
      <c r="Z249">
        <v>0.4150076569678407</v>
      </c>
      <c r="AA249">
        <v>0.9096477794793262</v>
      </c>
      <c r="AB249">
        <v>0.9342507645259939</v>
      </c>
      <c r="AC249">
        <v>0.8180428134556575</v>
      </c>
      <c r="AD249">
        <v>0.948012232415902</v>
      </c>
    </row>
    <row r="250" spans="1:30">
      <c r="A250" s="1" t="s">
        <v>257</v>
      </c>
      <c r="B250">
        <f>HYPERLINK("https://www.suredividend.com/sure-analysis-ORI/","Old Republic International Corp.")</f>
        <v>0</v>
      </c>
      <c r="C250">
        <v>18.2</v>
      </c>
      <c r="D250">
        <v>5993.078517</v>
      </c>
      <c r="E250" t="s">
        <v>699</v>
      </c>
      <c r="F250" t="s">
        <v>663</v>
      </c>
      <c r="H250" t="s">
        <v>708</v>
      </c>
      <c r="J250" t="s">
        <v>1258</v>
      </c>
      <c r="K250">
        <v>44138</v>
      </c>
      <c r="L250">
        <v>0.041853453529294</v>
      </c>
      <c r="M250">
        <v>0.05688557575961517</v>
      </c>
      <c r="N250">
        <v>0.04</v>
      </c>
      <c r="O250">
        <v>0.1316790653055819</v>
      </c>
      <c r="P250" t="s">
        <v>414</v>
      </c>
      <c r="Q250" t="s">
        <v>668</v>
      </c>
      <c r="R250">
        <v>39</v>
      </c>
      <c r="S250">
        <v>0.4307692307692307</v>
      </c>
      <c r="T250">
        <v>24</v>
      </c>
      <c r="U250">
        <v>0.7583333333333333</v>
      </c>
      <c r="V250">
        <v>1.05</v>
      </c>
      <c r="W250">
        <v>1.95</v>
      </c>
      <c r="X250">
        <v>0.84</v>
      </c>
      <c r="Y250">
        <v>-0.07686255040723801</v>
      </c>
      <c r="Z250">
        <v>0.7289433384379785</v>
      </c>
      <c r="AA250">
        <v>0.3889739663093416</v>
      </c>
      <c r="AB250">
        <v>0.4235474006116208</v>
      </c>
      <c r="AC250">
        <v>0.9587155963302751</v>
      </c>
      <c r="AD250">
        <v>0.9403669724770642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21.54</v>
      </c>
      <c r="D251">
        <v>23924.557698</v>
      </c>
      <c r="E251" t="s">
        <v>693</v>
      </c>
      <c r="F251" t="s">
        <v>663</v>
      </c>
      <c r="H251" t="s">
        <v>707</v>
      </c>
      <c r="I251" t="s">
        <v>926</v>
      </c>
      <c r="J251" t="s">
        <v>1258</v>
      </c>
      <c r="K251">
        <v>44146</v>
      </c>
      <c r="L251">
        <v>0</v>
      </c>
      <c r="M251">
        <v>0.04622143361521602</v>
      </c>
      <c r="N251">
        <v>0.046</v>
      </c>
      <c r="O251">
        <v>0.1272561004343999</v>
      </c>
      <c r="P251" t="s">
        <v>414</v>
      </c>
      <c r="Q251" t="s">
        <v>624</v>
      </c>
      <c r="R251">
        <v>0</v>
      </c>
      <c r="S251">
        <v>0.03323875152006485</v>
      </c>
      <c r="T251">
        <v>27</v>
      </c>
      <c r="U251">
        <v>0.7977777777777777</v>
      </c>
      <c r="V251">
        <v>0</v>
      </c>
      <c r="W251">
        <v>24.67</v>
      </c>
      <c r="X251">
        <v>0.82</v>
      </c>
      <c r="Y251">
        <v>-0.018007750170959</v>
      </c>
      <c r="Z251">
        <v>0.03675344563552833</v>
      </c>
      <c r="AA251">
        <v>0.4777947932618683</v>
      </c>
      <c r="AB251">
        <v>0.4877675840978594</v>
      </c>
      <c r="AC251">
        <v>0.9418960244648318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34.86</v>
      </c>
      <c r="D252">
        <v>3417.511939</v>
      </c>
      <c r="E252" t="s">
        <v>698</v>
      </c>
      <c r="F252" t="s">
        <v>663</v>
      </c>
      <c r="G252" t="s">
        <v>702</v>
      </c>
      <c r="H252" t="s">
        <v>708</v>
      </c>
      <c r="I252" t="s">
        <v>927</v>
      </c>
      <c r="J252" t="s">
        <v>1261</v>
      </c>
      <c r="K252">
        <v>44168</v>
      </c>
      <c r="L252">
        <v>0.035728945120117</v>
      </c>
      <c r="M252">
        <v>0.02269808998448219</v>
      </c>
      <c r="N252">
        <v>0.07000000000000001</v>
      </c>
      <c r="O252">
        <v>0.1243842881113824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0.8938461538461538</v>
      </c>
      <c r="V252">
        <v>2.04</v>
      </c>
      <c r="W252">
        <v>1.6</v>
      </c>
      <c r="X252">
        <v>1.33</v>
      </c>
      <c r="Y252">
        <v>-0.161089663114375</v>
      </c>
      <c r="Z252">
        <v>0.660030627871363</v>
      </c>
      <c r="AA252">
        <v>0.2511485451761102</v>
      </c>
      <c r="AB252">
        <v>0.7744648318042813</v>
      </c>
      <c r="AC252">
        <v>0.8532110091743119</v>
      </c>
      <c r="AD252">
        <v>0.9235474006116208</v>
      </c>
    </row>
    <row r="253" spans="1:30">
      <c r="A253" s="1" t="s">
        <v>260</v>
      </c>
      <c r="B253">
        <f>HYPERLINK("https://www.suredividend.com/sure-analysis-NAVI/","Navient Corp")</f>
        <v>0</v>
      </c>
      <c r="C253">
        <v>10.09</v>
      </c>
      <c r="D253">
        <v>1829.270376</v>
      </c>
      <c r="E253" t="s">
        <v>695</v>
      </c>
      <c r="F253" t="s">
        <v>663</v>
      </c>
      <c r="G253" t="s">
        <v>702</v>
      </c>
      <c r="H253" t="s">
        <v>715</v>
      </c>
      <c r="I253" t="s">
        <v>928</v>
      </c>
      <c r="J253" t="s">
        <v>1258</v>
      </c>
      <c r="K253">
        <v>44128</v>
      </c>
      <c r="L253">
        <v>0.06350005469474701</v>
      </c>
      <c r="M253">
        <v>0.1020226897107317</v>
      </c>
      <c r="N253">
        <v>-0.02</v>
      </c>
      <c r="O253">
        <v>0.1230354185287585</v>
      </c>
      <c r="P253" t="s">
        <v>414</v>
      </c>
      <c r="Q253" t="s">
        <v>668</v>
      </c>
      <c r="R253">
        <v>0</v>
      </c>
      <c r="S253">
        <v>0.2147651006711409</v>
      </c>
      <c r="T253">
        <v>16.4</v>
      </c>
      <c r="U253">
        <v>0.6152439024390244</v>
      </c>
      <c r="V253">
        <v>1.97</v>
      </c>
      <c r="W253">
        <v>2.98</v>
      </c>
      <c r="X253">
        <v>0.64</v>
      </c>
      <c r="Y253">
        <v>-0.225063131313131</v>
      </c>
      <c r="Z253">
        <v>0.8499234303215927</v>
      </c>
      <c r="AA253">
        <v>0.1791730474732006</v>
      </c>
      <c r="AB253">
        <v>0.01834862385321101</v>
      </c>
      <c r="AC253">
        <v>0.9938837920489297</v>
      </c>
      <c r="AD253">
        <v>0.9204892966360856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51.215</v>
      </c>
      <c r="D254">
        <v>2890.225047</v>
      </c>
      <c r="E254" t="s">
        <v>695</v>
      </c>
      <c r="F254" t="s">
        <v>663</v>
      </c>
      <c r="G254" t="s">
        <v>702</v>
      </c>
      <c r="H254" t="s">
        <v>708</v>
      </c>
      <c r="I254" t="s">
        <v>929</v>
      </c>
      <c r="J254" t="s">
        <v>1258</v>
      </c>
      <c r="K254">
        <v>44147</v>
      </c>
      <c r="L254">
        <v>0.047352800446686</v>
      </c>
      <c r="M254">
        <v>0.07050096685239038</v>
      </c>
      <c r="N254">
        <v>0.015</v>
      </c>
      <c r="O254">
        <v>0.1202622681811889</v>
      </c>
      <c r="P254" t="s">
        <v>414</v>
      </c>
      <c r="Q254" t="s">
        <v>668</v>
      </c>
      <c r="R254">
        <v>33</v>
      </c>
      <c r="S254">
        <v>0.5270833333333333</v>
      </c>
      <c r="T254">
        <v>72</v>
      </c>
      <c r="U254">
        <v>0.7113194444444445</v>
      </c>
      <c r="V254">
        <v>4.33</v>
      </c>
      <c r="W254">
        <v>4.8</v>
      </c>
      <c r="X254">
        <v>2.53</v>
      </c>
      <c r="Y254">
        <v>0.132029652628862</v>
      </c>
      <c r="Z254">
        <v>0.77947932618683</v>
      </c>
      <c r="AA254">
        <v>0.6967840735068913</v>
      </c>
      <c r="AB254">
        <v>0.1399082568807339</v>
      </c>
      <c r="AC254">
        <v>0.9724770642201835</v>
      </c>
      <c r="AD254">
        <v>0.9113149847094801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37.495</v>
      </c>
      <c r="D255">
        <v>9637.741749999999</v>
      </c>
      <c r="E255" t="s">
        <v>695</v>
      </c>
      <c r="F255" t="s">
        <v>663</v>
      </c>
      <c r="H255" t="s">
        <v>708</v>
      </c>
      <c r="I255" t="s">
        <v>930</v>
      </c>
      <c r="J255" t="s">
        <v>1262</v>
      </c>
      <c r="K255">
        <v>44182</v>
      </c>
      <c r="L255">
        <v>0.070079936947867</v>
      </c>
      <c r="M255">
        <v>0.03251379716246272</v>
      </c>
      <c r="N255">
        <v>0.03</v>
      </c>
      <c r="O255">
        <v>0.1184400497597153</v>
      </c>
      <c r="P255" t="s">
        <v>414</v>
      </c>
      <c r="Q255" t="s">
        <v>667</v>
      </c>
      <c r="R255">
        <v>1</v>
      </c>
      <c r="S255">
        <v>0.5891304347826087</v>
      </c>
      <c r="T255">
        <v>44</v>
      </c>
      <c r="U255">
        <v>0.8521590909090908</v>
      </c>
      <c r="V255">
        <v>3.27</v>
      </c>
      <c r="W255">
        <v>4.6</v>
      </c>
      <c r="X255">
        <v>2.71</v>
      </c>
      <c r="Y255">
        <v>-0.074222695249125</v>
      </c>
      <c r="Z255">
        <v>0.8698315467075038</v>
      </c>
      <c r="AA255">
        <v>0.3935681470137826</v>
      </c>
      <c r="AB255">
        <v>0.2943425076452599</v>
      </c>
      <c r="AC255">
        <v>0.8975535168195719</v>
      </c>
      <c r="AD255">
        <v>0.8990825688073394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49.17</v>
      </c>
      <c r="D256">
        <v>14587.054596</v>
      </c>
      <c r="E256" t="s">
        <v>701</v>
      </c>
      <c r="F256" t="s">
        <v>664</v>
      </c>
      <c r="H256" t="s">
        <v>708</v>
      </c>
      <c r="I256" t="s">
        <v>931</v>
      </c>
      <c r="J256" t="s">
        <v>1261</v>
      </c>
      <c r="K256">
        <v>44145</v>
      </c>
      <c r="L256">
        <v>0.038561650123096</v>
      </c>
      <c r="M256">
        <v>-0.01324002642110844</v>
      </c>
      <c r="N256">
        <v>0.094</v>
      </c>
      <c r="O256">
        <v>0.1131051100873062</v>
      </c>
      <c r="P256" t="s">
        <v>414</v>
      </c>
      <c r="Q256" t="s">
        <v>668</v>
      </c>
      <c r="R256">
        <v>12</v>
      </c>
      <c r="S256">
        <v>0.671280276816609</v>
      </c>
      <c r="T256">
        <v>46</v>
      </c>
      <c r="U256">
        <v>1.068913043478261</v>
      </c>
      <c r="V256">
        <v>0</v>
      </c>
      <c r="W256">
        <v>2.89</v>
      </c>
      <c r="X256">
        <v>1.94</v>
      </c>
      <c r="Y256">
        <v>0.149757014914256</v>
      </c>
      <c r="Z256">
        <v>0.6845329249617151</v>
      </c>
      <c r="AA256">
        <v>0.7151607963246555</v>
      </c>
      <c r="AB256">
        <v>0.9113149847094801</v>
      </c>
      <c r="AC256">
        <v>0.6299694189602447</v>
      </c>
      <c r="AD256">
        <v>0.8837920489296636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11.625</v>
      </c>
      <c r="D257">
        <v>15327.972749</v>
      </c>
      <c r="E257" t="s">
        <v>691</v>
      </c>
      <c r="F257" t="s">
        <v>663</v>
      </c>
      <c r="G257" t="s">
        <v>702</v>
      </c>
      <c r="H257" t="s">
        <v>708</v>
      </c>
      <c r="I257" t="s">
        <v>932</v>
      </c>
      <c r="J257" t="s">
        <v>1263</v>
      </c>
      <c r="K257">
        <v>44173</v>
      </c>
      <c r="L257">
        <v>0.04010070650547801</v>
      </c>
      <c r="M257">
        <v>0.02261010081601222</v>
      </c>
      <c r="N257">
        <v>0.05</v>
      </c>
      <c r="O257">
        <v>0.1089673398032684</v>
      </c>
      <c r="P257" t="s">
        <v>414</v>
      </c>
      <c r="Q257" t="s">
        <v>414</v>
      </c>
      <c r="R257">
        <v>4</v>
      </c>
      <c r="S257">
        <v>0.2941176470588235</v>
      </c>
      <c r="T257">
        <v>13</v>
      </c>
      <c r="U257">
        <v>0.8942307692307693</v>
      </c>
      <c r="V257">
        <v>0.0008</v>
      </c>
      <c r="W257">
        <v>1.7</v>
      </c>
      <c r="X257">
        <v>0.5</v>
      </c>
      <c r="Y257">
        <v>-0.224740271635307</v>
      </c>
      <c r="Z257">
        <v>0.6967840735068913</v>
      </c>
      <c r="AA257">
        <v>0.1807044410413476</v>
      </c>
      <c r="AB257">
        <v>0.5558103975535168</v>
      </c>
      <c r="AC257">
        <v>0.8486238532110092</v>
      </c>
      <c r="AD257">
        <v>0.8746177370030581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25.37</v>
      </c>
      <c r="D258">
        <v>144.051018</v>
      </c>
      <c r="E258" t="s">
        <v>693</v>
      </c>
      <c r="F258" t="s">
        <v>663</v>
      </c>
      <c r="H258" t="s">
        <v>708</v>
      </c>
      <c r="J258" t="s">
        <v>1259</v>
      </c>
      <c r="K258">
        <v>44144</v>
      </c>
      <c r="L258">
        <v>0.028846748857991</v>
      </c>
      <c r="M258">
        <v>0.07249779188452088</v>
      </c>
      <c r="N258">
        <v>0.01</v>
      </c>
      <c r="O258">
        <v>0.1086556932833853</v>
      </c>
      <c r="P258" t="s">
        <v>414</v>
      </c>
      <c r="Q258" t="s">
        <v>414</v>
      </c>
      <c r="R258">
        <v>2</v>
      </c>
      <c r="S258">
        <v>0.1925</v>
      </c>
      <c r="T258">
        <v>36</v>
      </c>
      <c r="U258">
        <v>0.7047222222222222</v>
      </c>
      <c r="V258">
        <v>3.78</v>
      </c>
      <c r="W258">
        <v>4</v>
      </c>
      <c r="X258">
        <v>0.77</v>
      </c>
      <c r="Y258">
        <v>-0.416376519251807</v>
      </c>
      <c r="Z258">
        <v>0.563552833078101</v>
      </c>
      <c r="AA258">
        <v>0.06125574272588055</v>
      </c>
      <c r="AB258">
        <v>0.1154434250764526</v>
      </c>
      <c r="AC258">
        <v>0.9755351681957187</v>
      </c>
      <c r="AD258">
        <v>0.8715596330275229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61.03</v>
      </c>
      <c r="D259">
        <v>13407.895823</v>
      </c>
      <c r="E259" t="s">
        <v>695</v>
      </c>
      <c r="F259" t="s">
        <v>663</v>
      </c>
      <c r="G259" t="s">
        <v>702</v>
      </c>
      <c r="H259" t="s">
        <v>708</v>
      </c>
      <c r="I259" t="s">
        <v>933</v>
      </c>
      <c r="J259" t="s">
        <v>1255</v>
      </c>
      <c r="K259">
        <v>44132</v>
      </c>
      <c r="L259">
        <v>0.041001519087465</v>
      </c>
      <c r="M259">
        <v>0.03361267247439148</v>
      </c>
      <c r="N259">
        <v>0.035</v>
      </c>
      <c r="O259">
        <v>0.1056235426751877</v>
      </c>
      <c r="P259" t="s">
        <v>414</v>
      </c>
      <c r="Q259" t="s">
        <v>668</v>
      </c>
      <c r="R259">
        <v>10</v>
      </c>
      <c r="S259">
        <v>0.5777777777777778</v>
      </c>
      <c r="T259">
        <v>72</v>
      </c>
      <c r="U259">
        <v>0.8476388888888889</v>
      </c>
      <c r="V259">
        <v>4.44</v>
      </c>
      <c r="W259">
        <v>4.5</v>
      </c>
      <c r="X259">
        <v>2.6</v>
      </c>
      <c r="Y259">
        <v>-0.184841209367856</v>
      </c>
      <c r="Z259">
        <v>0.7182235834609494</v>
      </c>
      <c r="AA259">
        <v>0.218989280245023</v>
      </c>
      <c r="AB259">
        <v>0.3585626911314985</v>
      </c>
      <c r="AC259">
        <v>0.900611620795107</v>
      </c>
      <c r="AD259">
        <v>0.863914373088685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</v>
      </c>
      <c r="D260">
        <v>21337.714238</v>
      </c>
      <c r="E260" t="s">
        <v>698</v>
      </c>
      <c r="F260" t="s">
        <v>663</v>
      </c>
      <c r="G260" t="s">
        <v>703</v>
      </c>
      <c r="H260" t="s">
        <v>714</v>
      </c>
      <c r="I260" t="s">
        <v>934</v>
      </c>
      <c r="J260" t="s">
        <v>1258</v>
      </c>
      <c r="K260">
        <v>44147</v>
      </c>
      <c r="L260">
        <v>0</v>
      </c>
      <c r="M260">
        <v>0.01681614782195462</v>
      </c>
      <c r="N260">
        <v>0.04</v>
      </c>
      <c r="O260">
        <v>0.1042505306537602</v>
      </c>
      <c r="P260" t="s">
        <v>414</v>
      </c>
      <c r="Q260" t="s">
        <v>624</v>
      </c>
      <c r="R260">
        <v>6</v>
      </c>
      <c r="S260">
        <v>0.6380952380952382</v>
      </c>
      <c r="T260">
        <v>25</v>
      </c>
      <c r="U260">
        <v>0.92</v>
      </c>
      <c r="V260">
        <v>0</v>
      </c>
      <c r="W260">
        <v>2.1</v>
      </c>
      <c r="X260">
        <v>1.34</v>
      </c>
      <c r="Y260">
        <v>-0.104692578680005</v>
      </c>
      <c r="Z260">
        <v>0.03675344563552833</v>
      </c>
      <c r="AA260">
        <v>0.3430321592649311</v>
      </c>
      <c r="AB260">
        <v>0.4235474006116208</v>
      </c>
      <c r="AC260">
        <v>0.8211009174311927</v>
      </c>
      <c r="AD260">
        <v>0.8577981651376148</v>
      </c>
    </row>
    <row r="261" spans="1:30">
      <c r="A261" s="1" t="s">
        <v>268</v>
      </c>
      <c r="B261">
        <f>HYPERLINK("https://www.suredividend.com/sure-analysis-SNY/","Sanofi")</f>
        <v>0</v>
      </c>
      <c r="C261">
        <v>48.59</v>
      </c>
      <c r="D261">
        <v>10562.77126</v>
      </c>
      <c r="E261" t="s">
        <v>693</v>
      </c>
      <c r="F261" t="s">
        <v>663</v>
      </c>
      <c r="H261" t="s">
        <v>709</v>
      </c>
      <c r="I261" t="s">
        <v>935</v>
      </c>
      <c r="J261" t="s">
        <v>1257</v>
      </c>
      <c r="K261">
        <v>44137</v>
      </c>
      <c r="L261">
        <v>0.034974261207525</v>
      </c>
      <c r="M261">
        <v>0.03244182855504385</v>
      </c>
      <c r="N261">
        <v>0.04</v>
      </c>
      <c r="O261">
        <v>0.1031687584591439</v>
      </c>
      <c r="P261" t="s">
        <v>414</v>
      </c>
      <c r="Q261" t="s">
        <v>414</v>
      </c>
      <c r="R261">
        <v>26</v>
      </c>
      <c r="S261">
        <v>0.4972067039106145</v>
      </c>
      <c r="T261">
        <v>57</v>
      </c>
      <c r="U261">
        <v>0.8524561403508772</v>
      </c>
      <c r="V261">
        <v>1.25</v>
      </c>
      <c r="W261">
        <v>3.58</v>
      </c>
      <c r="X261">
        <v>1.78</v>
      </c>
      <c r="Y261">
        <v>-0.042750197005516</v>
      </c>
      <c r="Z261">
        <v>0.6508422664624809</v>
      </c>
      <c r="AA261">
        <v>0.4379785604900459</v>
      </c>
      <c r="AB261">
        <v>0.4235474006116208</v>
      </c>
      <c r="AC261">
        <v>0.8960244648318043</v>
      </c>
      <c r="AD261">
        <v>0.8516819571865443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340.94</v>
      </c>
      <c r="D262">
        <v>9144.873944000001</v>
      </c>
      <c r="E262" t="s">
        <v>696</v>
      </c>
      <c r="F262" t="s">
        <v>663</v>
      </c>
      <c r="G262" t="s">
        <v>703</v>
      </c>
      <c r="H262" t="s">
        <v>714</v>
      </c>
      <c r="I262" t="s">
        <v>936</v>
      </c>
      <c r="J262" t="s">
        <v>1258</v>
      </c>
      <c r="K262">
        <v>44141</v>
      </c>
      <c r="L262">
        <v>0</v>
      </c>
      <c r="M262">
        <v>0.05707770072744345</v>
      </c>
      <c r="N262">
        <v>0.02</v>
      </c>
      <c r="O262">
        <v>0.09909665369899212</v>
      </c>
      <c r="P262" t="s">
        <v>414</v>
      </c>
      <c r="Q262" t="s">
        <v>624</v>
      </c>
      <c r="R262">
        <v>0</v>
      </c>
      <c r="S262">
        <v>0.02222222222222222</v>
      </c>
      <c r="T262">
        <v>450</v>
      </c>
      <c r="U262">
        <v>0.7576444444444445</v>
      </c>
      <c r="V262">
        <v>0</v>
      </c>
      <c r="W262">
        <v>450</v>
      </c>
      <c r="X262">
        <v>10</v>
      </c>
      <c r="Y262">
        <v>-0.279570540026265</v>
      </c>
      <c r="Z262">
        <v>0.03675344563552833</v>
      </c>
      <c r="AA262">
        <v>0.1408882082695253</v>
      </c>
      <c r="AB262">
        <v>0.1903669724770642</v>
      </c>
      <c r="AC262">
        <v>0.9602446483180428</v>
      </c>
      <c r="AD262">
        <v>0.8333333333333333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52.99</v>
      </c>
      <c r="D263">
        <v>65467.299103</v>
      </c>
      <c r="E263" t="s">
        <v>701</v>
      </c>
      <c r="F263" t="s">
        <v>663</v>
      </c>
      <c r="H263" t="s">
        <v>708</v>
      </c>
      <c r="I263" t="s">
        <v>937</v>
      </c>
      <c r="J263" t="s">
        <v>1258</v>
      </c>
      <c r="K263">
        <v>44078</v>
      </c>
      <c r="L263">
        <v>0.08193104896842801</v>
      </c>
      <c r="M263">
        <v>0.02855420278461973</v>
      </c>
      <c r="N263">
        <v>0.02</v>
      </c>
      <c r="O263">
        <v>0.09346708371378964</v>
      </c>
      <c r="P263" t="s">
        <v>414</v>
      </c>
      <c r="Q263" t="s">
        <v>667</v>
      </c>
      <c r="R263">
        <v>9</v>
      </c>
      <c r="S263">
        <v>0.7241379310344828</v>
      </c>
      <c r="T263">
        <v>61</v>
      </c>
      <c r="U263">
        <v>0.868688524590164</v>
      </c>
      <c r="V263">
        <v>3.98</v>
      </c>
      <c r="W263">
        <v>3.77</v>
      </c>
      <c r="X263">
        <v>2.73</v>
      </c>
      <c r="Y263">
        <v>-0.002099579530115</v>
      </c>
      <c r="Z263">
        <v>0.9081163859111792</v>
      </c>
      <c r="AA263">
        <v>0.5099540581929556</v>
      </c>
      <c r="AB263">
        <v>0.1903669724770642</v>
      </c>
      <c r="AC263">
        <v>0.879204892966361</v>
      </c>
      <c r="AD263">
        <v>0.8103975535168196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24.22</v>
      </c>
      <c r="D264">
        <v>31712.156912</v>
      </c>
      <c r="E264" t="s">
        <v>695</v>
      </c>
      <c r="F264" t="s">
        <v>663</v>
      </c>
      <c r="G264" t="s">
        <v>702</v>
      </c>
      <c r="H264" t="s">
        <v>708</v>
      </c>
      <c r="I264" t="s">
        <v>938</v>
      </c>
      <c r="J264" t="s">
        <v>1263</v>
      </c>
      <c r="K264">
        <v>44168</v>
      </c>
      <c r="L264">
        <v>0.029132951563012</v>
      </c>
      <c r="M264">
        <v>0.01428462391632745</v>
      </c>
      <c r="N264">
        <v>0.05</v>
      </c>
      <c r="O264">
        <v>0.09330251936019618</v>
      </c>
      <c r="P264" t="s">
        <v>414</v>
      </c>
      <c r="Q264" t="s">
        <v>414</v>
      </c>
      <c r="R264">
        <v>10</v>
      </c>
      <c r="S264">
        <v>0.3</v>
      </c>
      <c r="T264">
        <v>26</v>
      </c>
      <c r="U264">
        <v>0.9315384615384615</v>
      </c>
      <c r="V264">
        <v>1.77</v>
      </c>
      <c r="W264">
        <v>2.6</v>
      </c>
      <c r="X264">
        <v>0.78</v>
      </c>
      <c r="Y264">
        <v>0.230909391252984</v>
      </c>
      <c r="Z264">
        <v>0.5712098009188362</v>
      </c>
      <c r="AA264">
        <v>0.8147013782542113</v>
      </c>
      <c r="AB264">
        <v>0.5558103975535168</v>
      </c>
      <c r="AC264">
        <v>0.808868501529052</v>
      </c>
      <c r="AD264">
        <v>0.8073394495412844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91.2</v>
      </c>
      <c r="D265">
        <v>2108.688925</v>
      </c>
      <c r="E265" t="s">
        <v>696</v>
      </c>
      <c r="F265" t="s">
        <v>663</v>
      </c>
      <c r="G265" t="s">
        <v>702</v>
      </c>
      <c r="H265" t="s">
        <v>709</v>
      </c>
      <c r="I265" t="s">
        <v>939</v>
      </c>
      <c r="J265" t="s">
        <v>1260</v>
      </c>
      <c r="K265">
        <v>44166</v>
      </c>
      <c r="L265">
        <v>0.012872255826118</v>
      </c>
      <c r="M265">
        <v>0.02463332638127413</v>
      </c>
      <c r="N265">
        <v>0.05</v>
      </c>
      <c r="O265">
        <v>0.09046384737352975</v>
      </c>
      <c r="P265" t="s">
        <v>414</v>
      </c>
      <c r="Q265" t="s">
        <v>534</v>
      </c>
      <c r="R265">
        <v>0</v>
      </c>
      <c r="S265">
        <v>0.2807017543859649</v>
      </c>
      <c r="T265">
        <v>103</v>
      </c>
      <c r="U265">
        <v>0.8854368932038835</v>
      </c>
      <c r="V265">
        <v>3.86</v>
      </c>
      <c r="W265">
        <v>5.7</v>
      </c>
      <c r="X265">
        <v>1.6</v>
      </c>
      <c r="Y265">
        <v>0.187662135718554</v>
      </c>
      <c r="Z265">
        <v>0.2496171516079632</v>
      </c>
      <c r="AA265">
        <v>0.7702909647779479</v>
      </c>
      <c r="AB265">
        <v>0.5558103975535168</v>
      </c>
      <c r="AC265">
        <v>0.8608562691131499</v>
      </c>
      <c r="AD265">
        <v>0.7889908256880734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60.46</v>
      </c>
      <c r="D266">
        <v>21821.05632</v>
      </c>
      <c r="E266" t="s">
        <v>695</v>
      </c>
      <c r="F266" t="s">
        <v>665</v>
      </c>
      <c r="G266" t="s">
        <v>702</v>
      </c>
      <c r="H266" t="s">
        <v>708</v>
      </c>
      <c r="I266" t="s">
        <v>940</v>
      </c>
      <c r="J266" t="s">
        <v>1265</v>
      </c>
      <c r="K266">
        <v>44144</v>
      </c>
      <c r="L266">
        <v>0.044104986930602</v>
      </c>
      <c r="M266">
        <v>0.008264511480385428</v>
      </c>
      <c r="N266">
        <v>0.04</v>
      </c>
      <c r="O266">
        <v>0.08818320850050232</v>
      </c>
      <c r="P266" t="s">
        <v>414</v>
      </c>
      <c r="Q266" t="s">
        <v>668</v>
      </c>
      <c r="R266">
        <v>26</v>
      </c>
      <c r="S266">
        <v>0.8028571428571428</v>
      </c>
      <c r="T266">
        <v>63</v>
      </c>
      <c r="U266">
        <v>0.9596825396825397</v>
      </c>
      <c r="V266">
        <v>1.2</v>
      </c>
      <c r="W266">
        <v>3.5</v>
      </c>
      <c r="X266">
        <v>2.81</v>
      </c>
      <c r="Y266">
        <v>-0.117899531069318</v>
      </c>
      <c r="Z266">
        <v>0.7534456355283308</v>
      </c>
      <c r="AA266">
        <v>0.3215926493108729</v>
      </c>
      <c r="AB266">
        <v>0.4235474006116208</v>
      </c>
      <c r="AC266">
        <v>0.7859327217125383</v>
      </c>
      <c r="AD266">
        <v>0.7767584097859327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41.875</v>
      </c>
      <c r="D267">
        <v>1749.739213</v>
      </c>
      <c r="E267" t="s">
        <v>697</v>
      </c>
      <c r="F267" t="s">
        <v>663</v>
      </c>
      <c r="G267" t="s">
        <v>702</v>
      </c>
      <c r="H267" t="s">
        <v>709</v>
      </c>
      <c r="J267" t="s">
        <v>1261</v>
      </c>
      <c r="K267">
        <v>44146</v>
      </c>
      <c r="L267">
        <v>0.034276687082622</v>
      </c>
      <c r="M267">
        <v>0.0189681333400058</v>
      </c>
      <c r="N267">
        <v>0.038</v>
      </c>
      <c r="O267">
        <v>0.08774077189014418</v>
      </c>
      <c r="P267" t="s">
        <v>414</v>
      </c>
      <c r="Q267" t="s">
        <v>668</v>
      </c>
      <c r="R267">
        <v>7</v>
      </c>
      <c r="S267">
        <v>0.6406926406926406</v>
      </c>
      <c r="T267">
        <v>46</v>
      </c>
      <c r="U267">
        <v>0.9103260869565217</v>
      </c>
      <c r="V267">
        <v>2.4</v>
      </c>
      <c r="W267">
        <v>2.31</v>
      </c>
      <c r="X267">
        <v>1.48</v>
      </c>
      <c r="Y267">
        <v>-0.142460961949095</v>
      </c>
      <c r="Z267">
        <v>0.6401225114854517</v>
      </c>
      <c r="AA267">
        <v>0.2787136294027565</v>
      </c>
      <c r="AB267">
        <v>0.3730886850152906</v>
      </c>
      <c r="AC267">
        <v>0.8318042813455658</v>
      </c>
      <c r="AD267">
        <v>0.7706422018348624</v>
      </c>
    </row>
    <row r="268" spans="1:30">
      <c r="A268" s="1" t="s">
        <v>275</v>
      </c>
      <c r="B268">
        <f>HYPERLINK("https://www.suredividend.com/sure-analysis-AON/","Aon plc.")</f>
        <v>0</v>
      </c>
      <c r="C268">
        <v>204.505</v>
      </c>
      <c r="D268">
        <v>48299.775842</v>
      </c>
      <c r="E268" t="s">
        <v>699</v>
      </c>
      <c r="F268" t="s">
        <v>663</v>
      </c>
      <c r="H268" t="s">
        <v>708</v>
      </c>
      <c r="J268" t="s">
        <v>1258</v>
      </c>
      <c r="K268">
        <v>44164</v>
      </c>
      <c r="L268">
        <v>0.004254822775957</v>
      </c>
      <c r="M268">
        <v>-0.0198477085938048</v>
      </c>
      <c r="N268">
        <v>0.1</v>
      </c>
      <c r="O268">
        <v>0.08747544243123251</v>
      </c>
      <c r="P268" t="s">
        <v>414</v>
      </c>
      <c r="Q268" t="s">
        <v>624</v>
      </c>
      <c r="R268">
        <v>9</v>
      </c>
      <c r="S268">
        <v>0.1887179487179487</v>
      </c>
      <c r="T268">
        <v>185</v>
      </c>
      <c r="U268">
        <v>1.105432432432432</v>
      </c>
      <c r="V268">
        <v>0</v>
      </c>
      <c r="W268">
        <v>9.75</v>
      </c>
      <c r="X268">
        <v>1.84</v>
      </c>
      <c r="Y268">
        <v>0.3531126330007821</v>
      </c>
      <c r="Z268">
        <v>0.09800918836140887</v>
      </c>
      <c r="AA268">
        <v>0.8943338437978561</v>
      </c>
      <c r="AB268">
        <v>0.9342507645259939</v>
      </c>
      <c r="AC268">
        <v>0.5626911314984709</v>
      </c>
      <c r="AD268">
        <v>0.7645259938837919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36.85</v>
      </c>
      <c r="D269">
        <v>23027.856398</v>
      </c>
      <c r="E269" t="s">
        <v>700</v>
      </c>
      <c r="F269" t="s">
        <v>663</v>
      </c>
      <c r="G269" t="s">
        <v>702</v>
      </c>
      <c r="H269" t="s">
        <v>709</v>
      </c>
      <c r="I269" t="s">
        <v>941</v>
      </c>
      <c r="J269" t="s">
        <v>1255</v>
      </c>
      <c r="K269">
        <v>44187</v>
      </c>
      <c r="L269">
        <v>0.025465215526858</v>
      </c>
      <c r="M269">
        <v>0.03135028439395304</v>
      </c>
      <c r="N269">
        <v>0.03</v>
      </c>
      <c r="O269">
        <v>0.08508731234082534</v>
      </c>
      <c r="P269" t="s">
        <v>414</v>
      </c>
      <c r="Q269" t="s">
        <v>534</v>
      </c>
      <c r="R269">
        <v>1</v>
      </c>
      <c r="S269">
        <v>0.2253521126760563</v>
      </c>
      <c r="T269">
        <v>43</v>
      </c>
      <c r="U269">
        <v>0.8569767441860465</v>
      </c>
      <c r="V269">
        <v>3.23</v>
      </c>
      <c r="W269">
        <v>4.26</v>
      </c>
      <c r="X269">
        <v>0.96</v>
      </c>
      <c r="Y269">
        <v>-0.06421175034596001</v>
      </c>
      <c r="Z269">
        <v>0.5053598774885145</v>
      </c>
      <c r="AA269">
        <v>0.4165390505359878</v>
      </c>
      <c r="AB269">
        <v>0.2943425076452599</v>
      </c>
      <c r="AC269">
        <v>0.8944954128440367</v>
      </c>
      <c r="AD269">
        <v>0.7538226299694188</v>
      </c>
    </row>
    <row r="270" spans="1:30">
      <c r="A270" s="1" t="s">
        <v>277</v>
      </c>
      <c r="B270">
        <f>HYPERLINK("https://www.suredividend.com/sure-analysis-LRCX/","Lam Research Corp.")</f>
        <v>0</v>
      </c>
      <c r="C270">
        <v>482.805</v>
      </c>
      <c r="D270">
        <v>68011.234329</v>
      </c>
      <c r="E270" t="s">
        <v>700</v>
      </c>
      <c r="F270" t="s">
        <v>663</v>
      </c>
      <c r="G270" t="s">
        <v>702</v>
      </c>
      <c r="H270" t="s">
        <v>709</v>
      </c>
      <c r="I270" t="s">
        <v>942</v>
      </c>
      <c r="J270" t="s">
        <v>1263</v>
      </c>
      <c r="K270">
        <v>44154</v>
      </c>
      <c r="L270">
        <v>0.010327621519996</v>
      </c>
      <c r="M270">
        <v>-0.05753650394610066</v>
      </c>
      <c r="N270">
        <v>0.14</v>
      </c>
      <c r="O270">
        <v>0.08475177238638087</v>
      </c>
      <c r="P270" t="s">
        <v>414</v>
      </c>
      <c r="Q270" t="s">
        <v>534</v>
      </c>
      <c r="R270">
        <v>6</v>
      </c>
      <c r="S270">
        <v>0.2316258351893096</v>
      </c>
      <c r="T270">
        <v>359</v>
      </c>
      <c r="U270">
        <v>1.344860724233983</v>
      </c>
      <c r="V270">
        <v>17.6</v>
      </c>
      <c r="W270">
        <v>22.45</v>
      </c>
      <c r="X270">
        <v>5.2</v>
      </c>
      <c r="Y270">
        <v>0.6290452767448751</v>
      </c>
      <c r="Z270">
        <v>0.2021439509954058</v>
      </c>
      <c r="AA270">
        <v>0.9617151607963247</v>
      </c>
      <c r="AB270">
        <v>0.9785932721712538</v>
      </c>
      <c r="AC270">
        <v>0.2996941896024465</v>
      </c>
      <c r="AD270">
        <v>0.7522935779816514</v>
      </c>
    </row>
    <row r="271" spans="1:30">
      <c r="A271" s="1" t="s">
        <v>278</v>
      </c>
      <c r="B271">
        <f>HYPERLINK("https://www.suredividend.com/sure-analysis-BK/","Bank Of New York Mellon Corp")</f>
        <v>0</v>
      </c>
      <c r="C271">
        <v>41.58</v>
      </c>
      <c r="D271">
        <v>37607.603564</v>
      </c>
      <c r="E271" t="s">
        <v>699</v>
      </c>
      <c r="F271" t="s">
        <v>663</v>
      </c>
      <c r="G271" t="s">
        <v>702</v>
      </c>
      <c r="H271" t="s">
        <v>708</v>
      </c>
      <c r="I271" t="s">
        <v>943</v>
      </c>
      <c r="J271" t="s">
        <v>1258</v>
      </c>
      <c r="K271">
        <v>44122</v>
      </c>
      <c r="L271">
        <v>0.028847621586884</v>
      </c>
      <c r="M271">
        <v>0.0159342591157825</v>
      </c>
      <c r="N271">
        <v>0.04</v>
      </c>
      <c r="O271">
        <v>0.08374205714915162</v>
      </c>
      <c r="P271" t="s">
        <v>414</v>
      </c>
      <c r="Q271" t="s">
        <v>414</v>
      </c>
      <c r="R271">
        <v>10</v>
      </c>
      <c r="S271">
        <v>0.3179487179487179</v>
      </c>
      <c r="T271">
        <v>45</v>
      </c>
      <c r="U271">
        <v>0.9239999999999999</v>
      </c>
      <c r="V271">
        <v>4.55</v>
      </c>
      <c r="W271">
        <v>3.9</v>
      </c>
      <c r="X271">
        <v>1.24</v>
      </c>
      <c r="Y271">
        <v>-0.128030013519233</v>
      </c>
      <c r="Z271">
        <v>0.5650842266462481</v>
      </c>
      <c r="AA271">
        <v>0.2986217457886677</v>
      </c>
      <c r="AB271">
        <v>0.4235474006116208</v>
      </c>
      <c r="AC271">
        <v>0.8195718654434251</v>
      </c>
      <c r="AD271">
        <v>0.7492354740061162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35.25</v>
      </c>
      <c r="D272">
        <v>97.745853</v>
      </c>
      <c r="E272" t="s">
        <v>695</v>
      </c>
      <c r="F272" t="s">
        <v>663</v>
      </c>
      <c r="H272" t="s">
        <v>710</v>
      </c>
      <c r="J272" t="s">
        <v>1258</v>
      </c>
      <c r="K272">
        <v>44157</v>
      </c>
      <c r="L272">
        <v>0</v>
      </c>
      <c r="M272">
        <v>-0.007194992142029344</v>
      </c>
      <c r="N272">
        <v>0.06</v>
      </c>
      <c r="O272">
        <v>0.08353014894700617</v>
      </c>
      <c r="P272" t="s">
        <v>414</v>
      </c>
      <c r="Q272" t="s">
        <v>624</v>
      </c>
      <c r="R272">
        <v>30</v>
      </c>
      <c r="S272">
        <v>0.4296296296296296</v>
      </c>
      <c r="T272">
        <v>34</v>
      </c>
      <c r="U272">
        <v>1.036764705882353</v>
      </c>
      <c r="V272">
        <v>0</v>
      </c>
      <c r="W272">
        <v>2.7</v>
      </c>
      <c r="X272">
        <v>1.16</v>
      </c>
      <c r="Y272">
        <v>-0.009831460674157001</v>
      </c>
      <c r="Z272">
        <v>0.03675344563552833</v>
      </c>
      <c r="AA272">
        <v>0.4946401225114855</v>
      </c>
      <c r="AB272">
        <v>0.6865443425076453</v>
      </c>
      <c r="AC272">
        <v>0.6773700305810398</v>
      </c>
      <c r="AD272">
        <v>0.7477064220183486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48.01</v>
      </c>
      <c r="D273">
        <v>14647.389976</v>
      </c>
      <c r="E273" t="s">
        <v>698</v>
      </c>
      <c r="F273" t="s">
        <v>663</v>
      </c>
      <c r="G273" t="s">
        <v>702</v>
      </c>
      <c r="H273" t="s">
        <v>708</v>
      </c>
      <c r="I273" t="s">
        <v>944</v>
      </c>
      <c r="J273" t="s">
        <v>1262</v>
      </c>
      <c r="K273">
        <v>44095</v>
      </c>
      <c r="L273">
        <v>0.028644659991439</v>
      </c>
      <c r="M273">
        <v>0.008155815504957253</v>
      </c>
      <c r="N273">
        <v>0.05</v>
      </c>
      <c r="O273">
        <v>0.0821821115069703</v>
      </c>
      <c r="P273" t="s">
        <v>414</v>
      </c>
      <c r="Q273" t="s">
        <v>668</v>
      </c>
      <c r="R273">
        <v>0</v>
      </c>
      <c r="S273">
        <v>0.4745762711864406</v>
      </c>
      <c r="T273">
        <v>50</v>
      </c>
      <c r="U273">
        <v>0.9601999999999999</v>
      </c>
      <c r="V273">
        <v>5.82</v>
      </c>
      <c r="W273">
        <v>2.95</v>
      </c>
      <c r="X273">
        <v>1.4</v>
      </c>
      <c r="Y273">
        <v>0.027761244792109</v>
      </c>
      <c r="Z273">
        <v>0.555895865237366</v>
      </c>
      <c r="AA273">
        <v>0.55895865237366</v>
      </c>
      <c r="AB273">
        <v>0.5558103975535168</v>
      </c>
      <c r="AC273">
        <v>0.7844036697247706</v>
      </c>
      <c r="AD273">
        <v>0.7415902140672783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105.73</v>
      </c>
      <c r="D274">
        <v>32749.092518</v>
      </c>
      <c r="E274" t="s">
        <v>696</v>
      </c>
      <c r="F274" t="s">
        <v>663</v>
      </c>
      <c r="G274" t="s">
        <v>702</v>
      </c>
      <c r="H274" t="s">
        <v>708</v>
      </c>
      <c r="I274" t="s">
        <v>945</v>
      </c>
      <c r="J274" t="s">
        <v>1260</v>
      </c>
      <c r="K274">
        <v>44138</v>
      </c>
      <c r="L274">
        <v>0.017195176334718</v>
      </c>
      <c r="M274">
        <v>-0.04956346128585609</v>
      </c>
      <c r="N274">
        <v>0.12</v>
      </c>
      <c r="O274">
        <v>0.08056261494370953</v>
      </c>
      <c r="P274" t="s">
        <v>414</v>
      </c>
      <c r="Q274" t="s">
        <v>534</v>
      </c>
      <c r="R274">
        <v>3</v>
      </c>
      <c r="S274">
        <v>0.5529411764705883</v>
      </c>
      <c r="T274">
        <v>82</v>
      </c>
      <c r="U274">
        <v>1.289390243902439</v>
      </c>
      <c r="V274">
        <v>3.34</v>
      </c>
      <c r="W274">
        <v>3.4</v>
      </c>
      <c r="X274">
        <v>1.88</v>
      </c>
      <c r="Y274">
        <v>0.08639089256979</v>
      </c>
      <c r="Z274">
        <v>0.3506891271056661</v>
      </c>
      <c r="AA274">
        <v>0.6324655436447167</v>
      </c>
      <c r="AB274">
        <v>0.9686544342507645</v>
      </c>
      <c r="AC274">
        <v>0.3425076452599389</v>
      </c>
      <c r="AD274">
        <v>0.7308868501529052</v>
      </c>
    </row>
    <row r="275" spans="1:30">
      <c r="A275" s="1" t="s">
        <v>282</v>
      </c>
      <c r="B275">
        <f>HYPERLINK("https://www.suredividend.com/sure-analysis-IMBBY/","Imperial Brands Plc")</f>
        <v>0</v>
      </c>
      <c r="C275">
        <v>21.02</v>
      </c>
      <c r="D275">
        <v>19893.498283</v>
      </c>
      <c r="E275" t="s">
        <v>693</v>
      </c>
      <c r="F275" t="s">
        <v>663</v>
      </c>
      <c r="H275" t="s">
        <v>710</v>
      </c>
      <c r="I275" t="s">
        <v>946</v>
      </c>
      <c r="J275" t="s">
        <v>1262</v>
      </c>
      <c r="K275">
        <v>44152</v>
      </c>
      <c r="L275">
        <v>0</v>
      </c>
      <c r="M275">
        <v>0.009155273042431356</v>
      </c>
      <c r="N275">
        <v>0.03</v>
      </c>
      <c r="O275">
        <v>0.07978138497181386</v>
      </c>
      <c r="P275" t="s">
        <v>414</v>
      </c>
      <c r="Q275" t="s">
        <v>624</v>
      </c>
      <c r="R275">
        <v>0</v>
      </c>
      <c r="S275">
        <v>0.3092485549132948</v>
      </c>
      <c r="T275">
        <v>22</v>
      </c>
      <c r="U275">
        <v>0.9554545454545454</v>
      </c>
      <c r="V275">
        <v>0</v>
      </c>
      <c r="W275">
        <v>3.46</v>
      </c>
      <c r="X275">
        <v>1.07</v>
      </c>
      <c r="Y275">
        <v>-0.166038484427692</v>
      </c>
      <c r="Z275">
        <v>0.03675344563552833</v>
      </c>
      <c r="AA275">
        <v>0.2450229709035222</v>
      </c>
      <c r="AB275">
        <v>0.2943425076452599</v>
      </c>
      <c r="AC275">
        <v>0.7951070336391437</v>
      </c>
      <c r="AD275">
        <v>0.72782874617737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108.075</v>
      </c>
      <c r="D276">
        <v>33426.198098</v>
      </c>
      <c r="E276" t="s">
        <v>698</v>
      </c>
      <c r="F276" t="s">
        <v>663</v>
      </c>
      <c r="G276" t="s">
        <v>702</v>
      </c>
      <c r="H276" t="s">
        <v>708</v>
      </c>
      <c r="I276" t="s">
        <v>947</v>
      </c>
      <c r="J276" t="s">
        <v>1258</v>
      </c>
      <c r="K276">
        <v>44151</v>
      </c>
      <c r="L276">
        <v>0.019488725097189</v>
      </c>
      <c r="M276">
        <v>0.02620936456722101</v>
      </c>
      <c r="N276">
        <v>0.035</v>
      </c>
      <c r="O276">
        <v>0.07976732290233279</v>
      </c>
      <c r="P276" t="s">
        <v>414</v>
      </c>
      <c r="Q276" t="s">
        <v>534</v>
      </c>
      <c r="R276">
        <v>9</v>
      </c>
      <c r="S276">
        <v>0.175609756097561</v>
      </c>
      <c r="T276">
        <v>123</v>
      </c>
      <c r="U276">
        <v>0.8786585365853659</v>
      </c>
      <c r="V276">
        <v>14.28</v>
      </c>
      <c r="W276">
        <v>12.3</v>
      </c>
      <c r="X276">
        <v>2.16</v>
      </c>
      <c r="Y276">
        <v>-0.004531360929599</v>
      </c>
      <c r="Z276">
        <v>0.3981623277182236</v>
      </c>
      <c r="AA276">
        <v>0.5007656967840736</v>
      </c>
      <c r="AB276">
        <v>0.3585626911314985</v>
      </c>
      <c r="AC276">
        <v>0.8700305810397553</v>
      </c>
      <c r="AD276">
        <v>0.7262996941896024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80.89</v>
      </c>
      <c r="D277">
        <v>128930.186424</v>
      </c>
      <c r="E277" t="s">
        <v>694</v>
      </c>
      <c r="F277" t="s">
        <v>663</v>
      </c>
      <c r="G277" t="s">
        <v>702</v>
      </c>
      <c r="H277" t="s">
        <v>708</v>
      </c>
      <c r="I277" t="s">
        <v>948</v>
      </c>
      <c r="J277" t="s">
        <v>1262</v>
      </c>
      <c r="K277">
        <v>44124</v>
      </c>
      <c r="L277">
        <v>0.05599446072725701</v>
      </c>
      <c r="M277">
        <v>-0.01239392805614159</v>
      </c>
      <c r="N277">
        <v>0.04</v>
      </c>
      <c r="O277">
        <v>0.07961671562097417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1.064342105263158</v>
      </c>
      <c r="V277">
        <v>4.93</v>
      </c>
      <c r="W277">
        <v>5.07</v>
      </c>
      <c r="X277">
        <v>4.8</v>
      </c>
      <c r="Y277">
        <v>0.03763640989583501</v>
      </c>
      <c r="Z277">
        <v>0.8284839203675345</v>
      </c>
      <c r="AA277">
        <v>0.5727411944869831</v>
      </c>
      <c r="AB277">
        <v>0.4235474006116208</v>
      </c>
      <c r="AC277">
        <v>0.6406727828746177</v>
      </c>
      <c r="AD277">
        <v>0.724770642201835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155.81</v>
      </c>
      <c r="D278">
        <v>22397.469143</v>
      </c>
      <c r="E278" t="s">
        <v>697</v>
      </c>
      <c r="F278" t="s">
        <v>665</v>
      </c>
      <c r="G278" t="s">
        <v>702</v>
      </c>
      <c r="H278" t="s">
        <v>708</v>
      </c>
      <c r="J278" t="s">
        <v>1265</v>
      </c>
      <c r="K278">
        <v>44151</v>
      </c>
      <c r="L278">
        <v>0.039034793392642</v>
      </c>
      <c r="M278">
        <v>0.002795443344853155</v>
      </c>
      <c r="N278">
        <v>0.036</v>
      </c>
      <c r="O278">
        <v>0.07362468807765188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0.9861392405063292</v>
      </c>
      <c r="V278">
        <v>4.64</v>
      </c>
      <c r="W278">
        <v>8.800000000000001</v>
      </c>
      <c r="X278">
        <v>6.36</v>
      </c>
      <c r="Y278">
        <v>-0.200946730944225</v>
      </c>
      <c r="Z278">
        <v>0.6875957120980093</v>
      </c>
      <c r="AA278">
        <v>0.2036753445635528</v>
      </c>
      <c r="AB278">
        <v>0.3669724770642202</v>
      </c>
      <c r="AC278">
        <v>0.7477064220183486</v>
      </c>
      <c r="AD278">
        <v>0.6834862385321101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58.61</v>
      </c>
      <c r="D279">
        <v>35952.471962</v>
      </c>
      <c r="E279" t="s">
        <v>696</v>
      </c>
      <c r="F279" t="s">
        <v>663</v>
      </c>
      <c r="G279" t="s">
        <v>702</v>
      </c>
      <c r="H279" t="s">
        <v>708</v>
      </c>
      <c r="I279" t="s">
        <v>949</v>
      </c>
      <c r="J279" t="s">
        <v>1262</v>
      </c>
      <c r="K279">
        <v>44183</v>
      </c>
      <c r="L279">
        <v>0.03326658930092601</v>
      </c>
      <c r="M279">
        <v>0.0113092827505008</v>
      </c>
      <c r="N279">
        <v>0.03</v>
      </c>
      <c r="O279">
        <v>0.07094562418892592</v>
      </c>
      <c r="P279" t="s">
        <v>414</v>
      </c>
      <c r="Q279" t="s">
        <v>668</v>
      </c>
      <c r="R279">
        <v>1</v>
      </c>
      <c r="S279">
        <v>0.5534246575342466</v>
      </c>
      <c r="T279">
        <v>62</v>
      </c>
      <c r="U279">
        <v>0.9453225806451613</v>
      </c>
      <c r="V279">
        <v>3.74</v>
      </c>
      <c r="W279">
        <v>3.65</v>
      </c>
      <c r="X279">
        <v>2.02</v>
      </c>
      <c r="Y279">
        <v>0.171394078483403</v>
      </c>
      <c r="Z279">
        <v>0.6186830015313936</v>
      </c>
      <c r="AA279">
        <v>0.7457886676875957</v>
      </c>
      <c r="AB279">
        <v>0.2943425076452599</v>
      </c>
      <c r="AC279">
        <v>0.8012232415902141</v>
      </c>
      <c r="AD279">
        <v>0.6666666666666667</v>
      </c>
    </row>
    <row r="280" spans="1:30">
      <c r="A280" s="1" t="s">
        <v>287</v>
      </c>
      <c r="B280">
        <f>HYPERLINK("https://www.suredividend.com/sure-analysis-SVC/","Service Properties Trust")</f>
        <v>0</v>
      </c>
      <c r="C280">
        <v>11.13</v>
      </c>
      <c r="D280">
        <v>1893.825841</v>
      </c>
      <c r="E280" t="s">
        <v>695</v>
      </c>
      <c r="F280" t="s">
        <v>665</v>
      </c>
      <c r="G280" t="s">
        <v>702</v>
      </c>
      <c r="H280" t="s">
        <v>709</v>
      </c>
      <c r="I280" t="s">
        <v>950</v>
      </c>
      <c r="J280" t="s">
        <v>1265</v>
      </c>
      <c r="K280">
        <v>44152</v>
      </c>
      <c r="L280">
        <v>0.04940205574417701</v>
      </c>
      <c r="M280">
        <v>0.04695152604524488</v>
      </c>
      <c r="N280">
        <v>0.02</v>
      </c>
      <c r="O280">
        <v>0.07063985353147517</v>
      </c>
      <c r="P280" t="s">
        <v>414</v>
      </c>
      <c r="Q280" t="s">
        <v>668</v>
      </c>
      <c r="R280">
        <v>0</v>
      </c>
      <c r="S280">
        <v>0.025</v>
      </c>
      <c r="T280">
        <v>14</v>
      </c>
      <c r="U280">
        <v>0.795</v>
      </c>
      <c r="V280">
        <v>-1.15</v>
      </c>
      <c r="W280">
        <v>1.6</v>
      </c>
      <c r="X280">
        <v>0.04</v>
      </c>
      <c r="Y280">
        <v>-0.506237564620997</v>
      </c>
      <c r="Z280">
        <v>0.7947932618683002</v>
      </c>
      <c r="AA280">
        <v>0.02756508422664625</v>
      </c>
      <c r="AB280">
        <v>0.1903669724770642</v>
      </c>
      <c r="AC280">
        <v>0.944954128440367</v>
      </c>
      <c r="AD280">
        <v>0.6636085626911316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75.36</v>
      </c>
      <c r="D281">
        <v>701.143092</v>
      </c>
      <c r="E281" t="s">
        <v>691</v>
      </c>
      <c r="F281" t="s">
        <v>663</v>
      </c>
      <c r="H281" t="s">
        <v>716</v>
      </c>
      <c r="J281" t="s">
        <v>1256</v>
      </c>
      <c r="K281">
        <v>44144</v>
      </c>
      <c r="L281">
        <v>0.009226469921419001</v>
      </c>
      <c r="M281">
        <v>-0.03673046434950589</v>
      </c>
      <c r="N281">
        <v>0.1</v>
      </c>
      <c r="O281">
        <v>0.06799280742976088</v>
      </c>
      <c r="P281" t="s">
        <v>414</v>
      </c>
      <c r="Q281" t="s">
        <v>624</v>
      </c>
      <c r="R281">
        <v>0</v>
      </c>
      <c r="S281">
        <v>0.28</v>
      </c>
      <c r="T281">
        <v>62.5</v>
      </c>
      <c r="U281">
        <v>1.20576</v>
      </c>
      <c r="V281">
        <v>0</v>
      </c>
      <c r="W281">
        <v>2.5</v>
      </c>
      <c r="X281">
        <v>0.7</v>
      </c>
      <c r="Y281">
        <v>2.440032119132784</v>
      </c>
      <c r="Z281">
        <v>0.1745788667687596</v>
      </c>
      <c r="AA281">
        <v>0.9969372128637061</v>
      </c>
      <c r="AB281">
        <v>0.9342507645259939</v>
      </c>
      <c r="AC281">
        <v>0.4327217125382263</v>
      </c>
      <c r="AD281">
        <v>0.6422018348623852</v>
      </c>
    </row>
    <row r="282" spans="1:30">
      <c r="A282" s="1" t="s">
        <v>289</v>
      </c>
      <c r="B282">
        <f>HYPERLINK("https://www.suredividend.com/sure-analysis-WEYS/","Weyco Group, Inc")</f>
        <v>0</v>
      </c>
      <c r="C282">
        <v>16.02</v>
      </c>
      <c r="D282">
        <v>155.443797</v>
      </c>
      <c r="E282" t="s">
        <v>692</v>
      </c>
      <c r="F282" t="s">
        <v>663</v>
      </c>
      <c r="G282" t="s">
        <v>702</v>
      </c>
      <c r="H282" t="s">
        <v>709</v>
      </c>
      <c r="I282" t="s">
        <v>951</v>
      </c>
      <c r="J282" t="s">
        <v>1260</v>
      </c>
      <c r="K282">
        <v>44173</v>
      </c>
      <c r="L282">
        <v>0.059446658154891</v>
      </c>
      <c r="M282">
        <v>-0.00024981267170332</v>
      </c>
      <c r="N282">
        <v>0.01</v>
      </c>
      <c r="O282">
        <v>0.06771083585940074</v>
      </c>
      <c r="P282" t="s">
        <v>414</v>
      </c>
      <c r="Q282" t="s">
        <v>667</v>
      </c>
      <c r="R282">
        <v>38</v>
      </c>
      <c r="S282">
        <v>0.9056603773584905</v>
      </c>
      <c r="T282">
        <v>16</v>
      </c>
      <c r="U282">
        <v>1.00125</v>
      </c>
      <c r="V282">
        <v>-0.4884</v>
      </c>
      <c r="W282">
        <v>1.06</v>
      </c>
      <c r="X282">
        <v>0.96</v>
      </c>
      <c r="Y282">
        <v>-0.346281148630244</v>
      </c>
      <c r="Z282">
        <v>0.8361408882082695</v>
      </c>
      <c r="AA282">
        <v>0.08882082695252681</v>
      </c>
      <c r="AB282">
        <v>0.1154434250764526</v>
      </c>
      <c r="AC282">
        <v>0.7308868501529052</v>
      </c>
      <c r="AD282">
        <v>0.6406727828746177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26.5</v>
      </c>
      <c r="D283">
        <v>6041.367451</v>
      </c>
      <c r="E283" t="s">
        <v>696</v>
      </c>
      <c r="F283" t="s">
        <v>663</v>
      </c>
      <c r="G283" t="s">
        <v>702</v>
      </c>
      <c r="H283" t="s">
        <v>708</v>
      </c>
      <c r="I283" t="s">
        <v>952</v>
      </c>
      <c r="J283" t="s">
        <v>1259</v>
      </c>
      <c r="K283">
        <v>44151</v>
      </c>
      <c r="L283">
        <v>0.045123220731657</v>
      </c>
      <c r="M283">
        <v>0.01819374512778538</v>
      </c>
      <c r="N283">
        <v>0.03</v>
      </c>
      <c r="O283">
        <v>0.06615241041390529</v>
      </c>
      <c r="P283" t="s">
        <v>414</v>
      </c>
      <c r="Q283" t="s">
        <v>668</v>
      </c>
      <c r="R283">
        <v>0</v>
      </c>
      <c r="S283">
        <v>0.08333333333333334</v>
      </c>
      <c r="T283">
        <v>29</v>
      </c>
      <c r="U283">
        <v>0.9137931034482759</v>
      </c>
      <c r="V283">
        <v>0</v>
      </c>
      <c r="W283">
        <v>4.8</v>
      </c>
      <c r="X283">
        <v>0.4</v>
      </c>
      <c r="Y283">
        <v>-0.331698468834551</v>
      </c>
      <c r="Z283">
        <v>0.7611026033690659</v>
      </c>
      <c r="AA283">
        <v>0.09954058192955589</v>
      </c>
      <c r="AB283">
        <v>0.2943425076452599</v>
      </c>
      <c r="AC283">
        <v>0.8256880733944953</v>
      </c>
      <c r="AD283">
        <v>0.6314984709480123</v>
      </c>
    </row>
    <row r="284" spans="1:30">
      <c r="A284" s="1" t="s">
        <v>291</v>
      </c>
      <c r="B284">
        <f>HYPERLINK("https://www.suredividend.com/sure-analysis-CHRRF/","Chorus Aviation, Inc.")</f>
        <v>0</v>
      </c>
      <c r="C284">
        <v>2.9186</v>
      </c>
      <c r="D284">
        <v>472.426159</v>
      </c>
      <c r="E284" t="s">
        <v>698</v>
      </c>
      <c r="F284" t="s">
        <v>663</v>
      </c>
      <c r="G284" t="s">
        <v>703</v>
      </c>
      <c r="H284" t="s">
        <v>714</v>
      </c>
      <c r="I284" t="s">
        <v>953</v>
      </c>
      <c r="J284" t="s">
        <v>1256</v>
      </c>
      <c r="K284">
        <v>44160</v>
      </c>
      <c r="L284">
        <v>0</v>
      </c>
      <c r="M284">
        <v>-0.01986506343023353</v>
      </c>
      <c r="N284">
        <v>0.05</v>
      </c>
      <c r="O284">
        <v>0.06438371858446246</v>
      </c>
      <c r="P284" t="s">
        <v>414</v>
      </c>
      <c r="Q284" t="s">
        <v>624</v>
      </c>
      <c r="R284">
        <v>0</v>
      </c>
      <c r="S284">
        <v>0.2727272727272727</v>
      </c>
      <c r="T284">
        <v>2.64</v>
      </c>
      <c r="U284">
        <v>1.105530303030303</v>
      </c>
      <c r="V284">
        <v>0</v>
      </c>
      <c r="W284">
        <v>0.33</v>
      </c>
      <c r="X284">
        <v>0.09</v>
      </c>
      <c r="Y284">
        <v>-0.5297434905903581</v>
      </c>
      <c r="Z284">
        <v>0.03675344563552833</v>
      </c>
      <c r="AA284">
        <v>0.01990811638591118</v>
      </c>
      <c r="AB284">
        <v>0.5558103975535168</v>
      </c>
      <c r="AC284">
        <v>0.5611620795107034</v>
      </c>
      <c r="AD284">
        <v>0.6131498470948012</v>
      </c>
    </row>
    <row r="285" spans="1:30">
      <c r="A285" s="1" t="s">
        <v>292</v>
      </c>
      <c r="B285">
        <f>HYPERLINK("https://www.suredividend.com/sure-analysis-ERF/","Enerplus Corporation")</f>
        <v>0</v>
      </c>
      <c r="C285">
        <v>3.225</v>
      </c>
      <c r="D285">
        <v>696.573988</v>
      </c>
      <c r="E285" t="s">
        <v>700</v>
      </c>
      <c r="F285" t="s">
        <v>663</v>
      </c>
      <c r="H285" t="s">
        <v>708</v>
      </c>
      <c r="I285" t="s">
        <v>954</v>
      </c>
      <c r="J285" t="s">
        <v>1259</v>
      </c>
      <c r="K285">
        <v>44104</v>
      </c>
      <c r="L285">
        <v>0.034497409848424</v>
      </c>
      <c r="M285">
        <v>-0.004063904429539078</v>
      </c>
      <c r="N285">
        <v>0.045</v>
      </c>
      <c r="O285">
        <v>0.06352105391084417</v>
      </c>
      <c r="P285" t="s">
        <v>414</v>
      </c>
      <c r="Q285" t="s">
        <v>668</v>
      </c>
      <c r="R285">
        <v>0</v>
      </c>
      <c r="S285">
        <v>0.01707779886148008</v>
      </c>
      <c r="T285">
        <v>3.16</v>
      </c>
      <c r="U285">
        <v>1.020569620253164</v>
      </c>
      <c r="V285">
        <v>-3.88</v>
      </c>
      <c r="W285">
        <v>5.27</v>
      </c>
      <c r="X285">
        <v>0.09</v>
      </c>
      <c r="Y285">
        <v>-0.54468753636681</v>
      </c>
      <c r="Z285">
        <v>0.6431852986217459</v>
      </c>
      <c r="AA285">
        <v>0.01684532924961715</v>
      </c>
      <c r="AB285">
        <v>0.4824159021406728</v>
      </c>
      <c r="AC285">
        <v>0.7018348623853211</v>
      </c>
      <c r="AD285">
        <v>0.6055045871559632</v>
      </c>
    </row>
    <row r="286" spans="1:30">
      <c r="A286" s="1" t="s">
        <v>293</v>
      </c>
      <c r="B286">
        <f>HYPERLINK("https://www.suredividend.com/sure-analysis-ITUB/","Itau Unibanco Holding S.A.")</f>
        <v>0</v>
      </c>
      <c r="C286">
        <v>5.925</v>
      </c>
      <c r="D286">
        <v>5439.53928</v>
      </c>
      <c r="E286" t="s">
        <v>700</v>
      </c>
      <c r="F286" t="s">
        <v>663</v>
      </c>
      <c r="H286" t="s">
        <v>708</v>
      </c>
      <c r="I286" t="s">
        <v>955</v>
      </c>
      <c r="J286" t="s">
        <v>1258</v>
      </c>
      <c r="K286">
        <v>44172</v>
      </c>
      <c r="L286">
        <v>0.007085862062285</v>
      </c>
      <c r="M286">
        <v>0.03684538462128795</v>
      </c>
      <c r="N286">
        <v>0.015</v>
      </c>
      <c r="O286">
        <v>0.06318209578218625</v>
      </c>
      <c r="P286" t="s">
        <v>414</v>
      </c>
      <c r="Q286" t="s">
        <v>624</v>
      </c>
      <c r="R286">
        <v>0</v>
      </c>
      <c r="S286">
        <v>0.2424242424242424</v>
      </c>
      <c r="T286">
        <v>7.1</v>
      </c>
      <c r="U286">
        <v>0.8345070422535211</v>
      </c>
      <c r="V286">
        <v>0.4404</v>
      </c>
      <c r="W286">
        <v>0.33</v>
      </c>
      <c r="X286">
        <v>0.08</v>
      </c>
      <c r="Y286">
        <v>-0.32705695153484</v>
      </c>
      <c r="Z286">
        <v>0.1286370597243492</v>
      </c>
      <c r="AA286">
        <v>0.108728943338438</v>
      </c>
      <c r="AB286">
        <v>0.1399082568807339</v>
      </c>
      <c r="AC286">
        <v>0.9097859327217125</v>
      </c>
      <c r="AD286">
        <v>0.6024464831804281</v>
      </c>
    </row>
    <row r="287" spans="1:30">
      <c r="A287" s="1" t="s">
        <v>294</v>
      </c>
      <c r="B287">
        <f>HYPERLINK("https://www.suredividend.com/sure-analysis-CM/","Canadian Imperial Bank Of Commerce")</f>
        <v>0</v>
      </c>
      <c r="C287">
        <v>84.545</v>
      </c>
      <c r="D287">
        <v>38199.773339</v>
      </c>
      <c r="E287" t="s">
        <v>701</v>
      </c>
      <c r="F287" t="s">
        <v>663</v>
      </c>
      <c r="H287" t="s">
        <v>708</v>
      </c>
      <c r="I287" t="s">
        <v>956</v>
      </c>
      <c r="J287" t="s">
        <v>1258</v>
      </c>
      <c r="K287">
        <v>44094</v>
      </c>
      <c r="L287">
        <v>0.06672769873955001</v>
      </c>
      <c r="M287">
        <v>0.003418501647048711</v>
      </c>
      <c r="N287">
        <v>0.012</v>
      </c>
      <c r="O287">
        <v>0.0630865982997153</v>
      </c>
      <c r="P287" t="s">
        <v>414</v>
      </c>
      <c r="Q287" t="s">
        <v>667</v>
      </c>
      <c r="R287">
        <v>9</v>
      </c>
      <c r="S287">
        <v>0.6998420221169036</v>
      </c>
      <c r="T287">
        <v>86</v>
      </c>
      <c r="U287">
        <v>0.9830813953488372</v>
      </c>
      <c r="V287">
        <v>6.5</v>
      </c>
      <c r="W287">
        <v>6.33</v>
      </c>
      <c r="X287">
        <v>4.43</v>
      </c>
      <c r="Y287">
        <v>0.099077736571114</v>
      </c>
      <c r="Z287">
        <v>0.8575803981623277</v>
      </c>
      <c r="AA287">
        <v>0.6539050535987749</v>
      </c>
      <c r="AB287">
        <v>0.1307339449541284</v>
      </c>
      <c r="AC287">
        <v>0.7522935779816514</v>
      </c>
      <c r="AD287">
        <v>0.599388379204893</v>
      </c>
    </row>
    <row r="288" spans="1:30">
      <c r="A288" s="1" t="s">
        <v>295</v>
      </c>
      <c r="B288">
        <f>HYPERLINK("https://www.suredividend.com/sure-analysis-CCI/","Crown Castle International Corp")</f>
        <v>0</v>
      </c>
      <c r="C288">
        <v>155.29</v>
      </c>
      <c r="D288">
        <v>68658.304105</v>
      </c>
      <c r="E288" t="s">
        <v>699</v>
      </c>
      <c r="F288" t="s">
        <v>665</v>
      </c>
      <c r="G288" t="s">
        <v>702</v>
      </c>
      <c r="H288" t="s">
        <v>708</v>
      </c>
      <c r="I288" t="s">
        <v>957</v>
      </c>
      <c r="J288" t="s">
        <v>1265</v>
      </c>
      <c r="K288">
        <v>44161</v>
      </c>
      <c r="L288">
        <v>0.030614289563915</v>
      </c>
      <c r="M288">
        <v>-0.02906029396075815</v>
      </c>
      <c r="N288">
        <v>0.06</v>
      </c>
      <c r="O288">
        <v>0.0624127260815841</v>
      </c>
      <c r="P288" t="s">
        <v>414</v>
      </c>
      <c r="Q288" t="s">
        <v>414</v>
      </c>
      <c r="R288">
        <v>7</v>
      </c>
      <c r="S288">
        <v>0.8721311475409838</v>
      </c>
      <c r="T288">
        <v>134</v>
      </c>
      <c r="U288">
        <v>1.158880597014925</v>
      </c>
      <c r="V288">
        <v>1.41</v>
      </c>
      <c r="W288">
        <v>6.1</v>
      </c>
      <c r="X288">
        <v>5.32</v>
      </c>
      <c r="Y288">
        <v>0.152404166000059</v>
      </c>
      <c r="Z288">
        <v>0.5957120980091883</v>
      </c>
      <c r="AA288">
        <v>0.7197549770290965</v>
      </c>
      <c r="AB288">
        <v>0.6865443425076453</v>
      </c>
      <c r="AC288">
        <v>0.4877675840978594</v>
      </c>
      <c r="AD288">
        <v>0.5948012232415902</v>
      </c>
    </row>
    <row r="289" spans="1:30">
      <c r="A289" s="1" t="s">
        <v>296</v>
      </c>
      <c r="B289">
        <f>HYPERLINK("https://www.suredividend.com/sure-analysis-WPC/","W. P. Carey Inc")</f>
        <v>0</v>
      </c>
      <c r="C289">
        <v>68.5</v>
      </c>
      <c r="D289">
        <v>12379.579265</v>
      </c>
      <c r="E289" t="s">
        <v>695</v>
      </c>
      <c r="F289" t="s">
        <v>665</v>
      </c>
      <c r="G289" t="s">
        <v>702</v>
      </c>
      <c r="H289" t="s">
        <v>708</v>
      </c>
      <c r="I289" t="s">
        <v>958</v>
      </c>
      <c r="J289" t="s">
        <v>1265</v>
      </c>
      <c r="K289">
        <v>44133</v>
      </c>
      <c r="L289">
        <v>0.05777005409011</v>
      </c>
      <c r="M289">
        <v>-0.0294178765999551</v>
      </c>
      <c r="N289">
        <v>0.035</v>
      </c>
      <c r="O289">
        <v>0.06140107999882027</v>
      </c>
      <c r="P289" t="s">
        <v>414</v>
      </c>
      <c r="Q289" t="s">
        <v>668</v>
      </c>
      <c r="R289">
        <v>22</v>
      </c>
      <c r="S289">
        <v>0.8893617021276595</v>
      </c>
      <c r="T289">
        <v>59</v>
      </c>
      <c r="U289">
        <v>1.161016949152542</v>
      </c>
      <c r="V289">
        <v>2.59</v>
      </c>
      <c r="W289">
        <v>4.7</v>
      </c>
      <c r="X289">
        <v>4.18</v>
      </c>
      <c r="Y289">
        <v>-0.060465401085962</v>
      </c>
      <c r="Z289">
        <v>0.8330781010719756</v>
      </c>
      <c r="AA289">
        <v>0.4211332312404288</v>
      </c>
      <c r="AB289">
        <v>0.3585626911314985</v>
      </c>
      <c r="AC289">
        <v>0.4847094801223242</v>
      </c>
      <c r="AD289">
        <v>0.5917431192660551</v>
      </c>
    </row>
    <row r="290" spans="1:30">
      <c r="A290" s="1" t="s">
        <v>297</v>
      </c>
      <c r="B290">
        <f>HYPERLINK("https://www.suredividend.com/sure-analysis-NNN/","National Retail Properties Inc")</f>
        <v>0</v>
      </c>
      <c r="C290">
        <v>39.54</v>
      </c>
      <c r="D290">
        <v>7108.934374</v>
      </c>
      <c r="E290" t="s">
        <v>697</v>
      </c>
      <c r="F290" t="s">
        <v>665</v>
      </c>
      <c r="G290" t="s">
        <v>702</v>
      </c>
      <c r="H290" t="s">
        <v>708</v>
      </c>
      <c r="I290" t="s">
        <v>959</v>
      </c>
      <c r="J290" t="s">
        <v>1265</v>
      </c>
      <c r="K290">
        <v>44146</v>
      </c>
      <c r="L290">
        <v>0.049428877040699</v>
      </c>
      <c r="M290">
        <v>-0.01426033877677857</v>
      </c>
      <c r="N290">
        <v>0.027</v>
      </c>
      <c r="O290">
        <v>0.0607255056865883</v>
      </c>
      <c r="P290" t="s">
        <v>414</v>
      </c>
      <c r="Q290" t="s">
        <v>667</v>
      </c>
      <c r="R290">
        <v>30</v>
      </c>
      <c r="S290">
        <v>0.790874524714829</v>
      </c>
      <c r="T290">
        <v>36.8</v>
      </c>
      <c r="U290">
        <v>1.07445652173913</v>
      </c>
      <c r="V290">
        <v>1.24</v>
      </c>
      <c r="W290">
        <v>2.63</v>
      </c>
      <c r="X290">
        <v>2.08</v>
      </c>
      <c r="Y290">
        <v>-0.18657329089944</v>
      </c>
      <c r="Z290">
        <v>0.7963246554364471</v>
      </c>
      <c r="AA290">
        <v>0.2159264931087289</v>
      </c>
      <c r="AB290">
        <v>0.2400611620795107</v>
      </c>
      <c r="AC290">
        <v>0.6238532110091743</v>
      </c>
      <c r="AD290">
        <v>0.5886850152905199</v>
      </c>
    </row>
    <row r="291" spans="1:30">
      <c r="A291" s="1" t="s">
        <v>298</v>
      </c>
      <c r="B291">
        <f>HYPERLINK("https://www.suredividend.com/sure-analysis-SKM/","SK Telecom Co Ltd")</f>
        <v>0</v>
      </c>
      <c r="C291">
        <v>24.185</v>
      </c>
      <c r="D291">
        <v>17789.895048</v>
      </c>
      <c r="E291" t="s">
        <v>698</v>
      </c>
      <c r="F291" t="s">
        <v>663</v>
      </c>
      <c r="H291" t="s">
        <v>708</v>
      </c>
      <c r="I291" t="s">
        <v>960</v>
      </c>
      <c r="J291" t="s">
        <v>1255</v>
      </c>
      <c r="K291">
        <v>44162</v>
      </c>
      <c r="L291">
        <v>0.003830187960095</v>
      </c>
      <c r="M291">
        <v>-0.02784695548391547</v>
      </c>
      <c r="N291">
        <v>0.055</v>
      </c>
      <c r="O291">
        <v>0.06053118403822433</v>
      </c>
      <c r="P291" t="s">
        <v>414</v>
      </c>
      <c r="Q291" t="s">
        <v>534</v>
      </c>
      <c r="R291">
        <v>0</v>
      </c>
      <c r="S291">
        <v>0.5586592178770949</v>
      </c>
      <c r="T291">
        <v>21</v>
      </c>
      <c r="U291">
        <v>1.151666666666667</v>
      </c>
      <c r="V291">
        <v>0</v>
      </c>
      <c r="W291">
        <v>1.79</v>
      </c>
      <c r="X291">
        <v>1</v>
      </c>
      <c r="Y291">
        <v>0.09351129693656</v>
      </c>
      <c r="Z291">
        <v>0.09341500765696784</v>
      </c>
      <c r="AA291">
        <v>0.6462480857580398</v>
      </c>
      <c r="AB291">
        <v>0.6269113149847094</v>
      </c>
      <c r="AC291">
        <v>0.4954128440366973</v>
      </c>
      <c r="AD291">
        <v>0.5856269113149847</v>
      </c>
    </row>
    <row r="292" spans="1:30">
      <c r="A292" s="1" t="s">
        <v>299</v>
      </c>
      <c r="B292">
        <f>HYPERLINK("https://www.suredividend.com/sure-analysis-SYF/","Synchrony Financial")</f>
        <v>0</v>
      </c>
      <c r="C292">
        <v>34.44</v>
      </c>
      <c r="D292">
        <v>20263.426811</v>
      </c>
      <c r="E292" t="s">
        <v>695</v>
      </c>
      <c r="F292" t="s">
        <v>663</v>
      </c>
      <c r="G292" t="s">
        <v>702</v>
      </c>
      <c r="H292" t="s">
        <v>708</v>
      </c>
      <c r="I292" t="s">
        <v>961</v>
      </c>
      <c r="J292" t="s">
        <v>1258</v>
      </c>
      <c r="K292">
        <v>44126</v>
      </c>
      <c r="L292">
        <v>0.025000109441686</v>
      </c>
      <c r="M292">
        <v>-0.01458908809266646</v>
      </c>
      <c r="N292">
        <v>0.05</v>
      </c>
      <c r="O292">
        <v>0.06007989543614256</v>
      </c>
      <c r="P292" t="s">
        <v>414</v>
      </c>
      <c r="Q292" t="s">
        <v>534</v>
      </c>
      <c r="R292">
        <v>4</v>
      </c>
      <c r="S292">
        <v>0.352</v>
      </c>
      <c r="T292">
        <v>32</v>
      </c>
      <c r="U292">
        <v>1.07625</v>
      </c>
      <c r="V292">
        <v>2.23</v>
      </c>
      <c r="W292">
        <v>2.5</v>
      </c>
      <c r="X292">
        <v>0.88</v>
      </c>
      <c r="Y292">
        <v>0.008191007319623</v>
      </c>
      <c r="Z292">
        <v>0.4977029096477795</v>
      </c>
      <c r="AA292">
        <v>0.5222052067381316</v>
      </c>
      <c r="AB292">
        <v>0.5558103975535168</v>
      </c>
      <c r="AC292">
        <v>0.6192660550458716</v>
      </c>
      <c r="AD292">
        <v>0.5840978593272171</v>
      </c>
    </row>
    <row r="293" spans="1:30">
      <c r="A293" s="1" t="s">
        <v>300</v>
      </c>
      <c r="B293">
        <f>HYPERLINK("https://www.suredividend.com/sure-analysis-MAC/","Macerich Co.")</f>
        <v>0</v>
      </c>
      <c r="C293">
        <v>10.675</v>
      </c>
      <c r="D293">
        <v>1594.870839</v>
      </c>
      <c r="E293" t="s">
        <v>696</v>
      </c>
      <c r="F293" t="s">
        <v>665</v>
      </c>
      <c r="G293" t="s">
        <v>702</v>
      </c>
      <c r="H293" t="s">
        <v>708</v>
      </c>
      <c r="I293" t="s">
        <v>962</v>
      </c>
      <c r="J293" t="s">
        <v>1265</v>
      </c>
      <c r="K293">
        <v>44152</v>
      </c>
      <c r="L293">
        <v>0.104352829217193</v>
      </c>
      <c r="M293">
        <v>0.02367635606975349</v>
      </c>
      <c r="N293">
        <v>-0.02</v>
      </c>
      <c r="O293">
        <v>0.05870194824560171</v>
      </c>
      <c r="P293" t="s">
        <v>414</v>
      </c>
      <c r="Q293" t="s">
        <v>667</v>
      </c>
      <c r="R293">
        <v>0</v>
      </c>
      <c r="S293">
        <v>0.25</v>
      </c>
      <c r="T293">
        <v>12</v>
      </c>
      <c r="U293">
        <v>0.8895833333333334</v>
      </c>
      <c r="V293">
        <v>-0.0975</v>
      </c>
      <c r="W293">
        <v>2.4</v>
      </c>
      <c r="X293">
        <v>0.6</v>
      </c>
      <c r="Y293">
        <v>-0.5561804062176331</v>
      </c>
      <c r="Z293">
        <v>0.9571209800918836</v>
      </c>
      <c r="AA293">
        <v>0.01378254211332312</v>
      </c>
      <c r="AB293">
        <v>0.01834862385321101</v>
      </c>
      <c r="AC293">
        <v>0.8577981651376148</v>
      </c>
      <c r="AD293">
        <v>0.5718654434250765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221.34</v>
      </c>
      <c r="D294">
        <v>40371.677252</v>
      </c>
      <c r="E294" t="s">
        <v>697</v>
      </c>
      <c r="F294" t="s">
        <v>665</v>
      </c>
      <c r="G294" t="s">
        <v>702</v>
      </c>
      <c r="H294" t="s">
        <v>708</v>
      </c>
      <c r="I294" t="s">
        <v>963</v>
      </c>
      <c r="J294" t="s">
        <v>1265</v>
      </c>
      <c r="K294">
        <v>44148</v>
      </c>
      <c r="L294">
        <v>0.034163974207189</v>
      </c>
      <c r="M294">
        <v>-0.01235541746162494</v>
      </c>
      <c r="N294">
        <v>0.037</v>
      </c>
      <c r="O294">
        <v>0.0584007237036317</v>
      </c>
      <c r="P294" t="s">
        <v>414</v>
      </c>
      <c r="Q294" t="s">
        <v>414</v>
      </c>
      <c r="R294">
        <v>0</v>
      </c>
      <c r="S294">
        <v>0.7692307692307692</v>
      </c>
      <c r="T294">
        <v>208</v>
      </c>
      <c r="U294">
        <v>1.064134615384615</v>
      </c>
      <c r="V294">
        <v>6.49</v>
      </c>
      <c r="W294">
        <v>10.4</v>
      </c>
      <c r="X294">
        <v>8</v>
      </c>
      <c r="Y294">
        <v>0.123011945952649</v>
      </c>
      <c r="Z294">
        <v>0.6370597243491577</v>
      </c>
      <c r="AA294">
        <v>0.6830015313935681</v>
      </c>
      <c r="AB294">
        <v>0.3707951070336392</v>
      </c>
      <c r="AC294">
        <v>0.6422018348623852</v>
      </c>
      <c r="AD294">
        <v>0.5688073394495413</v>
      </c>
    </row>
    <row r="295" spans="1:30">
      <c r="A295" s="1" t="s">
        <v>302</v>
      </c>
      <c r="B295">
        <f>HYPERLINK("https://www.suredividend.com/sure-analysis-BEP/","Brookfield Renewable Partners LP")</f>
        <v>0</v>
      </c>
      <c r="C295">
        <v>43.88</v>
      </c>
      <c r="D295">
        <v>11857.682524</v>
      </c>
      <c r="E295" t="s">
        <v>696</v>
      </c>
      <c r="F295" t="s">
        <v>664</v>
      </c>
      <c r="H295" t="s">
        <v>708</v>
      </c>
      <c r="I295" t="s">
        <v>964</v>
      </c>
      <c r="J295" t="s">
        <v>1261</v>
      </c>
      <c r="K295">
        <v>44140</v>
      </c>
      <c r="L295">
        <v>0.029021869250295</v>
      </c>
      <c r="M295">
        <v>-0.03881457578615488</v>
      </c>
      <c r="N295">
        <v>0.06</v>
      </c>
      <c r="O295">
        <v>0.05815837443653904</v>
      </c>
      <c r="P295" t="s">
        <v>414</v>
      </c>
      <c r="Q295" t="s">
        <v>414</v>
      </c>
      <c r="R295">
        <v>11</v>
      </c>
      <c r="S295">
        <v>0.6692307692307692</v>
      </c>
      <c r="T295">
        <v>36</v>
      </c>
      <c r="U295">
        <v>1.218888888888889</v>
      </c>
      <c r="V295">
        <v>0</v>
      </c>
      <c r="W295">
        <v>2.6</v>
      </c>
      <c r="X295">
        <v>1.74</v>
      </c>
      <c r="Y295">
        <v>0.8169033062166301</v>
      </c>
      <c r="Z295">
        <v>0.5681470137825422</v>
      </c>
      <c r="AA295">
        <v>0.9800918836140888</v>
      </c>
      <c r="AB295">
        <v>0.6865443425076453</v>
      </c>
      <c r="AC295">
        <v>0.4082568807339449</v>
      </c>
      <c r="AD295">
        <v>0.5672782874617738</v>
      </c>
    </row>
    <row r="296" spans="1:30">
      <c r="A296" s="1" t="s">
        <v>303</v>
      </c>
      <c r="B296">
        <f>HYPERLINK("https://www.suredividend.com/sure-analysis-BMO/","Bank of Montreal")</f>
        <v>0</v>
      </c>
      <c r="C296">
        <v>75.27</v>
      </c>
      <c r="D296">
        <v>49155.92353</v>
      </c>
      <c r="E296" t="s">
        <v>701</v>
      </c>
      <c r="F296" t="s">
        <v>663</v>
      </c>
      <c r="H296" t="s">
        <v>708</v>
      </c>
      <c r="I296" t="s">
        <v>965</v>
      </c>
      <c r="J296" t="s">
        <v>1258</v>
      </c>
      <c r="K296">
        <v>44086</v>
      </c>
      <c r="L296">
        <v>0.054636013900407</v>
      </c>
      <c r="M296">
        <v>0.00455509762141415</v>
      </c>
      <c r="N296">
        <v>0.012</v>
      </c>
      <c r="O296">
        <v>0.05663084325113288</v>
      </c>
      <c r="P296" t="s">
        <v>414</v>
      </c>
      <c r="Q296" t="s">
        <v>668</v>
      </c>
      <c r="R296">
        <v>9</v>
      </c>
      <c r="S296">
        <v>0.6471774193548387</v>
      </c>
      <c r="T296">
        <v>77</v>
      </c>
      <c r="U296">
        <v>0.9775324675324675</v>
      </c>
      <c r="V296">
        <v>5.67</v>
      </c>
      <c r="W296">
        <v>4.96</v>
      </c>
      <c r="X296">
        <v>3.21</v>
      </c>
      <c r="Y296">
        <v>0.034153029620874</v>
      </c>
      <c r="Z296">
        <v>0.8208269525267994</v>
      </c>
      <c r="AA296">
        <v>0.563552833078101</v>
      </c>
      <c r="AB296">
        <v>0.1307339449541284</v>
      </c>
      <c r="AC296">
        <v>0.7599388379204893</v>
      </c>
      <c r="AD296">
        <v>0.555045871559633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27.685</v>
      </c>
      <c r="D297">
        <v>21680.930452</v>
      </c>
      <c r="E297" t="s">
        <v>693</v>
      </c>
      <c r="F297" t="s">
        <v>663</v>
      </c>
      <c r="G297" t="s">
        <v>702</v>
      </c>
      <c r="H297" t="s">
        <v>708</v>
      </c>
      <c r="J297" t="s">
        <v>1261</v>
      </c>
      <c r="K297">
        <v>44140</v>
      </c>
      <c r="L297">
        <v>0.057614526330836</v>
      </c>
      <c r="M297">
        <v>-0.02019625255538249</v>
      </c>
      <c r="N297">
        <v>0.02</v>
      </c>
      <c r="O297">
        <v>0.05629259459098424</v>
      </c>
      <c r="P297" t="s">
        <v>414</v>
      </c>
      <c r="Q297" t="s">
        <v>667</v>
      </c>
      <c r="R297">
        <v>20</v>
      </c>
      <c r="S297">
        <v>0.6775510204081632</v>
      </c>
      <c r="T297">
        <v>25</v>
      </c>
      <c r="U297">
        <v>1.1074</v>
      </c>
      <c r="V297">
        <v>2.29</v>
      </c>
      <c r="W297">
        <v>2.45</v>
      </c>
      <c r="X297">
        <v>1.66</v>
      </c>
      <c r="Y297">
        <v>-0.156955713269278</v>
      </c>
      <c r="Z297">
        <v>0.8315467075038285</v>
      </c>
      <c r="AA297">
        <v>0.2572741194486983</v>
      </c>
      <c r="AB297">
        <v>0.1903669724770642</v>
      </c>
      <c r="AC297">
        <v>0.5565749235474007</v>
      </c>
      <c r="AD297">
        <v>0.5535168195718654</v>
      </c>
    </row>
    <row r="298" spans="1:30">
      <c r="A298" s="1" t="s">
        <v>305</v>
      </c>
      <c r="B298">
        <f>HYPERLINK("https://www.suredividend.com/sure-analysis-GEF/","Greif Inc")</f>
        <v>0</v>
      </c>
      <c r="C298">
        <v>47.47</v>
      </c>
      <c r="D298">
        <v>2304.474679</v>
      </c>
      <c r="E298" t="s">
        <v>694</v>
      </c>
      <c r="F298" t="s">
        <v>663</v>
      </c>
      <c r="G298" t="s">
        <v>702</v>
      </c>
      <c r="H298" t="s">
        <v>708</v>
      </c>
      <c r="I298" t="s">
        <v>966</v>
      </c>
      <c r="J298" t="s">
        <v>1260</v>
      </c>
      <c r="K298">
        <v>44175</v>
      </c>
      <c r="L298">
        <v>0.03694859969205101</v>
      </c>
      <c r="M298">
        <v>-0.006271558378626474</v>
      </c>
      <c r="N298">
        <v>0.03</v>
      </c>
      <c r="O298">
        <v>0.05569578892240079</v>
      </c>
      <c r="P298" t="s">
        <v>414</v>
      </c>
      <c r="Q298" t="s">
        <v>668</v>
      </c>
      <c r="R298">
        <v>0</v>
      </c>
      <c r="S298">
        <v>0.5028571428571429</v>
      </c>
      <c r="T298">
        <v>46</v>
      </c>
      <c r="U298">
        <v>1.03195652173913</v>
      </c>
      <c r="V298">
        <v>2.39</v>
      </c>
      <c r="W298">
        <v>3.5</v>
      </c>
      <c r="X298">
        <v>1.76</v>
      </c>
      <c r="Y298">
        <v>0.130973921015174</v>
      </c>
      <c r="Z298">
        <v>0.667687595712098</v>
      </c>
      <c r="AA298">
        <v>0.6952526799387442</v>
      </c>
      <c r="AB298">
        <v>0.2943425076452599</v>
      </c>
      <c r="AC298">
        <v>0.6865443425076453</v>
      </c>
      <c r="AD298">
        <v>0.5474006116207951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42.15</v>
      </c>
      <c r="D299">
        <v>4770.005649</v>
      </c>
      <c r="E299" t="s">
        <v>692</v>
      </c>
      <c r="F299" t="s">
        <v>663</v>
      </c>
      <c r="H299" t="s">
        <v>708</v>
      </c>
      <c r="I299" t="s">
        <v>967</v>
      </c>
      <c r="J299" t="s">
        <v>1258</v>
      </c>
      <c r="K299">
        <v>44144</v>
      </c>
      <c r="L299">
        <v>0.043498356226054</v>
      </c>
      <c r="M299">
        <v>-0.03649473297814299</v>
      </c>
      <c r="N299">
        <v>0.05</v>
      </c>
      <c r="O299">
        <v>0.05568532294317219</v>
      </c>
      <c r="P299" t="s">
        <v>414</v>
      </c>
      <c r="Q299" t="s">
        <v>668</v>
      </c>
      <c r="R299">
        <v>0</v>
      </c>
      <c r="S299">
        <v>0.706766917293233</v>
      </c>
      <c r="T299">
        <v>35</v>
      </c>
      <c r="U299">
        <v>1.204285714285714</v>
      </c>
      <c r="V299">
        <v>2.56</v>
      </c>
      <c r="W299">
        <v>2.66</v>
      </c>
      <c r="X299">
        <v>1.88</v>
      </c>
      <c r="Y299">
        <v>0.107817050430555</v>
      </c>
      <c r="Z299">
        <v>0.7519142419601837</v>
      </c>
      <c r="AA299">
        <v>0.660030627871363</v>
      </c>
      <c r="AB299">
        <v>0.5558103975535168</v>
      </c>
      <c r="AC299">
        <v>0.4365443425076452</v>
      </c>
      <c r="AD299">
        <v>0.5458715596330275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89.59999999999999</v>
      </c>
      <c r="D300">
        <v>67384.365754</v>
      </c>
      <c r="E300" t="s">
        <v>697</v>
      </c>
      <c r="F300" t="s">
        <v>663</v>
      </c>
      <c r="G300" t="s">
        <v>702</v>
      </c>
      <c r="H300" t="s">
        <v>708</v>
      </c>
      <c r="I300" t="s">
        <v>968</v>
      </c>
      <c r="J300" t="s">
        <v>1261</v>
      </c>
      <c r="K300">
        <v>44146</v>
      </c>
      <c r="L300">
        <v>0.04106158569142401</v>
      </c>
      <c r="M300">
        <v>-0.0323882878013203</v>
      </c>
      <c r="N300">
        <v>0.047</v>
      </c>
      <c r="O300">
        <v>0.0544530187505412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1.178947368421053</v>
      </c>
      <c r="V300">
        <v>2.82</v>
      </c>
      <c r="W300">
        <v>5.09</v>
      </c>
      <c r="X300">
        <v>3.86</v>
      </c>
      <c r="Y300">
        <v>0.05710271191411</v>
      </c>
      <c r="Z300">
        <v>0.7212863705972435</v>
      </c>
      <c r="AA300">
        <v>0.6033690658499234</v>
      </c>
      <c r="AB300">
        <v>0.4915902140672783</v>
      </c>
      <c r="AC300">
        <v>0.4678899082568808</v>
      </c>
      <c r="AD300">
        <v>0.5290519877675841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59.49</v>
      </c>
      <c r="D301">
        <v>64878.11185</v>
      </c>
      <c r="E301" t="s">
        <v>696</v>
      </c>
      <c r="F301" t="s">
        <v>663</v>
      </c>
      <c r="G301" t="s">
        <v>702</v>
      </c>
      <c r="H301" t="s">
        <v>708</v>
      </c>
      <c r="I301" t="s">
        <v>969</v>
      </c>
      <c r="J301" t="s">
        <v>1261</v>
      </c>
      <c r="K301">
        <v>44139</v>
      </c>
      <c r="L301">
        <v>0.04068458854170801</v>
      </c>
      <c r="M301">
        <v>-0.02655397747592425</v>
      </c>
      <c r="N301">
        <v>0.04</v>
      </c>
      <c r="O301">
        <v>0.05334349107018244</v>
      </c>
      <c r="P301" t="s">
        <v>414</v>
      </c>
      <c r="Q301" t="s">
        <v>668</v>
      </c>
      <c r="R301">
        <v>19</v>
      </c>
      <c r="S301">
        <v>0.79375</v>
      </c>
      <c r="T301">
        <v>52</v>
      </c>
      <c r="U301">
        <v>1.144038461538462</v>
      </c>
      <c r="V301">
        <v>3.05</v>
      </c>
      <c r="W301">
        <v>3.2</v>
      </c>
      <c r="X301">
        <v>2.54</v>
      </c>
      <c r="Y301">
        <v>0.02461374747099</v>
      </c>
      <c r="Z301">
        <v>0.7120980091883614</v>
      </c>
      <c r="AA301">
        <v>0.5497702909647779</v>
      </c>
      <c r="AB301">
        <v>0.4235474006116208</v>
      </c>
      <c r="AC301">
        <v>0.5061162079510704</v>
      </c>
      <c r="AD301">
        <v>0.5198776758409785</v>
      </c>
    </row>
    <row r="302" spans="1:30">
      <c r="A302" s="1" t="s">
        <v>309</v>
      </c>
      <c r="B302">
        <f>HYPERLINK("https://www.suredividend.com/sure-analysis-MSM/","MSC Industrial Direct Co., Inc.")</f>
        <v>0</v>
      </c>
      <c r="C302">
        <v>82.08499999999999</v>
      </c>
      <c r="D302">
        <v>3942.470922</v>
      </c>
      <c r="E302" t="s">
        <v>698</v>
      </c>
      <c r="F302" t="s">
        <v>663</v>
      </c>
      <c r="G302" t="s">
        <v>702</v>
      </c>
      <c r="H302" t="s">
        <v>708</v>
      </c>
      <c r="I302" t="s">
        <v>970</v>
      </c>
      <c r="J302" t="s">
        <v>1256</v>
      </c>
      <c r="K302">
        <v>44140</v>
      </c>
      <c r="L302">
        <v>0.025032427538984</v>
      </c>
      <c r="M302">
        <v>-0.03694958652611335</v>
      </c>
      <c r="N302">
        <v>0.055</v>
      </c>
      <c r="O302">
        <v>0.05302675492931663</v>
      </c>
      <c r="P302" t="s">
        <v>414</v>
      </c>
      <c r="Q302" t="s">
        <v>414</v>
      </c>
      <c r="R302">
        <v>16</v>
      </c>
      <c r="S302">
        <v>0.6651884700665189</v>
      </c>
      <c r="T302">
        <v>68</v>
      </c>
      <c r="U302">
        <v>1.207132352941176</v>
      </c>
      <c r="V302">
        <v>4.51</v>
      </c>
      <c r="W302">
        <v>4.51</v>
      </c>
      <c r="X302">
        <v>3</v>
      </c>
      <c r="Y302">
        <v>0.25240232998182</v>
      </c>
      <c r="Z302">
        <v>0.5007656967840736</v>
      </c>
      <c r="AA302">
        <v>0.8392036753445636</v>
      </c>
      <c r="AB302">
        <v>0.6269113149847094</v>
      </c>
      <c r="AC302">
        <v>0.4281345565749236</v>
      </c>
      <c r="AD302">
        <v>0.5168195718654435</v>
      </c>
    </row>
    <row r="303" spans="1:30">
      <c r="A303" s="1" t="s">
        <v>310</v>
      </c>
      <c r="B303">
        <f>HYPERLINK("https://www.suredividend.com/sure-analysis-UHT/","Universal Health Realty Income Trust")</f>
        <v>0</v>
      </c>
      <c r="C303">
        <v>62.76</v>
      </c>
      <c r="D303">
        <v>885.031256</v>
      </c>
      <c r="E303" t="s">
        <v>697</v>
      </c>
      <c r="F303" t="s">
        <v>665</v>
      </c>
      <c r="G303" t="s">
        <v>702</v>
      </c>
      <c r="H303" t="s">
        <v>708</v>
      </c>
      <c r="I303" t="s">
        <v>971</v>
      </c>
      <c r="J303" t="s">
        <v>1265</v>
      </c>
      <c r="K303">
        <v>44152</v>
      </c>
      <c r="L303">
        <v>0.04233556422373001</v>
      </c>
      <c r="M303">
        <v>-0.01701269359130952</v>
      </c>
      <c r="N303">
        <v>0.03</v>
      </c>
      <c r="O303">
        <v>0.05248190706518807</v>
      </c>
      <c r="P303" t="s">
        <v>414</v>
      </c>
      <c r="Q303" t="s">
        <v>668</v>
      </c>
      <c r="R303">
        <v>33</v>
      </c>
      <c r="S303">
        <v>0.8238805970149253</v>
      </c>
      <c r="T303">
        <v>57.6</v>
      </c>
      <c r="U303">
        <v>1.089583333333333</v>
      </c>
      <c r="V303">
        <v>1.47</v>
      </c>
      <c r="W303">
        <v>3.35</v>
      </c>
      <c r="X303">
        <v>2.76</v>
      </c>
      <c r="Y303">
        <v>-0.424353080163334</v>
      </c>
      <c r="Z303">
        <v>0.7335375191424195</v>
      </c>
      <c r="AA303">
        <v>0.05819295558958652</v>
      </c>
      <c r="AB303">
        <v>0.2943425076452599</v>
      </c>
      <c r="AC303">
        <v>0.5948012232415902</v>
      </c>
      <c r="AD303">
        <v>0.5091743119266056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81.61499999999999</v>
      </c>
      <c r="D304">
        <v>41334.173802</v>
      </c>
      <c r="E304" t="s">
        <v>697</v>
      </c>
      <c r="F304" t="s">
        <v>663</v>
      </c>
      <c r="G304" t="s">
        <v>702</v>
      </c>
      <c r="H304" t="s">
        <v>709</v>
      </c>
      <c r="I304" t="s">
        <v>972</v>
      </c>
      <c r="J304" t="s">
        <v>1261</v>
      </c>
      <c r="K304">
        <v>44140</v>
      </c>
      <c r="L304">
        <v>0.033690487155981</v>
      </c>
      <c r="M304">
        <v>-0.02206368190683394</v>
      </c>
      <c r="N304">
        <v>0.04</v>
      </c>
      <c r="O304">
        <v>0.05110419588700577</v>
      </c>
      <c r="P304" t="s">
        <v>414</v>
      </c>
      <c r="Q304" t="s">
        <v>668</v>
      </c>
      <c r="R304">
        <v>11</v>
      </c>
      <c r="S304">
        <v>0.662004662004662</v>
      </c>
      <c r="T304">
        <v>73</v>
      </c>
      <c r="U304">
        <v>1.118013698630137</v>
      </c>
      <c r="V304">
        <v>3.86</v>
      </c>
      <c r="W304">
        <v>4.29</v>
      </c>
      <c r="X304">
        <v>2.84</v>
      </c>
      <c r="Y304">
        <v>-0.07889307881122201</v>
      </c>
      <c r="Z304">
        <v>0.6294027565084227</v>
      </c>
      <c r="AA304">
        <v>0.3843797856049004</v>
      </c>
      <c r="AB304">
        <v>0.4235474006116208</v>
      </c>
      <c r="AC304">
        <v>0.5397553516819572</v>
      </c>
      <c r="AD304">
        <v>0.5015290519877675</v>
      </c>
    </row>
    <row r="305" spans="1:30">
      <c r="A305" s="1" t="s">
        <v>312</v>
      </c>
      <c r="B305">
        <f>HYPERLINK("https://www.suredividend.com/sure-analysis-WRK/","WestRock Co")</f>
        <v>0</v>
      </c>
      <c r="C305">
        <v>42.56</v>
      </c>
      <c r="D305">
        <v>11452.292943</v>
      </c>
      <c r="E305" t="s">
        <v>696</v>
      </c>
      <c r="F305" t="s">
        <v>663</v>
      </c>
      <c r="G305" t="s">
        <v>702</v>
      </c>
      <c r="H305" t="s">
        <v>708</v>
      </c>
      <c r="I305" t="s">
        <v>973</v>
      </c>
      <c r="J305" t="s">
        <v>1260</v>
      </c>
      <c r="K305">
        <v>44165</v>
      </c>
      <c r="L305">
        <v>0.02418186609753</v>
      </c>
      <c r="M305">
        <v>-0.03292495574789245</v>
      </c>
      <c r="N305">
        <v>0.06</v>
      </c>
      <c r="O305">
        <v>0.04956648995178337</v>
      </c>
      <c r="P305" t="s">
        <v>414</v>
      </c>
      <c r="Q305" t="s">
        <v>534</v>
      </c>
      <c r="R305">
        <v>0</v>
      </c>
      <c r="S305">
        <v>0.2878787878787879</v>
      </c>
      <c r="T305">
        <v>36</v>
      </c>
      <c r="U305">
        <v>1.182222222222222</v>
      </c>
      <c r="V305">
        <v>-2.67</v>
      </c>
      <c r="W305">
        <v>3.3</v>
      </c>
      <c r="X305">
        <v>0.95</v>
      </c>
      <c r="Y305">
        <v>0.05195492519351001</v>
      </c>
      <c r="Z305">
        <v>0.4869831546707504</v>
      </c>
      <c r="AA305">
        <v>0.5941807044410413</v>
      </c>
      <c r="AB305">
        <v>0.6865443425076453</v>
      </c>
      <c r="AC305">
        <v>0.4663608562691132</v>
      </c>
      <c r="AD305">
        <v>0.4923547400611621</v>
      </c>
    </row>
    <row r="306" spans="1:30">
      <c r="A306" s="1" t="s">
        <v>313</v>
      </c>
      <c r="B306">
        <f>HYPERLINK("https://www.suredividend.com/sure-analysis-GOLD/","Barrick Gold Corp.")</f>
        <v>0</v>
      </c>
      <c r="C306">
        <v>24.595</v>
      </c>
      <c r="D306">
        <v>40505.706817</v>
      </c>
      <c r="E306" t="s">
        <v>699</v>
      </c>
      <c r="F306" t="s">
        <v>663</v>
      </c>
      <c r="H306" t="s">
        <v>708</v>
      </c>
      <c r="J306" t="s">
        <v>1264</v>
      </c>
      <c r="K306">
        <v>44170</v>
      </c>
      <c r="L306">
        <v>0.014587920010151</v>
      </c>
      <c r="M306">
        <v>0.03349941277388813</v>
      </c>
      <c r="N306">
        <v>0</v>
      </c>
      <c r="O306">
        <v>0.0476036881226567</v>
      </c>
      <c r="P306" t="s">
        <v>414</v>
      </c>
      <c r="Q306" t="s">
        <v>534</v>
      </c>
      <c r="R306">
        <v>4</v>
      </c>
      <c r="S306">
        <v>0.3130434782608696</v>
      </c>
      <c r="T306">
        <v>29</v>
      </c>
      <c r="U306">
        <v>0.848103448275862</v>
      </c>
      <c r="V306">
        <v>1.7</v>
      </c>
      <c r="W306">
        <v>1.15</v>
      </c>
      <c r="X306">
        <v>0.36</v>
      </c>
      <c r="Y306">
        <v>0.242771412984179</v>
      </c>
      <c r="Z306">
        <v>0.2940275650842267</v>
      </c>
      <c r="AA306">
        <v>0.8330781010719756</v>
      </c>
      <c r="AB306">
        <v>0.06957186544342508</v>
      </c>
      <c r="AC306">
        <v>0.8990825688073394</v>
      </c>
      <c r="AD306">
        <v>0.4785932721712538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39.53</v>
      </c>
      <c r="D307">
        <v>4214.315365</v>
      </c>
      <c r="E307" t="s">
        <v>699</v>
      </c>
      <c r="F307" t="s">
        <v>663</v>
      </c>
      <c r="G307" t="s">
        <v>702</v>
      </c>
      <c r="H307" t="s">
        <v>708</v>
      </c>
      <c r="I307" t="s">
        <v>974</v>
      </c>
      <c r="J307" t="s">
        <v>1260</v>
      </c>
      <c r="K307">
        <v>44172</v>
      </c>
      <c r="L307">
        <v>0.022753735161845</v>
      </c>
      <c r="M307">
        <v>0.002366711611918149</v>
      </c>
      <c r="N307">
        <v>0.03</v>
      </c>
      <c r="O307">
        <v>0.04670518234332222</v>
      </c>
      <c r="P307" t="s">
        <v>414</v>
      </c>
      <c r="Q307" t="s">
        <v>534</v>
      </c>
      <c r="R307">
        <v>0</v>
      </c>
      <c r="S307">
        <v>0.2352941176470588</v>
      </c>
      <c r="T307">
        <v>40</v>
      </c>
      <c r="U307">
        <v>0.9882500000000001</v>
      </c>
      <c r="V307">
        <v>3.18</v>
      </c>
      <c r="W307">
        <v>2.55</v>
      </c>
      <c r="X307">
        <v>0.6</v>
      </c>
      <c r="Y307">
        <v>0.09567069189274101</v>
      </c>
      <c r="Z307">
        <v>0.4594180704441041</v>
      </c>
      <c r="AA307">
        <v>0.6493108728943338</v>
      </c>
      <c r="AB307">
        <v>0.2943425076452599</v>
      </c>
      <c r="AC307">
        <v>0.7415902140672783</v>
      </c>
      <c r="AD307">
        <v>0.4724770642201835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47.35</v>
      </c>
      <c r="D308">
        <v>18345.767921</v>
      </c>
      <c r="E308" t="s">
        <v>696</v>
      </c>
      <c r="F308" t="s">
        <v>663</v>
      </c>
      <c r="H308" t="s">
        <v>708</v>
      </c>
      <c r="I308" t="s">
        <v>975</v>
      </c>
      <c r="J308" t="s">
        <v>1255</v>
      </c>
      <c r="K308">
        <v>44131</v>
      </c>
      <c r="L308">
        <v>0.042570837989473</v>
      </c>
      <c r="M308">
        <v>-0.05333460161987347</v>
      </c>
      <c r="N308">
        <v>0.07000000000000001</v>
      </c>
      <c r="O308">
        <v>0.04390289249052004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1.315277777777778</v>
      </c>
      <c r="V308">
        <v>0</v>
      </c>
      <c r="W308">
        <v>2.4</v>
      </c>
      <c r="X308">
        <v>1.5</v>
      </c>
      <c r="Y308">
        <v>-0.036207884518714</v>
      </c>
      <c r="Z308">
        <v>0.7427258805513017</v>
      </c>
      <c r="AA308">
        <v>0.445635528330781</v>
      </c>
      <c r="AB308">
        <v>0.7744648318042813</v>
      </c>
      <c r="AC308">
        <v>0.3180428134556575</v>
      </c>
      <c r="AD308">
        <v>0.4541284403669725</v>
      </c>
    </row>
    <row r="309" spans="1:30">
      <c r="A309" s="1" t="s">
        <v>316</v>
      </c>
      <c r="B309">
        <f>HYPERLINK("https://www.suredividend.com/sure-analysis-UL/","Unilever plc")</f>
        <v>0</v>
      </c>
      <c r="C309">
        <v>60.515</v>
      </c>
      <c r="D309">
        <v>7902.633</v>
      </c>
      <c r="E309" t="s">
        <v>696</v>
      </c>
      <c r="F309" t="s">
        <v>663</v>
      </c>
      <c r="H309" t="s">
        <v>708</v>
      </c>
      <c r="I309" t="s">
        <v>976</v>
      </c>
      <c r="J309" t="s">
        <v>1262</v>
      </c>
      <c r="K309">
        <v>44133</v>
      </c>
      <c r="L309">
        <v>0.029972349069974</v>
      </c>
      <c r="M309">
        <v>-0.03745422215373106</v>
      </c>
      <c r="N309">
        <v>0.05</v>
      </c>
      <c r="O309">
        <v>0.04130778507681132</v>
      </c>
      <c r="P309" t="s">
        <v>414</v>
      </c>
      <c r="Q309" t="s">
        <v>414</v>
      </c>
      <c r="R309">
        <v>5</v>
      </c>
      <c r="S309">
        <v>0.6607142857142858</v>
      </c>
      <c r="T309">
        <v>50</v>
      </c>
      <c r="U309">
        <v>1.2103</v>
      </c>
      <c r="V309">
        <v>2.4</v>
      </c>
      <c r="W309">
        <v>2.8</v>
      </c>
      <c r="X309">
        <v>1.85</v>
      </c>
      <c r="Y309">
        <v>0.09477731728772301</v>
      </c>
      <c r="Z309">
        <v>0.5865237366003062</v>
      </c>
      <c r="AA309">
        <v>0.6477794793261868</v>
      </c>
      <c r="AB309">
        <v>0.5558103975535168</v>
      </c>
      <c r="AC309">
        <v>0.4220183486238532</v>
      </c>
      <c r="AD309">
        <v>0.4418960244648318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24.941</v>
      </c>
      <c r="D310">
        <v>47628.989647</v>
      </c>
      <c r="E310" t="s">
        <v>691</v>
      </c>
      <c r="F310" t="s">
        <v>663</v>
      </c>
      <c r="G310" t="s">
        <v>702</v>
      </c>
      <c r="H310" t="s">
        <v>708</v>
      </c>
      <c r="J310" t="s">
        <v>1255</v>
      </c>
      <c r="K310">
        <v>44038</v>
      </c>
      <c r="L310">
        <v>0.023353527642224</v>
      </c>
      <c r="M310">
        <v>-0.04319546154165577</v>
      </c>
      <c r="N310">
        <v>0.06</v>
      </c>
      <c r="O310">
        <v>0.04101212691292666</v>
      </c>
      <c r="P310" t="s">
        <v>414</v>
      </c>
      <c r="Q310" t="s">
        <v>534</v>
      </c>
      <c r="R310">
        <v>5</v>
      </c>
      <c r="S310">
        <v>0.7</v>
      </c>
      <c r="T310">
        <v>20</v>
      </c>
      <c r="U310">
        <v>1.24705</v>
      </c>
      <c r="V310">
        <v>0</v>
      </c>
      <c r="W310">
        <v>0.9</v>
      </c>
      <c r="X310">
        <v>0.63</v>
      </c>
      <c r="Y310">
        <v>-0.014388489208633</v>
      </c>
      <c r="Z310">
        <v>0.4670750382848392</v>
      </c>
      <c r="AA310">
        <v>0.4854517611026034</v>
      </c>
      <c r="AB310">
        <v>0.6865443425076453</v>
      </c>
      <c r="AC310">
        <v>0.3883792048929663</v>
      </c>
      <c r="AD310">
        <v>0.4373088685015291</v>
      </c>
    </row>
    <row r="311" spans="1:30">
      <c r="A311" s="1" t="s">
        <v>318</v>
      </c>
      <c r="B311">
        <f>HYPERLINK("https://www.suredividend.com/sure-analysis-OSK/","Oshkosh Corp")</f>
        <v>0</v>
      </c>
      <c r="C311">
        <v>85</v>
      </c>
      <c r="D311">
        <v>5879.05034</v>
      </c>
      <c r="E311" t="s">
        <v>694</v>
      </c>
      <c r="F311" t="s">
        <v>663</v>
      </c>
      <c r="G311" t="s">
        <v>702</v>
      </c>
      <c r="H311" t="s">
        <v>708</v>
      </c>
      <c r="I311" t="s">
        <v>977</v>
      </c>
      <c r="J311" t="s">
        <v>1256</v>
      </c>
      <c r="K311">
        <v>44133</v>
      </c>
      <c r="L311">
        <v>0.014200976614149</v>
      </c>
      <c r="M311">
        <v>-0.01704160668349464</v>
      </c>
      <c r="N311">
        <v>0.04</v>
      </c>
      <c r="O311">
        <v>0.03919828443374773</v>
      </c>
      <c r="P311" t="s">
        <v>414</v>
      </c>
      <c r="Q311" t="s">
        <v>534</v>
      </c>
      <c r="R311">
        <v>8</v>
      </c>
      <c r="S311">
        <v>0.2672064777327935</v>
      </c>
      <c r="T311">
        <v>78</v>
      </c>
      <c r="U311">
        <v>1.08974358974359</v>
      </c>
      <c r="V311">
        <v>4.72</v>
      </c>
      <c r="W311">
        <v>4.94</v>
      </c>
      <c r="X311">
        <v>1.32</v>
      </c>
      <c r="Y311">
        <v>-0.07175635087113801</v>
      </c>
      <c r="Z311">
        <v>0.2787136294027565</v>
      </c>
      <c r="AA311">
        <v>0.3996937212863706</v>
      </c>
      <c r="AB311">
        <v>0.4235474006116208</v>
      </c>
      <c r="AC311">
        <v>0.5932721712538226</v>
      </c>
      <c r="AD311">
        <v>0.4296636085626911</v>
      </c>
    </row>
    <row r="312" spans="1:30">
      <c r="A312" s="1" t="s">
        <v>319</v>
      </c>
      <c r="B312">
        <f>HYPERLINK("https://www.suredividend.com/sure-analysis-GS/","Goldman Sachs Group, Inc.")</f>
        <v>0</v>
      </c>
      <c r="C312">
        <v>264.78</v>
      </c>
      <c r="D312">
        <v>90734.116637</v>
      </c>
      <c r="E312" t="s">
        <v>699</v>
      </c>
      <c r="F312" t="s">
        <v>663</v>
      </c>
      <c r="G312" t="s">
        <v>702</v>
      </c>
      <c r="H312" t="s">
        <v>708</v>
      </c>
      <c r="I312" t="s">
        <v>978</v>
      </c>
      <c r="J312" t="s">
        <v>1258</v>
      </c>
      <c r="K312">
        <v>44122</v>
      </c>
      <c r="L312">
        <v>0.018797279082729</v>
      </c>
      <c r="M312">
        <v>-0.02109993838103763</v>
      </c>
      <c r="N312">
        <v>0.04</v>
      </c>
      <c r="O312">
        <v>0.03882020299977107</v>
      </c>
      <c r="P312" t="s">
        <v>414</v>
      </c>
      <c r="Q312" t="s">
        <v>534</v>
      </c>
      <c r="R312">
        <v>9</v>
      </c>
      <c r="S312">
        <v>0.2207505518763797</v>
      </c>
      <c r="T312">
        <v>238</v>
      </c>
      <c r="U312">
        <v>1.112521008403361</v>
      </c>
      <c r="V312">
        <v>17.39</v>
      </c>
      <c r="W312">
        <v>22.65</v>
      </c>
      <c r="X312">
        <v>5</v>
      </c>
      <c r="Y312">
        <v>0.166168510045163</v>
      </c>
      <c r="Z312">
        <v>0.3859111791730475</v>
      </c>
      <c r="AA312">
        <v>0.7350689127105666</v>
      </c>
      <c r="AB312">
        <v>0.4235474006116208</v>
      </c>
      <c r="AC312">
        <v>0.5474006116207951</v>
      </c>
      <c r="AD312">
        <v>0.426605504587156</v>
      </c>
    </row>
    <row r="313" spans="1:30">
      <c r="A313" s="1" t="s">
        <v>320</v>
      </c>
      <c r="B313">
        <f>HYPERLINK("https://www.suredividend.com/sure-analysis-SKT/","Tanger Factory Outlet Centers, Inc.")</f>
        <v>0</v>
      </c>
      <c r="C313">
        <v>9.92</v>
      </c>
      <c r="D313">
        <v>930.794579</v>
      </c>
      <c r="E313" t="s">
        <v>698</v>
      </c>
      <c r="F313" t="s">
        <v>665</v>
      </c>
      <c r="G313" t="s">
        <v>702</v>
      </c>
      <c r="H313" t="s">
        <v>708</v>
      </c>
      <c r="I313" t="s">
        <v>979</v>
      </c>
      <c r="J313" t="s">
        <v>1265</v>
      </c>
      <c r="K313">
        <v>44148</v>
      </c>
      <c r="L313">
        <v>0.06980949398250101</v>
      </c>
      <c r="M313">
        <v>-0.04210994805604396</v>
      </c>
      <c r="N313">
        <v>0.01</v>
      </c>
      <c r="O313">
        <v>0.03807793368608281</v>
      </c>
      <c r="P313" t="s">
        <v>414</v>
      </c>
      <c r="Q313" t="s">
        <v>668</v>
      </c>
      <c r="R313">
        <v>27</v>
      </c>
      <c r="S313">
        <v>0.5071428571428571</v>
      </c>
      <c r="T313">
        <v>8</v>
      </c>
      <c r="U313">
        <v>1.24</v>
      </c>
      <c r="V313">
        <v>-0.5288</v>
      </c>
      <c r="W313">
        <v>1.4</v>
      </c>
      <c r="X313">
        <v>0.71</v>
      </c>
      <c r="Y313">
        <v>-0.248857448830299</v>
      </c>
      <c r="Z313">
        <v>0.8683001531393567</v>
      </c>
      <c r="AA313">
        <v>0.1607963246554365</v>
      </c>
      <c r="AB313">
        <v>0.1154434250764526</v>
      </c>
      <c r="AC313">
        <v>0.3929663608562691</v>
      </c>
      <c r="AD313">
        <v>0.4143730886850153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12.035</v>
      </c>
      <c r="D314">
        <v>36715.129236</v>
      </c>
      <c r="E314" t="s">
        <v>696</v>
      </c>
      <c r="F314" t="s">
        <v>663</v>
      </c>
      <c r="H314" t="s">
        <v>709</v>
      </c>
      <c r="I314" t="s">
        <v>980</v>
      </c>
      <c r="J314" t="s">
        <v>1263</v>
      </c>
      <c r="K314">
        <v>44125</v>
      </c>
      <c r="L314">
        <v>0.013271063971156</v>
      </c>
      <c r="M314">
        <v>-0.07161866687692386</v>
      </c>
      <c r="N314">
        <v>0.1</v>
      </c>
      <c r="O314">
        <v>0.03797638618922661</v>
      </c>
      <c r="P314" t="s">
        <v>414</v>
      </c>
      <c r="Q314" t="s">
        <v>534</v>
      </c>
      <c r="R314">
        <v>0</v>
      </c>
      <c r="S314">
        <v>0.3076923076923077</v>
      </c>
      <c r="T314">
        <v>8.300000000000001</v>
      </c>
      <c r="U314">
        <v>1.45</v>
      </c>
      <c r="V314">
        <v>0</v>
      </c>
      <c r="W314">
        <v>0.52</v>
      </c>
      <c r="X314">
        <v>0.16</v>
      </c>
      <c r="Y314">
        <v>0.360923833819242</v>
      </c>
      <c r="Z314">
        <v>0.2603369065849924</v>
      </c>
      <c r="AA314">
        <v>0.9019908116385911</v>
      </c>
      <c r="AB314">
        <v>0.9342507645259939</v>
      </c>
      <c r="AC314">
        <v>0.2293577981651376</v>
      </c>
      <c r="AD314">
        <v>0.4128440366972477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497.6</v>
      </c>
      <c r="D315">
        <v>204597.314847</v>
      </c>
      <c r="E315" t="s">
        <v>699</v>
      </c>
      <c r="F315" t="s">
        <v>663</v>
      </c>
      <c r="H315" t="s">
        <v>709</v>
      </c>
      <c r="I315" t="s">
        <v>981</v>
      </c>
      <c r="J315" t="s">
        <v>1263</v>
      </c>
      <c r="K315">
        <v>44122</v>
      </c>
      <c r="L315">
        <v>0.005838964562500001</v>
      </c>
      <c r="M315">
        <v>-0.09867323459815791</v>
      </c>
      <c r="N315">
        <v>0.14</v>
      </c>
      <c r="O315">
        <v>0.03541181479863553</v>
      </c>
      <c r="P315" t="s">
        <v>414</v>
      </c>
      <c r="Q315" t="s">
        <v>624</v>
      </c>
      <c r="R315">
        <v>5</v>
      </c>
      <c r="S315">
        <v>0.3102702702702703</v>
      </c>
      <c r="T315">
        <v>296</v>
      </c>
      <c r="U315">
        <v>1.681081081081081</v>
      </c>
      <c r="V315">
        <v>9.039999999999999</v>
      </c>
      <c r="W315">
        <v>9.25</v>
      </c>
      <c r="X315">
        <v>2.87</v>
      </c>
      <c r="Y315">
        <v>0.6433317732935331</v>
      </c>
      <c r="Z315">
        <v>0.116385911179173</v>
      </c>
      <c r="AA315">
        <v>0.9647779479326186</v>
      </c>
      <c r="AB315">
        <v>0.9785932721712538</v>
      </c>
      <c r="AC315">
        <v>0.09938837920489296</v>
      </c>
      <c r="AD315">
        <v>0.3960244648318043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3.9</v>
      </c>
      <c r="D316">
        <v>8315.298596000001</v>
      </c>
      <c r="E316" t="s">
        <v>696</v>
      </c>
      <c r="F316" t="s">
        <v>663</v>
      </c>
      <c r="H316" t="s">
        <v>708</v>
      </c>
      <c r="I316" t="s">
        <v>982</v>
      </c>
      <c r="J316" t="s">
        <v>1258</v>
      </c>
      <c r="K316">
        <v>44070</v>
      </c>
      <c r="L316">
        <v>0.002697974773524</v>
      </c>
      <c r="M316">
        <v>-0.03879266942461657</v>
      </c>
      <c r="N316">
        <v>0.05</v>
      </c>
      <c r="O316">
        <v>0.03468144087302116</v>
      </c>
      <c r="P316" t="s">
        <v>414</v>
      </c>
      <c r="Q316" t="s">
        <v>624</v>
      </c>
      <c r="R316">
        <v>0</v>
      </c>
      <c r="S316">
        <v>0.175</v>
      </c>
      <c r="T316">
        <v>3.2</v>
      </c>
      <c r="U316">
        <v>1.21875</v>
      </c>
      <c r="V316">
        <v>0</v>
      </c>
      <c r="W316">
        <v>0.4</v>
      </c>
      <c r="X316">
        <v>0.07000000000000001</v>
      </c>
      <c r="Y316">
        <v>-0.126106194690265</v>
      </c>
      <c r="Z316">
        <v>0.08575803981623277</v>
      </c>
      <c r="AA316">
        <v>0.3016845329249617</v>
      </c>
      <c r="AB316">
        <v>0.5558103975535168</v>
      </c>
      <c r="AC316">
        <v>0.4097859327217125</v>
      </c>
      <c r="AD316">
        <v>0.3899082568807339</v>
      </c>
    </row>
    <row r="317" spans="1:30">
      <c r="A317" s="1" t="s">
        <v>324</v>
      </c>
      <c r="B317">
        <f>HYPERLINK("https://www.suredividend.com/sure-analysis-NVO/","Novo Nordisk")</f>
        <v>0</v>
      </c>
      <c r="C317">
        <v>71.215</v>
      </c>
      <c r="D317">
        <v>126607.5954</v>
      </c>
      <c r="E317" t="s">
        <v>692</v>
      </c>
      <c r="F317" t="s">
        <v>663</v>
      </c>
      <c r="H317" t="s">
        <v>708</v>
      </c>
      <c r="I317" t="s">
        <v>983</v>
      </c>
      <c r="J317" t="s">
        <v>1257</v>
      </c>
      <c r="K317">
        <v>44158</v>
      </c>
      <c r="L317">
        <v>0.018616781630683</v>
      </c>
      <c r="M317">
        <v>-0.04355351506868865</v>
      </c>
      <c r="N317">
        <v>0.06</v>
      </c>
      <c r="O317">
        <v>0.03455016986023929</v>
      </c>
      <c r="P317" t="s">
        <v>414</v>
      </c>
      <c r="Q317" t="s">
        <v>414</v>
      </c>
      <c r="R317">
        <v>0</v>
      </c>
      <c r="S317">
        <v>0.4631578947368421</v>
      </c>
      <c r="T317">
        <v>57</v>
      </c>
      <c r="U317">
        <v>1.249385964912281</v>
      </c>
      <c r="V317">
        <v>0</v>
      </c>
      <c r="W317">
        <v>2.85</v>
      </c>
      <c r="X317">
        <v>1.32</v>
      </c>
      <c r="Y317">
        <v>0.223078270005252</v>
      </c>
      <c r="Z317">
        <v>0.3843797856049004</v>
      </c>
      <c r="AA317">
        <v>0.8070444104134762</v>
      </c>
      <c r="AB317">
        <v>0.6865443425076453</v>
      </c>
      <c r="AC317">
        <v>0.3837920489296636</v>
      </c>
      <c r="AD317">
        <v>0.3883792048929663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56.04</v>
      </c>
      <c r="D318">
        <v>29490.937934</v>
      </c>
      <c r="E318" t="s">
        <v>700</v>
      </c>
      <c r="F318" t="s">
        <v>663</v>
      </c>
      <c r="G318" t="s">
        <v>702</v>
      </c>
      <c r="H318" t="s">
        <v>708</v>
      </c>
      <c r="I318" t="s">
        <v>984</v>
      </c>
      <c r="J318" t="s">
        <v>1261</v>
      </c>
      <c r="K318">
        <v>44145</v>
      </c>
      <c r="L318">
        <v>0.033326980965859</v>
      </c>
      <c r="M318">
        <v>-0.02649185225936057</v>
      </c>
      <c r="N318">
        <v>0.023</v>
      </c>
      <c r="O318">
        <v>0.03303226362925504</v>
      </c>
      <c r="P318" t="s">
        <v>414</v>
      </c>
      <c r="Q318" t="s">
        <v>668</v>
      </c>
      <c r="R318">
        <v>9</v>
      </c>
      <c r="S318">
        <v>0.5730994152046783</v>
      </c>
      <c r="T318">
        <v>49</v>
      </c>
      <c r="U318">
        <v>1.143673469387755</v>
      </c>
      <c r="V318">
        <v>0</v>
      </c>
      <c r="W318">
        <v>3.42</v>
      </c>
      <c r="X318">
        <v>1.96</v>
      </c>
      <c r="Y318">
        <v>0.020159970882569</v>
      </c>
      <c r="Z318">
        <v>0.6217457886676876</v>
      </c>
      <c r="AA318">
        <v>0.5421133231240429</v>
      </c>
      <c r="AB318">
        <v>0.231651376146789</v>
      </c>
      <c r="AC318">
        <v>0.5091743119266056</v>
      </c>
      <c r="AD318">
        <v>0.3807339449541284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71.79000000000001</v>
      </c>
      <c r="D319">
        <v>122043</v>
      </c>
      <c r="E319" t="s">
        <v>695</v>
      </c>
      <c r="F319" t="s">
        <v>663</v>
      </c>
      <c r="H319" t="s">
        <v>707</v>
      </c>
      <c r="I319" t="s">
        <v>985</v>
      </c>
      <c r="J319" t="s">
        <v>1256</v>
      </c>
      <c r="K319">
        <v>44154</v>
      </c>
      <c r="L319">
        <v>0</v>
      </c>
      <c r="M319">
        <v>-0.04509057368179437</v>
      </c>
      <c r="N319">
        <v>0.045</v>
      </c>
      <c r="O319">
        <v>0.02982900568810432</v>
      </c>
      <c r="P319" t="s">
        <v>414</v>
      </c>
      <c r="Q319" t="s">
        <v>624</v>
      </c>
      <c r="R319">
        <v>0</v>
      </c>
      <c r="S319">
        <v>0.524390243902439</v>
      </c>
      <c r="T319">
        <v>57</v>
      </c>
      <c r="U319">
        <v>1.259473684210527</v>
      </c>
      <c r="V319">
        <v>2.35</v>
      </c>
      <c r="W319">
        <v>4.1</v>
      </c>
      <c r="X319">
        <v>2.15</v>
      </c>
      <c r="Y319">
        <v>0.108725868725868</v>
      </c>
      <c r="Z319">
        <v>0.03675344563552833</v>
      </c>
      <c r="AA319">
        <v>0.6615620214395099</v>
      </c>
      <c r="AB319">
        <v>0.4824159021406728</v>
      </c>
      <c r="AC319">
        <v>0.3715596330275229</v>
      </c>
      <c r="AD319">
        <v>0.3669724770642202</v>
      </c>
    </row>
    <row r="320" spans="1:30">
      <c r="A320" s="1" t="s">
        <v>327</v>
      </c>
      <c r="B320">
        <f>HYPERLINK("https://www.suredividend.com/sure-analysis-VALE/","Vale S.A.")</f>
        <v>0</v>
      </c>
      <c r="C320">
        <v>17.375</v>
      </c>
      <c r="D320">
        <v>88567.797145</v>
      </c>
      <c r="E320" t="s">
        <v>695</v>
      </c>
      <c r="F320" t="s">
        <v>663</v>
      </c>
      <c r="H320" t="s">
        <v>708</v>
      </c>
      <c r="I320" t="s">
        <v>986</v>
      </c>
      <c r="J320" t="s">
        <v>1264</v>
      </c>
      <c r="K320">
        <v>44132</v>
      </c>
      <c r="L320">
        <v>0</v>
      </c>
      <c r="M320">
        <v>-0.0163535387555156</v>
      </c>
      <c r="N320">
        <v>0.03</v>
      </c>
      <c r="O320">
        <v>0.02941193640962902</v>
      </c>
      <c r="P320" t="s">
        <v>414</v>
      </c>
      <c r="Q320" t="s">
        <v>624</v>
      </c>
      <c r="R320">
        <v>0</v>
      </c>
      <c r="S320">
        <v>0.1388888888888889</v>
      </c>
      <c r="T320">
        <v>16</v>
      </c>
      <c r="U320">
        <v>1.0859375</v>
      </c>
      <c r="V320">
        <v>0.2238</v>
      </c>
      <c r="W320">
        <v>1.8</v>
      </c>
      <c r="X320">
        <v>0.25</v>
      </c>
      <c r="Y320">
        <v>0.292143060898794</v>
      </c>
      <c r="Z320">
        <v>0.03675344563552833</v>
      </c>
      <c r="AA320">
        <v>0.8637059724349158</v>
      </c>
      <c r="AB320">
        <v>0.2943425076452599</v>
      </c>
      <c r="AC320">
        <v>0.6039755351681957</v>
      </c>
      <c r="AD320">
        <v>0.3654434250764526</v>
      </c>
    </row>
    <row r="321" spans="1:30">
      <c r="A321" s="1" t="s">
        <v>328</v>
      </c>
      <c r="B321">
        <f>HYPERLINK("https://www.suredividend.com/sure-analysis-DLR/","Digital Realty Trust Inc")</f>
        <v>0</v>
      </c>
      <c r="C321">
        <v>135.71</v>
      </c>
      <c r="D321">
        <v>39085.84468</v>
      </c>
      <c r="E321" t="s">
        <v>694</v>
      </c>
      <c r="F321" t="s">
        <v>665</v>
      </c>
      <c r="G321" t="s">
        <v>702</v>
      </c>
      <c r="H321" t="s">
        <v>708</v>
      </c>
      <c r="I321" t="s">
        <v>987</v>
      </c>
      <c r="J321" t="s">
        <v>1265</v>
      </c>
      <c r="K321">
        <v>44135</v>
      </c>
      <c r="L321">
        <v>0.031716830370413</v>
      </c>
      <c r="M321">
        <v>-0.0748009133421812</v>
      </c>
      <c r="N321">
        <v>0.07000000000000001</v>
      </c>
      <c r="O321">
        <v>0.02801824379067774</v>
      </c>
      <c r="P321" t="s">
        <v>414</v>
      </c>
      <c r="Q321" t="s">
        <v>414</v>
      </c>
      <c r="R321">
        <v>16</v>
      </c>
      <c r="S321">
        <v>0.7320261437908497</v>
      </c>
      <c r="T321">
        <v>92</v>
      </c>
      <c r="U321">
        <v>1.475108695652174</v>
      </c>
      <c r="V321">
        <v>2.19</v>
      </c>
      <c r="W321">
        <v>6.12</v>
      </c>
      <c r="X321">
        <v>4.48</v>
      </c>
      <c r="Y321">
        <v>0.201707939576081</v>
      </c>
      <c r="Z321">
        <v>0.6033690658499234</v>
      </c>
      <c r="AA321">
        <v>0.7886676875957122</v>
      </c>
      <c r="AB321">
        <v>0.7744648318042813</v>
      </c>
      <c r="AC321">
        <v>0.2125382262996942</v>
      </c>
      <c r="AD321">
        <v>0.3577981651376147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260.74</v>
      </c>
      <c r="D322">
        <v>39991.191219</v>
      </c>
      <c r="E322" t="s">
        <v>695</v>
      </c>
      <c r="F322" t="s">
        <v>663</v>
      </c>
      <c r="G322" t="s">
        <v>702</v>
      </c>
      <c r="H322" t="s">
        <v>709</v>
      </c>
      <c r="I322" t="s">
        <v>988</v>
      </c>
      <c r="J322" t="s">
        <v>1263</v>
      </c>
      <c r="K322">
        <v>44147</v>
      </c>
      <c r="L322">
        <v>0.013435768500973</v>
      </c>
      <c r="M322">
        <v>-0.06835880085530344</v>
      </c>
      <c r="N322">
        <v>0.08500000000000001</v>
      </c>
      <c r="O322">
        <v>0.02800362768508902</v>
      </c>
      <c r="P322" t="s">
        <v>414</v>
      </c>
      <c r="Q322" t="s">
        <v>534</v>
      </c>
      <c r="R322">
        <v>11</v>
      </c>
      <c r="S322">
        <v>0.2950819672131148</v>
      </c>
      <c r="T322">
        <v>183</v>
      </c>
      <c r="U322">
        <v>1.424808743169399</v>
      </c>
      <c r="V322">
        <v>8.220000000000001</v>
      </c>
      <c r="W322">
        <v>12.2</v>
      </c>
      <c r="X322">
        <v>3.6</v>
      </c>
      <c r="Y322">
        <v>0.471903309522659</v>
      </c>
      <c r="Z322">
        <v>0.2649310872894334</v>
      </c>
      <c r="AA322">
        <v>0.9402756508422665</v>
      </c>
      <c r="AB322">
        <v>0.8830275229357798</v>
      </c>
      <c r="AC322">
        <v>0.246177370030581</v>
      </c>
      <c r="AD322">
        <v>0.3562691131498471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28.91</v>
      </c>
      <c r="D323">
        <v>2859.41352</v>
      </c>
      <c r="E323" t="s">
        <v>692</v>
      </c>
      <c r="F323" t="s">
        <v>663</v>
      </c>
      <c r="G323" t="s">
        <v>702</v>
      </c>
      <c r="H323" t="s">
        <v>709</v>
      </c>
      <c r="I323" t="s">
        <v>989</v>
      </c>
      <c r="J323" t="s">
        <v>1257</v>
      </c>
      <c r="K323">
        <v>44131</v>
      </c>
      <c r="L323">
        <v>0.034499974177021</v>
      </c>
      <c r="M323">
        <v>-0.04470842218730031</v>
      </c>
      <c r="N323">
        <v>0.04</v>
      </c>
      <c r="O323">
        <v>0.02795370204607339</v>
      </c>
      <c r="P323" t="s">
        <v>414</v>
      </c>
      <c r="Q323" t="s">
        <v>414</v>
      </c>
      <c r="R323">
        <v>0</v>
      </c>
      <c r="S323">
        <v>0.6459627329192547</v>
      </c>
      <c r="T323">
        <v>23</v>
      </c>
      <c r="U323">
        <v>1.256956521739131</v>
      </c>
      <c r="V323">
        <v>-5.33</v>
      </c>
      <c r="W323">
        <v>1.61</v>
      </c>
      <c r="X323">
        <v>1.04</v>
      </c>
      <c r="Y323">
        <v>0.530854757377862</v>
      </c>
      <c r="Z323">
        <v>0.6447166921898928</v>
      </c>
      <c r="AA323">
        <v>0.9509954058192956</v>
      </c>
      <c r="AB323">
        <v>0.4235474006116208</v>
      </c>
      <c r="AC323">
        <v>0.3730886850152906</v>
      </c>
      <c r="AD323">
        <v>0.3547400611620795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20.44</v>
      </c>
      <c r="D324">
        <v>7450.564998</v>
      </c>
      <c r="E324" t="s">
        <v>695</v>
      </c>
      <c r="F324" t="s">
        <v>663</v>
      </c>
      <c r="G324" t="s">
        <v>702</v>
      </c>
      <c r="H324" t="s">
        <v>708</v>
      </c>
      <c r="I324" t="s">
        <v>990</v>
      </c>
      <c r="J324" t="s">
        <v>1256</v>
      </c>
      <c r="K324">
        <v>44147</v>
      </c>
      <c r="L324">
        <v>0.011435284659898</v>
      </c>
      <c r="M324">
        <v>-0.01450473516283013</v>
      </c>
      <c r="N324">
        <v>0.03</v>
      </c>
      <c r="O324">
        <v>0.02742510322725589</v>
      </c>
      <c r="P324" t="s">
        <v>414</v>
      </c>
      <c r="Q324" t="s">
        <v>534</v>
      </c>
      <c r="R324">
        <v>0</v>
      </c>
      <c r="S324">
        <v>0.1528662420382166</v>
      </c>
      <c r="T324">
        <v>19</v>
      </c>
      <c r="U324">
        <v>1.075789473684211</v>
      </c>
      <c r="V324">
        <v>-0.4209</v>
      </c>
      <c r="W324">
        <v>1.57</v>
      </c>
      <c r="X324">
        <v>0.24</v>
      </c>
      <c r="Y324">
        <v>0.05491950362675901</v>
      </c>
      <c r="Z324">
        <v>0.2266462480857581</v>
      </c>
      <c r="AA324">
        <v>0.6018376722817764</v>
      </c>
      <c r="AB324">
        <v>0.2943425076452599</v>
      </c>
      <c r="AC324">
        <v>0.6207951070336392</v>
      </c>
      <c r="AD324">
        <v>0.3501529051987767</v>
      </c>
    </row>
    <row r="325" spans="1:30">
      <c r="A325" s="1" t="s">
        <v>332</v>
      </c>
      <c r="B325">
        <f>HYPERLINK("https://www.suredividend.com/sure-analysis-LOGI/","Logitech International SA")</f>
        <v>0</v>
      </c>
      <c r="C325">
        <v>97.29000000000001</v>
      </c>
      <c r="D325">
        <v>16824.232398</v>
      </c>
      <c r="E325" t="s">
        <v>693</v>
      </c>
      <c r="F325" t="s">
        <v>663</v>
      </c>
      <c r="G325" t="s">
        <v>704</v>
      </c>
      <c r="H325" t="s">
        <v>715</v>
      </c>
      <c r="I325" t="s">
        <v>991</v>
      </c>
      <c r="J325" t="s">
        <v>1263</v>
      </c>
      <c r="K325">
        <v>44124</v>
      </c>
      <c r="L325">
        <v>0.008170593544121</v>
      </c>
      <c r="M325">
        <v>-0.05071064253867597</v>
      </c>
      <c r="N325">
        <v>0.07000000000000001</v>
      </c>
      <c r="O325">
        <v>0.02601170433688593</v>
      </c>
      <c r="P325" t="s">
        <v>414</v>
      </c>
      <c r="Q325" t="s">
        <v>534</v>
      </c>
      <c r="R325">
        <v>8</v>
      </c>
      <c r="S325">
        <v>0.1942446043165468</v>
      </c>
      <c r="T325">
        <v>75</v>
      </c>
      <c r="U325">
        <v>1.2972</v>
      </c>
      <c r="V325">
        <v>0</v>
      </c>
      <c r="W325">
        <v>4.17</v>
      </c>
      <c r="X325">
        <v>0.8100000000000001</v>
      </c>
      <c r="Y325">
        <v>1.084539788350255</v>
      </c>
      <c r="Z325">
        <v>0.1546707503828484</v>
      </c>
      <c r="AA325">
        <v>0.9877488514548238</v>
      </c>
      <c r="AB325">
        <v>0.7744648318042813</v>
      </c>
      <c r="AC325">
        <v>0.3363914373088685</v>
      </c>
      <c r="AD325">
        <v>0.3409785932721712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159.46</v>
      </c>
      <c r="D326">
        <v>92853.44418200001</v>
      </c>
      <c r="E326" t="s">
        <v>693</v>
      </c>
      <c r="F326" t="s">
        <v>663</v>
      </c>
      <c r="H326" t="s">
        <v>708</v>
      </c>
      <c r="I326" t="s">
        <v>992</v>
      </c>
      <c r="J326" t="s">
        <v>1262</v>
      </c>
      <c r="K326">
        <v>44052</v>
      </c>
      <c r="L326">
        <v>0.022248818042012</v>
      </c>
      <c r="M326">
        <v>-0.07326631808678086</v>
      </c>
      <c r="N326">
        <v>0.08</v>
      </c>
      <c r="O326">
        <v>0.02538257644977326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1.462935779816514</v>
      </c>
      <c r="V326">
        <v>2.95</v>
      </c>
      <c r="W326">
        <v>5.95</v>
      </c>
      <c r="X326">
        <v>3.55</v>
      </c>
      <c r="Y326">
        <v>-0.030307100965663</v>
      </c>
      <c r="Z326">
        <v>0.4502297090352221</v>
      </c>
      <c r="AA326">
        <v>0.4563552833078102</v>
      </c>
      <c r="AB326">
        <v>0.8509174311926606</v>
      </c>
      <c r="AC326">
        <v>0.2201834862385321</v>
      </c>
      <c r="AD326">
        <v>0.3379204892966361</v>
      </c>
    </row>
    <row r="327" spans="1:30">
      <c r="A327" s="1" t="s">
        <v>334</v>
      </c>
      <c r="B327">
        <f>HYPERLINK("https://www.suredividend.com/sure-analysis-GM/","General Motors Company")</f>
        <v>0</v>
      </c>
      <c r="C327">
        <v>40.71</v>
      </c>
      <c r="D327">
        <v>59599.648464</v>
      </c>
      <c r="E327" t="s">
        <v>700</v>
      </c>
      <c r="F327" t="s">
        <v>663</v>
      </c>
      <c r="G327" t="s">
        <v>702</v>
      </c>
      <c r="H327" t="s">
        <v>708</v>
      </c>
      <c r="I327" t="s">
        <v>993</v>
      </c>
      <c r="J327" t="s">
        <v>1260</v>
      </c>
      <c r="K327">
        <v>44166</v>
      </c>
      <c r="L327">
        <v>0.009125840423430001</v>
      </c>
      <c r="M327">
        <v>-0.01368304489914196</v>
      </c>
      <c r="N327">
        <v>0.03</v>
      </c>
      <c r="O327">
        <v>0.02452237423954262</v>
      </c>
      <c r="P327" t="s">
        <v>414</v>
      </c>
      <c r="Q327" t="s">
        <v>534</v>
      </c>
      <c r="R327">
        <v>0</v>
      </c>
      <c r="S327">
        <v>0.1461538461538462</v>
      </c>
      <c r="T327">
        <v>38</v>
      </c>
      <c r="U327">
        <v>1.071315789473684</v>
      </c>
      <c r="V327">
        <v>2.18</v>
      </c>
      <c r="W327">
        <v>2.6</v>
      </c>
      <c r="X327">
        <v>0.38</v>
      </c>
      <c r="Y327">
        <v>0.160460728548615</v>
      </c>
      <c r="Z327">
        <v>0.1730474732006126</v>
      </c>
      <c r="AA327">
        <v>0.7258805513016846</v>
      </c>
      <c r="AB327">
        <v>0.2943425076452599</v>
      </c>
      <c r="AC327">
        <v>0.6284403669724771</v>
      </c>
      <c r="AD327">
        <v>0.3348623853211009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39.8</v>
      </c>
      <c r="D328">
        <v>1029.811853</v>
      </c>
      <c r="E328" t="s">
        <v>699</v>
      </c>
      <c r="F328" t="s">
        <v>663</v>
      </c>
      <c r="H328" t="s">
        <v>709</v>
      </c>
      <c r="J328" t="s">
        <v>1258</v>
      </c>
      <c r="K328">
        <v>44138</v>
      </c>
      <c r="L328">
        <v>0.027686160759636</v>
      </c>
      <c r="M328">
        <v>-0.02537624050953469</v>
      </c>
      <c r="N328">
        <v>0.02</v>
      </c>
      <c r="O328">
        <v>0.02302524777973436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1.137142857142857</v>
      </c>
      <c r="V328">
        <v>3</v>
      </c>
      <c r="W328">
        <v>3</v>
      </c>
      <c r="X328">
        <v>1.12</v>
      </c>
      <c r="Y328">
        <v>-0.192067425281272</v>
      </c>
      <c r="Z328">
        <v>0.545176110260337</v>
      </c>
      <c r="AA328">
        <v>0.2113323124042879</v>
      </c>
      <c r="AB328">
        <v>0.1903669724770642</v>
      </c>
      <c r="AC328">
        <v>0.5122324159021406</v>
      </c>
      <c r="AD328">
        <v>0.3287461773700306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117.8</v>
      </c>
      <c r="D329">
        <v>339269.824268</v>
      </c>
      <c r="E329" t="s">
        <v>696</v>
      </c>
      <c r="F329" t="s">
        <v>663</v>
      </c>
      <c r="H329" t="s">
        <v>707</v>
      </c>
      <c r="I329" t="s">
        <v>994</v>
      </c>
      <c r="J329" t="s">
        <v>1262</v>
      </c>
      <c r="K329">
        <v>44151</v>
      </c>
      <c r="L329">
        <v>0</v>
      </c>
      <c r="M329">
        <v>-0.05241223673457929</v>
      </c>
      <c r="N329">
        <v>0.05</v>
      </c>
      <c r="O329">
        <v>0.01987419229577281</v>
      </c>
      <c r="P329" t="s">
        <v>414</v>
      </c>
      <c r="Q329" t="s">
        <v>624</v>
      </c>
      <c r="R329">
        <v>3</v>
      </c>
      <c r="S329">
        <v>0.554</v>
      </c>
      <c r="T329">
        <v>90</v>
      </c>
      <c r="U329">
        <v>1.308888888888889</v>
      </c>
      <c r="V329">
        <v>4.44</v>
      </c>
      <c r="W329">
        <v>5</v>
      </c>
      <c r="X329">
        <v>2.77</v>
      </c>
      <c r="Y329">
        <v>0.079644395564109</v>
      </c>
      <c r="Z329">
        <v>0.03675344563552833</v>
      </c>
      <c r="AA329">
        <v>0.6232771822358346</v>
      </c>
      <c r="AB329">
        <v>0.5558103975535168</v>
      </c>
      <c r="AC329">
        <v>0.3256880733944954</v>
      </c>
      <c r="AD329">
        <v>0.3027522935779816</v>
      </c>
    </row>
    <row r="330" spans="1:30">
      <c r="A330" s="1" t="s">
        <v>337</v>
      </c>
      <c r="B330">
        <f>HYPERLINK("https://www.suredividend.com/sure-analysis-BUD/","Anheuser-Busch In Bev SA/NV")</f>
        <v>0</v>
      </c>
      <c r="C330">
        <v>69.97499999999999</v>
      </c>
      <c r="D330">
        <v>141165.206332</v>
      </c>
      <c r="E330" t="s">
        <v>692</v>
      </c>
      <c r="F330" t="s">
        <v>663</v>
      </c>
      <c r="H330" t="s">
        <v>708</v>
      </c>
      <c r="I330" t="s">
        <v>995</v>
      </c>
      <c r="J330" t="s">
        <v>1262</v>
      </c>
      <c r="K330">
        <v>44166</v>
      </c>
      <c r="L330">
        <v>0.008109126236284001</v>
      </c>
      <c r="M330">
        <v>-0.02391024047499501</v>
      </c>
      <c r="N330">
        <v>0.03</v>
      </c>
      <c r="O330">
        <v>0.0195161668054058</v>
      </c>
      <c r="P330" t="s">
        <v>414</v>
      </c>
      <c r="Q330" t="s">
        <v>624</v>
      </c>
      <c r="R330">
        <v>0</v>
      </c>
      <c r="S330">
        <v>0.2997118155619596</v>
      </c>
      <c r="T330">
        <v>62</v>
      </c>
      <c r="U330">
        <v>1.128629032258064</v>
      </c>
      <c r="V330">
        <v>4.53</v>
      </c>
      <c r="W330">
        <v>3.47</v>
      </c>
      <c r="X330">
        <v>1.04</v>
      </c>
      <c r="Y330">
        <v>-0.155166163141994</v>
      </c>
      <c r="Z330">
        <v>0.1500765696784074</v>
      </c>
      <c r="AA330">
        <v>0.2618683001531394</v>
      </c>
      <c r="AB330">
        <v>0.2943425076452599</v>
      </c>
      <c r="AC330">
        <v>0.5198776758409785</v>
      </c>
      <c r="AD330">
        <v>0.2996941896024465</v>
      </c>
    </row>
    <row r="331" spans="1:30">
      <c r="A331" s="1" t="s">
        <v>338</v>
      </c>
      <c r="B331">
        <f>HYPERLINK("https://www.suredividend.com/sure-analysis-CAT/","Caterpillar Inc.")</f>
        <v>0</v>
      </c>
      <c r="C331">
        <v>182.21</v>
      </c>
      <c r="D331">
        <v>98883.872672</v>
      </c>
      <c r="E331" t="s">
        <v>694</v>
      </c>
      <c r="F331" t="s">
        <v>663</v>
      </c>
      <c r="G331" t="s">
        <v>702</v>
      </c>
      <c r="H331" t="s">
        <v>708</v>
      </c>
      <c r="I331" t="s">
        <v>996</v>
      </c>
      <c r="J331" t="s">
        <v>1256</v>
      </c>
      <c r="K331">
        <v>44131</v>
      </c>
      <c r="L331">
        <v>0.022397411988544</v>
      </c>
      <c r="M331">
        <v>-0.08013984419799014</v>
      </c>
      <c r="N331">
        <v>0.08</v>
      </c>
      <c r="O331">
        <v>0.01863546198840527</v>
      </c>
      <c r="P331" t="s">
        <v>414</v>
      </c>
      <c r="Q331" t="s">
        <v>414</v>
      </c>
      <c r="R331">
        <v>26</v>
      </c>
      <c r="S331">
        <v>0.7490909090909091</v>
      </c>
      <c r="T331">
        <v>120</v>
      </c>
      <c r="U331">
        <v>1.518416666666667</v>
      </c>
      <c r="V331">
        <v>6.03</v>
      </c>
      <c r="W331">
        <v>5.5</v>
      </c>
      <c r="X331">
        <v>4.12</v>
      </c>
      <c r="Y331">
        <v>0.263158479129987</v>
      </c>
      <c r="Z331">
        <v>0.4548238897396631</v>
      </c>
      <c r="AA331">
        <v>0.8514548238897396</v>
      </c>
      <c r="AB331">
        <v>0.8509174311926606</v>
      </c>
      <c r="AC331">
        <v>0.1850152905198777</v>
      </c>
      <c r="AD331">
        <v>0.2951070336391438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48.88</v>
      </c>
      <c r="D332">
        <v>1191.667685</v>
      </c>
      <c r="E332" t="s">
        <v>695</v>
      </c>
      <c r="F332" t="s">
        <v>663</v>
      </c>
      <c r="G332" t="s">
        <v>702</v>
      </c>
      <c r="H332" t="s">
        <v>708</v>
      </c>
      <c r="I332" t="s">
        <v>997</v>
      </c>
      <c r="J332" t="s">
        <v>1262</v>
      </c>
      <c r="K332">
        <v>44152</v>
      </c>
      <c r="L332">
        <v>0.061306528388942</v>
      </c>
      <c r="M332">
        <v>-0.06462152983946268</v>
      </c>
      <c r="N332">
        <v>0.015</v>
      </c>
      <c r="O332">
        <v>0.01853757854286586</v>
      </c>
      <c r="P332" t="s">
        <v>414</v>
      </c>
      <c r="Q332" t="s">
        <v>667</v>
      </c>
      <c r="R332">
        <v>49</v>
      </c>
      <c r="S332">
        <v>0.9625</v>
      </c>
      <c r="T332">
        <v>35</v>
      </c>
      <c r="U332">
        <v>1.396571428571429</v>
      </c>
      <c r="V332">
        <v>3.08</v>
      </c>
      <c r="W332">
        <v>3.2</v>
      </c>
      <c r="X332">
        <v>3.08</v>
      </c>
      <c r="Y332">
        <v>-0.09329493375513101</v>
      </c>
      <c r="Z332">
        <v>0.8453292496171517</v>
      </c>
      <c r="AA332">
        <v>0.3629402756508423</v>
      </c>
      <c r="AB332">
        <v>0.1399082568807339</v>
      </c>
      <c r="AC332">
        <v>0.2675840978593272</v>
      </c>
      <c r="AD332">
        <v>0.2935779816513762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162.75</v>
      </c>
      <c r="D333">
        <v>150661.841797</v>
      </c>
      <c r="E333" t="s">
        <v>695</v>
      </c>
      <c r="F333" t="s">
        <v>663</v>
      </c>
      <c r="G333" t="s">
        <v>702</v>
      </c>
      <c r="H333" t="s">
        <v>709</v>
      </c>
      <c r="I333" t="s">
        <v>998</v>
      </c>
      <c r="J333" t="s">
        <v>1263</v>
      </c>
      <c r="K333">
        <v>44126</v>
      </c>
      <c r="L333">
        <v>0.022431245660911</v>
      </c>
      <c r="M333">
        <v>-0.08743618212324111</v>
      </c>
      <c r="N333">
        <v>0.08</v>
      </c>
      <c r="O333">
        <v>0.01803215404505787</v>
      </c>
      <c r="P333" t="s">
        <v>414</v>
      </c>
      <c r="Q333" t="s">
        <v>534</v>
      </c>
      <c r="R333">
        <v>17</v>
      </c>
      <c r="S333">
        <v>0.8326530612244898</v>
      </c>
      <c r="T333">
        <v>103</v>
      </c>
      <c r="U333">
        <v>1.580097087378641</v>
      </c>
      <c r="V333">
        <v>5.28</v>
      </c>
      <c r="W333">
        <v>4.9</v>
      </c>
      <c r="X333">
        <v>4.08</v>
      </c>
      <c r="Y333">
        <v>0.321545466623186</v>
      </c>
      <c r="Z333">
        <v>0.4578866768759571</v>
      </c>
      <c r="AA333">
        <v>0.8820826952526799</v>
      </c>
      <c r="AB333">
        <v>0.8509174311926606</v>
      </c>
      <c r="AC333">
        <v>0.1513761467889908</v>
      </c>
      <c r="AD333">
        <v>0.290519877675841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85.19</v>
      </c>
      <c r="D334">
        <v>29890.826117</v>
      </c>
      <c r="E334" t="s">
        <v>694</v>
      </c>
      <c r="F334" t="s">
        <v>663</v>
      </c>
      <c r="G334" t="s">
        <v>702</v>
      </c>
      <c r="H334" t="s">
        <v>709</v>
      </c>
      <c r="I334" t="s">
        <v>999</v>
      </c>
      <c r="J334" t="s">
        <v>1256</v>
      </c>
      <c r="K334">
        <v>44124</v>
      </c>
      <c r="L334">
        <v>0.018299341964573</v>
      </c>
      <c r="M334">
        <v>-0.08048274829516633</v>
      </c>
      <c r="N334">
        <v>0.08</v>
      </c>
      <c r="O334">
        <v>0.01795322670182431</v>
      </c>
      <c r="P334" t="s">
        <v>414</v>
      </c>
      <c r="Q334" t="s">
        <v>534</v>
      </c>
      <c r="R334">
        <v>10</v>
      </c>
      <c r="S334">
        <v>0.32</v>
      </c>
      <c r="T334">
        <v>56</v>
      </c>
      <c r="U334">
        <v>1.52125</v>
      </c>
      <c r="V334">
        <v>4.1</v>
      </c>
      <c r="W334">
        <v>4</v>
      </c>
      <c r="X334">
        <v>1.28</v>
      </c>
      <c r="Y334">
        <v>0.122656902622395</v>
      </c>
      <c r="Z334">
        <v>0.3751914241960184</v>
      </c>
      <c r="AA334">
        <v>0.6814701378254212</v>
      </c>
      <c r="AB334">
        <v>0.8509174311926606</v>
      </c>
      <c r="AC334">
        <v>0.1819571865443425</v>
      </c>
      <c r="AD334">
        <v>0.2889908256880734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90.81999999999999</v>
      </c>
      <c r="D335">
        <v>29029.439888</v>
      </c>
      <c r="E335" t="s">
        <v>693</v>
      </c>
      <c r="F335" t="s">
        <v>663</v>
      </c>
      <c r="G335" t="s">
        <v>702</v>
      </c>
      <c r="H335" t="s">
        <v>708</v>
      </c>
      <c r="I335" t="s">
        <v>1000</v>
      </c>
      <c r="J335" t="s">
        <v>1261</v>
      </c>
      <c r="K335">
        <v>44138</v>
      </c>
      <c r="L335">
        <v>0.027222026548709</v>
      </c>
      <c r="M335">
        <v>-0.06470982584841434</v>
      </c>
      <c r="N335">
        <v>0.052</v>
      </c>
      <c r="O335">
        <v>0.0164039323905667</v>
      </c>
      <c r="P335" t="s">
        <v>414</v>
      </c>
      <c r="Q335" t="s">
        <v>414</v>
      </c>
      <c r="R335">
        <v>17</v>
      </c>
      <c r="S335">
        <v>0.6746666666666666</v>
      </c>
      <c r="T335">
        <v>65</v>
      </c>
      <c r="U335">
        <v>1.397230769230769</v>
      </c>
      <c r="V335">
        <v>3.81</v>
      </c>
      <c r="W335">
        <v>3.75</v>
      </c>
      <c r="X335">
        <v>2.53</v>
      </c>
      <c r="Y335">
        <v>0.035972551173869</v>
      </c>
      <c r="Z335">
        <v>0.5359877488514548</v>
      </c>
      <c r="AA335">
        <v>0.5650842266462481</v>
      </c>
      <c r="AB335">
        <v>0.6154434250764527</v>
      </c>
      <c r="AC335">
        <v>0.2660550458715596</v>
      </c>
      <c r="AD335">
        <v>0.2798165137614679</v>
      </c>
    </row>
    <row r="336" spans="1:30">
      <c r="A336" s="1" t="s">
        <v>343</v>
      </c>
      <c r="B336">
        <f>HYPERLINK("https://www.suredividend.com/sure-analysis-PAYX/","Paychex Inc.")</f>
        <v>0</v>
      </c>
      <c r="C336">
        <v>90.285</v>
      </c>
      <c r="D336">
        <v>33603.611862</v>
      </c>
      <c r="E336" t="s">
        <v>693</v>
      </c>
      <c r="F336" t="s">
        <v>663</v>
      </c>
      <c r="G336" t="s">
        <v>702</v>
      </c>
      <c r="H336" t="s">
        <v>709</v>
      </c>
      <c r="I336" t="s">
        <v>1001</v>
      </c>
      <c r="J336" t="s">
        <v>1256</v>
      </c>
      <c r="K336">
        <v>44188</v>
      </c>
      <c r="L336">
        <v>0.026286309769474</v>
      </c>
      <c r="M336">
        <v>-0.0724117954014315</v>
      </c>
      <c r="N336">
        <v>0.06</v>
      </c>
      <c r="O336">
        <v>0.01522889624233703</v>
      </c>
      <c r="P336" t="s">
        <v>414</v>
      </c>
      <c r="Q336" t="s">
        <v>534</v>
      </c>
      <c r="R336">
        <v>9</v>
      </c>
      <c r="S336">
        <v>0.8464163822525597</v>
      </c>
      <c r="T336">
        <v>62</v>
      </c>
      <c r="U336">
        <v>1.456209677419355</v>
      </c>
      <c r="V336">
        <v>2.9</v>
      </c>
      <c r="W336">
        <v>2.93</v>
      </c>
      <c r="X336">
        <v>2.48</v>
      </c>
      <c r="Y336">
        <v>0.135751426697837</v>
      </c>
      <c r="Z336">
        <v>0.5160796324655437</v>
      </c>
      <c r="AA336">
        <v>0.7029096477794794</v>
      </c>
      <c r="AB336">
        <v>0.6865443425076453</v>
      </c>
      <c r="AC336">
        <v>0.2262996941896024</v>
      </c>
      <c r="AD336">
        <v>0.2737003058103976</v>
      </c>
    </row>
    <row r="337" spans="1:30">
      <c r="A337" s="1" t="s">
        <v>344</v>
      </c>
      <c r="B337">
        <f>HYPERLINK("https://www.suredividend.com/sure-analysis-SBUX/","Starbucks Corp.")</f>
        <v>0</v>
      </c>
      <c r="C337">
        <v>103.5</v>
      </c>
      <c r="D337">
        <v>125059.62</v>
      </c>
      <c r="E337" t="s">
        <v>694</v>
      </c>
      <c r="F337" t="s">
        <v>663</v>
      </c>
      <c r="G337" t="s">
        <v>702</v>
      </c>
      <c r="H337" t="s">
        <v>709</v>
      </c>
      <c r="I337" t="s">
        <v>1002</v>
      </c>
      <c r="J337" t="s">
        <v>1260</v>
      </c>
      <c r="K337">
        <v>44134</v>
      </c>
      <c r="L337">
        <v>0.015587312029571</v>
      </c>
      <c r="M337">
        <v>-0.09857816756403837</v>
      </c>
      <c r="N337">
        <v>0.1</v>
      </c>
      <c r="O337">
        <v>0.01335639973347358</v>
      </c>
      <c r="P337" t="s">
        <v>414</v>
      </c>
      <c r="Q337" t="s">
        <v>534</v>
      </c>
      <c r="R337">
        <v>10</v>
      </c>
      <c r="S337">
        <v>0.6428571428571429</v>
      </c>
      <c r="T337">
        <v>61.6</v>
      </c>
      <c r="U337">
        <v>1.680194805194805</v>
      </c>
      <c r="V337">
        <v>1.13</v>
      </c>
      <c r="W337">
        <v>2.8</v>
      </c>
      <c r="X337">
        <v>1.8</v>
      </c>
      <c r="Y337">
        <v>0.229162094745901</v>
      </c>
      <c r="Z337">
        <v>0.3154670750382848</v>
      </c>
      <c r="AA337">
        <v>0.8131699846860643</v>
      </c>
      <c r="AB337">
        <v>0.9342507645259939</v>
      </c>
      <c r="AC337">
        <v>0.1024464831804281</v>
      </c>
      <c r="AD337">
        <v>0.2645259938837921</v>
      </c>
    </row>
    <row r="338" spans="1:30">
      <c r="A338" s="1" t="s">
        <v>345</v>
      </c>
      <c r="B338">
        <f>HYPERLINK("https://www.suredividend.com/sure-analysis-UMBF/","UMB Financial Corp.")</f>
        <v>0</v>
      </c>
      <c r="C338">
        <v>68.28</v>
      </c>
      <c r="D338">
        <v>3313.649031</v>
      </c>
      <c r="E338" t="s">
        <v>699</v>
      </c>
      <c r="F338" t="s">
        <v>663</v>
      </c>
      <c r="G338" t="s">
        <v>702</v>
      </c>
      <c r="H338" t="s">
        <v>709</v>
      </c>
      <c r="I338" t="s">
        <v>1003</v>
      </c>
      <c r="J338" t="s">
        <v>1258</v>
      </c>
      <c r="K338">
        <v>44159</v>
      </c>
      <c r="L338">
        <v>0.017981067060016</v>
      </c>
      <c r="M338">
        <v>-0.04584254145966382</v>
      </c>
      <c r="N338">
        <v>0.04</v>
      </c>
      <c r="O338">
        <v>0.01258949814127708</v>
      </c>
      <c r="P338" t="s">
        <v>414</v>
      </c>
      <c r="Q338" t="s">
        <v>534</v>
      </c>
      <c r="R338">
        <v>29</v>
      </c>
      <c r="S338">
        <v>0.308433734939759</v>
      </c>
      <c r="T338">
        <v>54</v>
      </c>
      <c r="U338">
        <v>1.264444444444444</v>
      </c>
      <c r="V338">
        <v>4.05</v>
      </c>
      <c r="W338">
        <v>4.15</v>
      </c>
      <c r="X338">
        <v>1.28</v>
      </c>
      <c r="Y338">
        <v>0.026111633330557</v>
      </c>
      <c r="Z338">
        <v>0.3675344563552833</v>
      </c>
      <c r="AA338">
        <v>0.552833078101072</v>
      </c>
      <c r="AB338">
        <v>0.4235474006116208</v>
      </c>
      <c r="AC338">
        <v>0.363914373088685</v>
      </c>
      <c r="AD338">
        <v>0.2584097859327217</v>
      </c>
    </row>
    <row r="339" spans="1:30">
      <c r="A339" s="1" t="s">
        <v>346</v>
      </c>
      <c r="B339">
        <f>HYPERLINK("https://www.suredividend.com/sure-analysis-STZ/","Constellation Brands Inc")</f>
        <v>0</v>
      </c>
      <c r="C339">
        <v>215.675</v>
      </c>
      <c r="D339">
        <v>42238.777299</v>
      </c>
      <c r="E339" t="s">
        <v>694</v>
      </c>
      <c r="F339" t="s">
        <v>663</v>
      </c>
      <c r="G339" t="s">
        <v>702</v>
      </c>
      <c r="H339" t="s">
        <v>708</v>
      </c>
      <c r="I339" t="s">
        <v>1004</v>
      </c>
      <c r="J339" t="s">
        <v>1262</v>
      </c>
      <c r="K339">
        <v>44105</v>
      </c>
      <c r="L339">
        <v>0.010183583047894</v>
      </c>
      <c r="M339">
        <v>-0.05100995585838786</v>
      </c>
      <c r="N339">
        <v>0.05</v>
      </c>
      <c r="O339">
        <v>0.0123021069005278</v>
      </c>
      <c r="P339" t="s">
        <v>414</v>
      </c>
      <c r="Q339" t="s">
        <v>624</v>
      </c>
      <c r="R339">
        <v>4</v>
      </c>
      <c r="S339">
        <v>0.3260869565217391</v>
      </c>
      <c r="T339">
        <v>166</v>
      </c>
      <c r="U339">
        <v>1.299246987951807</v>
      </c>
      <c r="V339">
        <v>5.49</v>
      </c>
      <c r="W339">
        <v>9.199999999999999</v>
      </c>
      <c r="X339">
        <v>3</v>
      </c>
      <c r="Y339">
        <v>0.175478146731655</v>
      </c>
      <c r="Z339">
        <v>0.1990811638591118</v>
      </c>
      <c r="AA339">
        <v>0.7534456355283308</v>
      </c>
      <c r="AB339">
        <v>0.5558103975535168</v>
      </c>
      <c r="AC339">
        <v>0.3333333333333334</v>
      </c>
      <c r="AD339">
        <v>0.2568807339449541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33.175</v>
      </c>
      <c r="D340">
        <v>1471.946839</v>
      </c>
      <c r="E340" t="s">
        <v>693</v>
      </c>
      <c r="F340" t="s">
        <v>663</v>
      </c>
      <c r="G340" t="s">
        <v>702</v>
      </c>
      <c r="H340" t="s">
        <v>708</v>
      </c>
      <c r="I340" t="s">
        <v>1005</v>
      </c>
      <c r="J340" t="s">
        <v>1256</v>
      </c>
      <c r="K340">
        <v>44123</v>
      </c>
      <c r="L340">
        <v>0.034886208971368</v>
      </c>
      <c r="M340">
        <v>-0.08739746115251745</v>
      </c>
      <c r="N340">
        <v>0.055</v>
      </c>
      <c r="O340">
        <v>0.007061794597705839</v>
      </c>
      <c r="P340" t="s">
        <v>414</v>
      </c>
      <c r="Q340" t="s">
        <v>414</v>
      </c>
      <c r="R340">
        <v>9</v>
      </c>
      <c r="S340">
        <v>0.8187919463087249</v>
      </c>
      <c r="T340">
        <v>21</v>
      </c>
      <c r="U340">
        <v>1.579761904761905</v>
      </c>
      <c r="V340">
        <v>1.56</v>
      </c>
      <c r="W340">
        <v>1.49</v>
      </c>
      <c r="X340">
        <v>1.22</v>
      </c>
      <c r="Y340">
        <v>-0.03594368971151</v>
      </c>
      <c r="Z340">
        <v>0.6493108728943338</v>
      </c>
      <c r="AA340">
        <v>0.447166921898928</v>
      </c>
      <c r="AB340">
        <v>0.6269113149847094</v>
      </c>
      <c r="AC340">
        <v>0.1529051987767584</v>
      </c>
      <c r="AD340">
        <v>0.2293577981651376</v>
      </c>
    </row>
    <row r="341" spans="1:30">
      <c r="A341" s="1" t="s">
        <v>348</v>
      </c>
      <c r="B341">
        <f>HYPERLINK("https://www.suredividend.com/sure-analysis-GPS/","Gap, Inc.")</f>
        <v>0</v>
      </c>
      <c r="C341">
        <v>19.65</v>
      </c>
      <c r="D341">
        <v>7551.647489</v>
      </c>
      <c r="E341" t="s">
        <v>700</v>
      </c>
      <c r="F341" t="s">
        <v>663</v>
      </c>
      <c r="G341" t="s">
        <v>702</v>
      </c>
      <c r="H341" t="s">
        <v>708</v>
      </c>
      <c r="I341" t="s">
        <v>1006</v>
      </c>
      <c r="J341" t="s">
        <v>1260</v>
      </c>
      <c r="K341">
        <v>44107</v>
      </c>
      <c r="L341">
        <v>0.01201089683767</v>
      </c>
      <c r="M341">
        <v>0.003537228326305764</v>
      </c>
      <c r="N341">
        <v>0</v>
      </c>
      <c r="O341">
        <v>0.003537228326305764</v>
      </c>
      <c r="P341" t="s">
        <v>414</v>
      </c>
      <c r="Q341" t="s">
        <v>534</v>
      </c>
      <c r="R341">
        <v>0</v>
      </c>
      <c r="S341">
        <v>0.1095890410958904</v>
      </c>
      <c r="T341">
        <v>20</v>
      </c>
      <c r="U341">
        <v>0.9824999999999999</v>
      </c>
      <c r="V341">
        <v>-2.88</v>
      </c>
      <c r="W341">
        <v>2.19</v>
      </c>
      <c r="X341">
        <v>0.24</v>
      </c>
      <c r="Y341">
        <v>0.17325058401032</v>
      </c>
      <c r="Z341">
        <v>0.2343032159264931</v>
      </c>
      <c r="AA341">
        <v>0.7503828483920367</v>
      </c>
      <c r="AB341">
        <v>0.06957186544342508</v>
      </c>
      <c r="AC341">
        <v>0.7538226299694188</v>
      </c>
      <c r="AD341">
        <v>0.2064220183486238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202.42</v>
      </c>
      <c r="D342">
        <v>19106.884197</v>
      </c>
      <c r="E342" t="s">
        <v>695</v>
      </c>
      <c r="F342" t="s">
        <v>663</v>
      </c>
      <c r="G342" t="s">
        <v>702</v>
      </c>
      <c r="H342" t="s">
        <v>708</v>
      </c>
      <c r="I342" t="s">
        <v>1007</v>
      </c>
      <c r="J342" t="s">
        <v>1256</v>
      </c>
      <c r="K342">
        <v>44120</v>
      </c>
      <c r="L342">
        <v>0.008007679467433</v>
      </c>
      <c r="M342">
        <v>-0.08056793821408437</v>
      </c>
      <c r="N342">
        <v>0.08</v>
      </c>
      <c r="O342">
        <v>0.003369307114241771</v>
      </c>
      <c r="P342" t="s">
        <v>414</v>
      </c>
      <c r="Q342" t="s">
        <v>624</v>
      </c>
      <c r="R342">
        <v>1</v>
      </c>
      <c r="S342">
        <v>0.2285714285714286</v>
      </c>
      <c r="T342">
        <v>133</v>
      </c>
      <c r="U342">
        <v>1.521954887218045</v>
      </c>
      <c r="V342">
        <v>6.03</v>
      </c>
      <c r="W342">
        <v>7</v>
      </c>
      <c r="X342">
        <v>1.6</v>
      </c>
      <c r="Y342">
        <v>0.327372630620671</v>
      </c>
      <c r="Z342">
        <v>0.1470137825421133</v>
      </c>
      <c r="AA342">
        <v>0.883614088820827</v>
      </c>
      <c r="AB342">
        <v>0.8509174311926606</v>
      </c>
      <c r="AC342">
        <v>0.1804281345565749</v>
      </c>
      <c r="AD342">
        <v>0.2033639143730887</v>
      </c>
    </row>
    <row r="343" spans="1:30">
      <c r="A343" s="1" t="s">
        <v>350</v>
      </c>
      <c r="B343">
        <f>HYPERLINK("https://www.suredividend.com/sure-analysis-DDAIF/","Daimler AG")</f>
        <v>0</v>
      </c>
      <c r="C343">
        <v>70.3</v>
      </c>
      <c r="D343">
        <v>75209.572524</v>
      </c>
      <c r="E343" t="s">
        <v>695</v>
      </c>
      <c r="F343" t="s">
        <v>663</v>
      </c>
      <c r="G343" t="s">
        <v>705</v>
      </c>
      <c r="H343" t="s">
        <v>714</v>
      </c>
      <c r="I343" t="s">
        <v>1008</v>
      </c>
      <c r="J343" t="s">
        <v>1260</v>
      </c>
      <c r="K343">
        <v>44130</v>
      </c>
      <c r="L343">
        <v>0</v>
      </c>
      <c r="M343">
        <v>-0.03118872366006398</v>
      </c>
      <c r="N343">
        <v>0.02</v>
      </c>
      <c r="O343">
        <v>0.002955025056722738</v>
      </c>
      <c r="P343" t="s">
        <v>414</v>
      </c>
      <c r="Q343" t="s">
        <v>624</v>
      </c>
      <c r="R343">
        <v>0</v>
      </c>
      <c r="S343">
        <v>0.1854545454545455</v>
      </c>
      <c r="T343">
        <v>60</v>
      </c>
      <c r="U343">
        <v>1.171666666666667</v>
      </c>
      <c r="V343">
        <v>0</v>
      </c>
      <c r="W343">
        <v>5.5</v>
      </c>
      <c r="X343">
        <v>1.02</v>
      </c>
      <c r="Y343">
        <v>0.289908256880733</v>
      </c>
      <c r="Z343">
        <v>0.03675344563552833</v>
      </c>
      <c r="AA343">
        <v>0.8621745788667688</v>
      </c>
      <c r="AB343">
        <v>0.1903669724770642</v>
      </c>
      <c r="AC343">
        <v>0.4770642201834863</v>
      </c>
      <c r="AD343">
        <v>0.1987767584097859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4.015</v>
      </c>
      <c r="D344">
        <v>981.666129</v>
      </c>
      <c r="E344" t="s">
        <v>692</v>
      </c>
      <c r="F344" t="s">
        <v>665</v>
      </c>
      <c r="H344" t="s">
        <v>709</v>
      </c>
      <c r="J344" t="s">
        <v>1265</v>
      </c>
      <c r="K344">
        <v>44158</v>
      </c>
      <c r="L344">
        <v>0.043347306837274</v>
      </c>
      <c r="M344">
        <v>0.0002489420273659171</v>
      </c>
      <c r="N344">
        <v>-0.01</v>
      </c>
      <c r="O344">
        <v>0.0003971937187132735</v>
      </c>
      <c r="P344" t="s">
        <v>414</v>
      </c>
      <c r="Q344" t="s">
        <v>668</v>
      </c>
      <c r="R344">
        <v>0</v>
      </c>
      <c r="S344">
        <v>0.05970149253731343</v>
      </c>
      <c r="T344">
        <v>4.02</v>
      </c>
      <c r="U344">
        <v>0.9987562189054726</v>
      </c>
      <c r="V344">
        <v>-0.7359</v>
      </c>
      <c r="W344">
        <v>0.67</v>
      </c>
      <c r="X344">
        <v>0.04</v>
      </c>
      <c r="Y344">
        <v>-0.477422628107559</v>
      </c>
      <c r="Z344">
        <v>0.7488514548238898</v>
      </c>
      <c r="AA344">
        <v>0.03369065849923431</v>
      </c>
      <c r="AB344">
        <v>0.03134556574923547</v>
      </c>
      <c r="AC344">
        <v>0.7354740061162081</v>
      </c>
      <c r="AD344">
        <v>0.1880733944954129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47.63</v>
      </c>
      <c r="D345">
        <v>28031.022297</v>
      </c>
      <c r="E345" t="s">
        <v>694</v>
      </c>
      <c r="F345" t="s">
        <v>663</v>
      </c>
      <c r="G345" t="s">
        <v>702</v>
      </c>
      <c r="H345" t="s">
        <v>709</v>
      </c>
      <c r="I345" t="s">
        <v>1009</v>
      </c>
      <c r="J345" t="s">
        <v>1256</v>
      </c>
      <c r="K345">
        <v>44117</v>
      </c>
      <c r="L345">
        <v>0.020138872234353</v>
      </c>
      <c r="M345">
        <v>-0.08230952834553129</v>
      </c>
      <c r="N345">
        <v>0.06</v>
      </c>
      <c r="O345">
        <v>-0.001400627073173455</v>
      </c>
      <c r="P345" t="s">
        <v>414</v>
      </c>
      <c r="Q345" t="s">
        <v>414</v>
      </c>
      <c r="R345">
        <v>20</v>
      </c>
      <c r="S345">
        <v>0.6756756756756757</v>
      </c>
      <c r="T345">
        <v>31</v>
      </c>
      <c r="U345">
        <v>1.536451612903226</v>
      </c>
      <c r="V345">
        <v>1.46</v>
      </c>
      <c r="W345">
        <v>1.48</v>
      </c>
      <c r="X345">
        <v>1</v>
      </c>
      <c r="Y345">
        <v>0.380216798337973</v>
      </c>
      <c r="Z345">
        <v>0.4134762633996937</v>
      </c>
      <c r="AA345">
        <v>0.9111791730474732</v>
      </c>
      <c r="AB345">
        <v>0.6865443425076453</v>
      </c>
      <c r="AC345">
        <v>0.1743119266055046</v>
      </c>
      <c r="AD345">
        <v>0.1788990825688073</v>
      </c>
    </row>
    <row r="346" spans="1:30">
      <c r="A346" s="1" t="s">
        <v>353</v>
      </c>
      <c r="B346">
        <f>HYPERLINK("https://www.suredividend.com/sure-analysis-OMI/","Owens &amp; Minor, Inc.")</f>
        <v>0</v>
      </c>
      <c r="C346">
        <v>28.215</v>
      </c>
      <c r="D346">
        <v>1988.507147</v>
      </c>
      <c r="E346" t="s">
        <v>694</v>
      </c>
      <c r="F346" t="s">
        <v>663</v>
      </c>
      <c r="G346" t="s">
        <v>702</v>
      </c>
      <c r="H346" t="s">
        <v>708</v>
      </c>
      <c r="I346" t="s">
        <v>1010</v>
      </c>
      <c r="J346" t="s">
        <v>1257</v>
      </c>
      <c r="K346">
        <v>44138</v>
      </c>
      <c r="L346">
        <v>0.000369599573109</v>
      </c>
      <c r="M346">
        <v>-0.03673193921646911</v>
      </c>
      <c r="N346">
        <v>0.03</v>
      </c>
      <c r="O346">
        <v>-0.004282698079668079</v>
      </c>
      <c r="P346" t="s">
        <v>414</v>
      </c>
      <c r="Q346" t="s">
        <v>534</v>
      </c>
      <c r="R346">
        <v>0</v>
      </c>
      <c r="S346">
        <v>0.005128205128205128</v>
      </c>
      <c r="T346">
        <v>23.4</v>
      </c>
      <c r="U346">
        <v>1.205769230769231</v>
      </c>
      <c r="V346">
        <v>-0.979</v>
      </c>
      <c r="W346">
        <v>1.95</v>
      </c>
      <c r="X346">
        <v>0.01</v>
      </c>
      <c r="Y346">
        <v>4.51579290797496</v>
      </c>
      <c r="Z346">
        <v>0.07350689127105667</v>
      </c>
      <c r="AA346">
        <v>1</v>
      </c>
      <c r="AB346">
        <v>0.2943425076452599</v>
      </c>
      <c r="AC346">
        <v>0.4311926605504587</v>
      </c>
      <c r="AD346">
        <v>0.172782874617737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116.42</v>
      </c>
      <c r="D347">
        <v>15509.416257</v>
      </c>
      <c r="E347" t="s">
        <v>700</v>
      </c>
      <c r="F347" t="s">
        <v>663</v>
      </c>
      <c r="G347" t="s">
        <v>702</v>
      </c>
      <c r="H347" t="s">
        <v>708</v>
      </c>
      <c r="I347" t="s">
        <v>1011</v>
      </c>
      <c r="J347" t="s">
        <v>1260</v>
      </c>
      <c r="K347">
        <v>44108</v>
      </c>
      <c r="L347">
        <v>0.009884135672246001</v>
      </c>
      <c r="M347">
        <v>-0.08912443265891479</v>
      </c>
      <c r="N347">
        <v>0.08</v>
      </c>
      <c r="O347">
        <v>-0.005486871210027222</v>
      </c>
      <c r="P347" t="s">
        <v>414</v>
      </c>
      <c r="Q347" t="s">
        <v>624</v>
      </c>
      <c r="R347">
        <v>0</v>
      </c>
      <c r="S347">
        <v>0.2843601895734597</v>
      </c>
      <c r="T347">
        <v>73</v>
      </c>
      <c r="U347">
        <v>1.594794520547945</v>
      </c>
      <c r="V347">
        <v>-1.5</v>
      </c>
      <c r="W347">
        <v>4.22</v>
      </c>
      <c r="X347">
        <v>1.2</v>
      </c>
      <c r="Y347">
        <v>0.07140030364736601</v>
      </c>
      <c r="Z347">
        <v>0.1898928024502297</v>
      </c>
      <c r="AA347">
        <v>0.6140888208269525</v>
      </c>
      <c r="AB347">
        <v>0.8509174311926606</v>
      </c>
      <c r="AC347">
        <v>0.1452599388379205</v>
      </c>
      <c r="AD347">
        <v>0.1620795107033639</v>
      </c>
    </row>
    <row r="348" spans="1:30">
      <c r="A348" s="1" t="s">
        <v>355</v>
      </c>
      <c r="B348">
        <f>HYPERLINK("https://www.suredividend.com/sure-analysis-ABEV/","Ambev S.A.")</f>
        <v>0</v>
      </c>
      <c r="C348">
        <v>2.97</v>
      </c>
      <c r="D348">
        <v>3924.70092</v>
      </c>
      <c r="E348" t="s">
        <v>692</v>
      </c>
      <c r="F348" t="s">
        <v>663</v>
      </c>
      <c r="H348" t="s">
        <v>708</v>
      </c>
      <c r="J348" t="s">
        <v>1262</v>
      </c>
      <c r="K348">
        <v>44166</v>
      </c>
      <c r="L348">
        <v>0</v>
      </c>
      <c r="M348">
        <v>-0.04172323414238843</v>
      </c>
      <c r="N348">
        <v>0.03</v>
      </c>
      <c r="O348">
        <v>-0.005979653280186126</v>
      </c>
      <c r="P348" t="s">
        <v>414</v>
      </c>
      <c r="Q348" t="s">
        <v>624</v>
      </c>
      <c r="R348">
        <v>0</v>
      </c>
      <c r="S348">
        <v>0.1666666666666667</v>
      </c>
      <c r="T348">
        <v>2.4</v>
      </c>
      <c r="U348">
        <v>1.2375</v>
      </c>
      <c r="V348">
        <v>0.1281</v>
      </c>
      <c r="W348">
        <v>0.12</v>
      </c>
      <c r="X348">
        <v>0.02</v>
      </c>
      <c r="Y348">
        <v>-0.327516867019756</v>
      </c>
      <c r="Z348">
        <v>0.03675344563552833</v>
      </c>
      <c r="AA348">
        <v>0.105666156202144</v>
      </c>
      <c r="AB348">
        <v>0.2943425076452599</v>
      </c>
      <c r="AC348">
        <v>0.3944954128440367</v>
      </c>
      <c r="AD348">
        <v>0.1605504587155963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352.8</v>
      </c>
      <c r="D349">
        <v>352824.640281</v>
      </c>
      <c r="E349" t="s">
        <v>693</v>
      </c>
      <c r="F349" t="s">
        <v>663</v>
      </c>
      <c r="G349" t="s">
        <v>702</v>
      </c>
      <c r="H349" t="s">
        <v>708</v>
      </c>
      <c r="I349" t="s">
        <v>1012</v>
      </c>
      <c r="J349" t="s">
        <v>1258</v>
      </c>
      <c r="K349">
        <v>44132</v>
      </c>
      <c r="L349">
        <v>0.004473924224576</v>
      </c>
      <c r="M349">
        <v>-0.1452099466449495</v>
      </c>
      <c r="N349">
        <v>0.15</v>
      </c>
      <c r="O349">
        <v>-0.009569673427513803</v>
      </c>
      <c r="P349" t="s">
        <v>414</v>
      </c>
      <c r="Q349" t="s">
        <v>624</v>
      </c>
      <c r="R349">
        <v>8</v>
      </c>
      <c r="S349">
        <v>0.2391629297458894</v>
      </c>
      <c r="T349">
        <v>161</v>
      </c>
      <c r="U349">
        <v>2.191304347826087</v>
      </c>
      <c r="V349">
        <v>6.67</v>
      </c>
      <c r="W349">
        <v>6.69</v>
      </c>
      <c r="X349">
        <v>1.6</v>
      </c>
      <c r="Y349">
        <v>0.194502357614475</v>
      </c>
      <c r="Z349">
        <v>0.09954058192955589</v>
      </c>
      <c r="AA349">
        <v>0.7825421133231241</v>
      </c>
      <c r="AB349">
        <v>0.9862385321100917</v>
      </c>
      <c r="AC349">
        <v>0.03669724770642202</v>
      </c>
      <c r="AD349">
        <v>0.1452599388379205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526.3099999999999</v>
      </c>
      <c r="D350">
        <v>323241.8</v>
      </c>
      <c r="E350" t="s">
        <v>695</v>
      </c>
      <c r="F350" t="s">
        <v>663</v>
      </c>
      <c r="G350" t="s">
        <v>702</v>
      </c>
      <c r="H350" t="s">
        <v>709</v>
      </c>
      <c r="I350" t="s">
        <v>1013</v>
      </c>
      <c r="J350" t="s">
        <v>1263</v>
      </c>
      <c r="K350">
        <v>44159</v>
      </c>
      <c r="L350">
        <v>0.001224989641303</v>
      </c>
      <c r="M350">
        <v>-0.143212877635619</v>
      </c>
      <c r="N350">
        <v>0.15</v>
      </c>
      <c r="O350">
        <v>-0.01340798017793943</v>
      </c>
      <c r="P350" t="s">
        <v>414</v>
      </c>
      <c r="Q350" t="s">
        <v>534</v>
      </c>
      <c r="R350">
        <v>7</v>
      </c>
      <c r="S350">
        <v>0.06597938144329897</v>
      </c>
      <c r="T350">
        <v>243</v>
      </c>
      <c r="U350">
        <v>2.165884773662551</v>
      </c>
      <c r="V350">
        <v>6.12</v>
      </c>
      <c r="W350">
        <v>9.699999999999999</v>
      </c>
      <c r="X350">
        <v>0.64</v>
      </c>
      <c r="Y350">
        <v>1.215705883925355</v>
      </c>
      <c r="Z350">
        <v>0.07503828483920368</v>
      </c>
      <c r="AA350">
        <v>0.9923430321592649</v>
      </c>
      <c r="AB350">
        <v>0.9862385321100917</v>
      </c>
      <c r="AC350">
        <v>0.0382262996941896</v>
      </c>
      <c r="AD350">
        <v>0.1269113149847095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131.45</v>
      </c>
      <c r="D351">
        <v>15959.497771</v>
      </c>
      <c r="E351" t="s">
        <v>694</v>
      </c>
      <c r="F351" t="s">
        <v>663</v>
      </c>
      <c r="G351" t="s">
        <v>702</v>
      </c>
      <c r="H351" t="s">
        <v>708</v>
      </c>
      <c r="I351" t="s">
        <v>1014</v>
      </c>
      <c r="J351" t="s">
        <v>1260</v>
      </c>
      <c r="K351">
        <v>44159</v>
      </c>
      <c r="L351">
        <v>0.01752580691945</v>
      </c>
      <c r="M351">
        <v>-0.09454706815323843</v>
      </c>
      <c r="N351">
        <v>0.06</v>
      </c>
      <c r="O351">
        <v>-0.0178671192363139</v>
      </c>
      <c r="P351" t="s">
        <v>414</v>
      </c>
      <c r="Q351" t="s">
        <v>534</v>
      </c>
      <c r="R351">
        <v>17</v>
      </c>
      <c r="S351">
        <v>0.9279999999999999</v>
      </c>
      <c r="T351">
        <v>80</v>
      </c>
      <c r="U351">
        <v>1.643125</v>
      </c>
      <c r="V351">
        <v>2.36</v>
      </c>
      <c r="W351">
        <v>2.5</v>
      </c>
      <c r="X351">
        <v>2.32</v>
      </c>
      <c r="Y351">
        <v>0.00200477181428</v>
      </c>
      <c r="Z351">
        <v>0.3614088820826952</v>
      </c>
      <c r="AA351">
        <v>0.5145482388973966</v>
      </c>
      <c r="AB351">
        <v>0.6865443425076453</v>
      </c>
      <c r="AC351">
        <v>0.1223241590214067</v>
      </c>
      <c r="AD351">
        <v>0.1116207951070336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36.42</v>
      </c>
      <c r="D352">
        <v>5625.329354</v>
      </c>
      <c r="E352" t="s">
        <v>697</v>
      </c>
      <c r="F352" t="s">
        <v>663</v>
      </c>
      <c r="G352" t="s">
        <v>702</v>
      </c>
      <c r="H352" t="s">
        <v>708</v>
      </c>
      <c r="I352" t="s">
        <v>1015</v>
      </c>
      <c r="J352" t="s">
        <v>1260</v>
      </c>
      <c r="K352">
        <v>44149</v>
      </c>
      <c r="L352">
        <v>0.011966484539481</v>
      </c>
      <c r="M352">
        <v>-0.07248698280389632</v>
      </c>
      <c r="N352">
        <v>0.037</v>
      </c>
      <c r="O352">
        <v>-0.0184536399766404</v>
      </c>
      <c r="P352" t="s">
        <v>414</v>
      </c>
      <c r="Q352" t="s">
        <v>534</v>
      </c>
      <c r="R352">
        <v>0</v>
      </c>
      <c r="S352">
        <v>0.05555555555555556</v>
      </c>
      <c r="T352">
        <v>25</v>
      </c>
      <c r="U352">
        <v>1.4568</v>
      </c>
      <c r="V352">
        <v>0.7224</v>
      </c>
      <c r="W352">
        <v>1.44</v>
      </c>
      <c r="X352">
        <v>0.08</v>
      </c>
      <c r="Y352">
        <v>0.027041700131808</v>
      </c>
      <c r="Z352">
        <v>0.2327718223583461</v>
      </c>
      <c r="AA352">
        <v>0.557427258805513</v>
      </c>
      <c r="AB352">
        <v>0.3707951070336392</v>
      </c>
      <c r="AC352">
        <v>0.2247706422018348</v>
      </c>
      <c r="AD352">
        <v>0.1085626911314985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17.1</v>
      </c>
      <c r="D353">
        <v>4563.369971</v>
      </c>
      <c r="E353" t="s">
        <v>697</v>
      </c>
      <c r="F353" t="s">
        <v>663</v>
      </c>
      <c r="G353" t="s">
        <v>703</v>
      </c>
      <c r="H353" t="s">
        <v>714</v>
      </c>
      <c r="J353" t="s">
        <v>1261</v>
      </c>
      <c r="K353">
        <v>44152</v>
      </c>
      <c r="L353">
        <v>0</v>
      </c>
      <c r="M353">
        <v>-0.1017426532859702</v>
      </c>
      <c r="N353">
        <v>0.032</v>
      </c>
      <c r="O353">
        <v>-0.0194509962374606</v>
      </c>
      <c r="P353" t="s">
        <v>414</v>
      </c>
      <c r="Q353" t="s">
        <v>624</v>
      </c>
      <c r="R353">
        <v>0</v>
      </c>
      <c r="S353">
        <v>0.6363636363636362</v>
      </c>
      <c r="T353">
        <v>10</v>
      </c>
      <c r="U353">
        <v>1.71</v>
      </c>
      <c r="V353">
        <v>0</v>
      </c>
      <c r="W353">
        <v>1.1</v>
      </c>
      <c r="X353">
        <v>0.7</v>
      </c>
      <c r="Y353">
        <v>0.432232775516357</v>
      </c>
      <c r="Z353">
        <v>0.03675344563552833</v>
      </c>
      <c r="AA353">
        <v>0.9264931087289433</v>
      </c>
      <c r="AB353">
        <v>0.3463302752293578</v>
      </c>
      <c r="AC353">
        <v>0.09021406727828746</v>
      </c>
      <c r="AD353">
        <v>0.1039755351681957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46.445</v>
      </c>
      <c r="D354">
        <v>31937.372</v>
      </c>
      <c r="E354" t="s">
        <v>700</v>
      </c>
      <c r="F354" t="s">
        <v>663</v>
      </c>
      <c r="H354" t="s">
        <v>709</v>
      </c>
      <c r="I354" t="s">
        <v>1016</v>
      </c>
      <c r="J354" t="s">
        <v>1263</v>
      </c>
      <c r="K354">
        <v>44107</v>
      </c>
      <c r="L354">
        <v>0.005038039466357</v>
      </c>
      <c r="M354">
        <v>-0.1919537798328705</v>
      </c>
      <c r="N354">
        <v>0.2</v>
      </c>
      <c r="O354">
        <v>-0.02456851802647875</v>
      </c>
      <c r="P354" t="s">
        <v>414</v>
      </c>
      <c r="Q354" t="s">
        <v>624</v>
      </c>
      <c r="R354">
        <v>0</v>
      </c>
      <c r="S354">
        <v>0.2608695652173913</v>
      </c>
      <c r="T354">
        <v>16</v>
      </c>
      <c r="U354">
        <v>2.9028125</v>
      </c>
      <c r="V354">
        <v>2.18</v>
      </c>
      <c r="W354">
        <v>0.92</v>
      </c>
      <c r="X354">
        <v>0.24</v>
      </c>
      <c r="Y354">
        <v>0.7951070682812811</v>
      </c>
      <c r="Z354">
        <v>0.107197549770291</v>
      </c>
      <c r="AA354">
        <v>0.9754977029096478</v>
      </c>
      <c r="AB354">
        <v>0.9923547400611621</v>
      </c>
      <c r="AC354">
        <v>0.00764525993883792</v>
      </c>
      <c r="AD354">
        <v>0.08868501529051988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125.665</v>
      </c>
      <c r="D355">
        <v>42785.839975</v>
      </c>
      <c r="E355" t="s">
        <v>700</v>
      </c>
      <c r="F355" t="s">
        <v>663</v>
      </c>
      <c r="G355" t="s">
        <v>702</v>
      </c>
      <c r="H355" t="s">
        <v>709</v>
      </c>
      <c r="I355" t="s">
        <v>1017</v>
      </c>
      <c r="J355" t="s">
        <v>1260</v>
      </c>
      <c r="K355">
        <v>44106</v>
      </c>
      <c r="L355">
        <v>0.003638568748265</v>
      </c>
      <c r="M355">
        <v>-0.07740097757852327</v>
      </c>
      <c r="N355">
        <v>0.05</v>
      </c>
      <c r="O355">
        <v>-0.02697206853643452</v>
      </c>
      <c r="P355" t="s">
        <v>414</v>
      </c>
      <c r="Q355" t="s">
        <v>534</v>
      </c>
      <c r="R355">
        <v>9</v>
      </c>
      <c r="S355">
        <v>0.1025641025641026</v>
      </c>
      <c r="T355">
        <v>84</v>
      </c>
      <c r="U355">
        <v>1.496011904761905</v>
      </c>
      <c r="V355">
        <v>0.5374</v>
      </c>
      <c r="W355">
        <v>4.68</v>
      </c>
      <c r="X355">
        <v>0.48</v>
      </c>
      <c r="Y355">
        <v>-0.112688911772678</v>
      </c>
      <c r="Z355">
        <v>0.08882082695252681</v>
      </c>
      <c r="AA355">
        <v>0.3277182235834609</v>
      </c>
      <c r="AB355">
        <v>0.5558103975535168</v>
      </c>
      <c r="AC355">
        <v>0.1972477064220184</v>
      </c>
      <c r="AD355">
        <v>0.08103975535168197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27.715</v>
      </c>
      <c r="D356">
        <v>51172.853148</v>
      </c>
      <c r="E356" t="s">
        <v>693</v>
      </c>
      <c r="F356" t="s">
        <v>663</v>
      </c>
      <c r="H356" t="s">
        <v>708</v>
      </c>
      <c r="I356" t="s">
        <v>1018</v>
      </c>
      <c r="J356" t="s">
        <v>1260</v>
      </c>
      <c r="K356">
        <v>44145</v>
      </c>
      <c r="L356">
        <v>0.019099665242313</v>
      </c>
      <c r="M356">
        <v>-0.08269972346023713</v>
      </c>
      <c r="N356">
        <v>0.029</v>
      </c>
      <c r="O356">
        <v>-0.03517486349938437</v>
      </c>
      <c r="P356" t="s">
        <v>414</v>
      </c>
      <c r="Q356" t="s">
        <v>534</v>
      </c>
      <c r="R356">
        <v>0</v>
      </c>
      <c r="S356">
        <v>0.2065727699530517</v>
      </c>
      <c r="T356">
        <v>18</v>
      </c>
      <c r="U356">
        <v>1.539722222222222</v>
      </c>
      <c r="V356">
        <v>2.4</v>
      </c>
      <c r="W356">
        <v>2.13</v>
      </c>
      <c r="X356">
        <v>0.44</v>
      </c>
      <c r="Y356">
        <v>0.012185640220853</v>
      </c>
      <c r="Z356">
        <v>0.3889739663093416</v>
      </c>
      <c r="AA356">
        <v>0.5252679938744257</v>
      </c>
      <c r="AB356">
        <v>0.2454128440366972</v>
      </c>
      <c r="AC356">
        <v>0.1712538226299694</v>
      </c>
      <c r="AD356">
        <v>0.06574923547400612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144.17</v>
      </c>
      <c r="D357">
        <v>34856.533532</v>
      </c>
      <c r="E357" t="s">
        <v>694</v>
      </c>
      <c r="F357" t="s">
        <v>663</v>
      </c>
      <c r="H357" t="s">
        <v>708</v>
      </c>
      <c r="I357" t="s">
        <v>1019</v>
      </c>
      <c r="J357" t="s">
        <v>1256</v>
      </c>
      <c r="K357">
        <v>44132</v>
      </c>
      <c r="L357">
        <v>0.014512498765584</v>
      </c>
      <c r="M357">
        <v>-0.1499176187638954</v>
      </c>
      <c r="N357">
        <v>0.1</v>
      </c>
      <c r="O357">
        <v>-0.04178403326462643</v>
      </c>
      <c r="P357" t="s">
        <v>414</v>
      </c>
      <c r="Q357" t="s">
        <v>534</v>
      </c>
      <c r="R357">
        <v>0</v>
      </c>
      <c r="S357">
        <v>0.53</v>
      </c>
      <c r="T357">
        <v>64</v>
      </c>
      <c r="U357">
        <v>2.25265625</v>
      </c>
      <c r="V357">
        <v>3.73</v>
      </c>
      <c r="W357">
        <v>4</v>
      </c>
      <c r="X357">
        <v>2.12</v>
      </c>
      <c r="Y357">
        <v>0.09019902365752801</v>
      </c>
      <c r="Z357">
        <v>0.2909647779479326</v>
      </c>
      <c r="AA357">
        <v>0.6401225114854517</v>
      </c>
      <c r="AB357">
        <v>0.9342507645259939</v>
      </c>
      <c r="AC357">
        <v>0.03363914373088685</v>
      </c>
      <c r="AD357">
        <v>0.05504587155963302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32.67</v>
      </c>
      <c r="D358">
        <v>8621.761417</v>
      </c>
      <c r="E358" t="s">
        <v>700</v>
      </c>
      <c r="F358" t="s">
        <v>663</v>
      </c>
      <c r="G358" t="s">
        <v>702</v>
      </c>
      <c r="H358" t="s">
        <v>708</v>
      </c>
      <c r="I358" t="s">
        <v>1020</v>
      </c>
      <c r="J358" t="s">
        <v>1260</v>
      </c>
      <c r="K358">
        <v>44107</v>
      </c>
      <c r="L358">
        <v>0.010859073550851</v>
      </c>
      <c r="M358">
        <v>-0.1027346571942995</v>
      </c>
      <c r="N358">
        <v>0.05</v>
      </c>
      <c r="O358">
        <v>-0.04501737778971038</v>
      </c>
      <c r="P358" t="s">
        <v>414</v>
      </c>
      <c r="Q358" t="s">
        <v>534</v>
      </c>
      <c r="R358">
        <v>0</v>
      </c>
      <c r="S358">
        <v>0.1818181818181818</v>
      </c>
      <c r="T358">
        <v>19</v>
      </c>
      <c r="U358">
        <v>1.719473684210526</v>
      </c>
      <c r="V358">
        <v>-1.59</v>
      </c>
      <c r="W358">
        <v>1.87</v>
      </c>
      <c r="X358">
        <v>0.34</v>
      </c>
      <c r="Y358">
        <v>0.170771398220487</v>
      </c>
      <c r="Z358">
        <v>0.217457886676876</v>
      </c>
      <c r="AA358">
        <v>0.7442572741194488</v>
      </c>
      <c r="AB358">
        <v>0.5558103975535168</v>
      </c>
      <c r="AC358">
        <v>0.08409785932721713</v>
      </c>
      <c r="AD358">
        <v>0.05351681957186544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100.1</v>
      </c>
      <c r="D359">
        <v>127493.042759</v>
      </c>
      <c r="E359" t="s">
        <v>693</v>
      </c>
      <c r="F359" t="s">
        <v>663</v>
      </c>
      <c r="H359" t="s">
        <v>708</v>
      </c>
      <c r="I359" t="s">
        <v>1021</v>
      </c>
      <c r="J359" t="s">
        <v>1263</v>
      </c>
      <c r="K359">
        <v>44135</v>
      </c>
      <c r="L359">
        <v>0.004609481315518</v>
      </c>
      <c r="M359">
        <v>-0.07715631426317504</v>
      </c>
      <c r="N359">
        <v>0.017</v>
      </c>
      <c r="O359">
        <v>-0.05652692448884322</v>
      </c>
      <c r="P359" t="s">
        <v>414</v>
      </c>
      <c r="Q359" t="s">
        <v>534</v>
      </c>
      <c r="R359">
        <v>2</v>
      </c>
      <c r="S359">
        <v>0.07212475633528265</v>
      </c>
      <c r="T359">
        <v>67</v>
      </c>
      <c r="U359">
        <v>1.494029850746269</v>
      </c>
      <c r="V359">
        <v>6.99</v>
      </c>
      <c r="W359">
        <v>5.13</v>
      </c>
      <c r="X359">
        <v>0.37</v>
      </c>
      <c r="Y359">
        <v>0.4952524625077641</v>
      </c>
      <c r="Z359">
        <v>0.1010719754977029</v>
      </c>
      <c r="AA359">
        <v>0.9464012251148546</v>
      </c>
      <c r="AB359">
        <v>0.1483180428134556</v>
      </c>
      <c r="AC359">
        <v>0.2003058103975535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81.28</v>
      </c>
      <c r="D360">
        <v>40699.631191</v>
      </c>
      <c r="E360" t="s">
        <v>698</v>
      </c>
      <c r="F360" t="s">
        <v>663</v>
      </c>
      <c r="H360" t="s">
        <v>708</v>
      </c>
      <c r="I360" t="s">
        <v>1022</v>
      </c>
      <c r="J360" t="s">
        <v>1256</v>
      </c>
      <c r="K360">
        <v>44152</v>
      </c>
      <c r="L360">
        <v>0.020239052789743</v>
      </c>
      <c r="M360">
        <v>-0.1159106375858381</v>
      </c>
      <c r="N360">
        <v>0.035</v>
      </c>
      <c r="O360">
        <v>-0.05934759189497196</v>
      </c>
      <c r="P360" t="s">
        <v>414</v>
      </c>
      <c r="Q360" t="s">
        <v>534</v>
      </c>
      <c r="R360">
        <v>27</v>
      </c>
      <c r="S360">
        <v>0.8587570621468926</v>
      </c>
      <c r="T360">
        <v>43.9</v>
      </c>
      <c r="U360">
        <v>1.851480637813212</v>
      </c>
      <c r="V360">
        <v>3.73</v>
      </c>
      <c r="W360">
        <v>1.77</v>
      </c>
      <c r="X360">
        <v>1.52</v>
      </c>
      <c r="Y360">
        <v>0.15101664469301</v>
      </c>
      <c r="Z360">
        <v>0.4180704441041347</v>
      </c>
      <c r="AA360">
        <v>0.7166921898928024</v>
      </c>
      <c r="AB360">
        <v>0.3585626911314985</v>
      </c>
      <c r="AC360">
        <v>0.06422018348623854</v>
      </c>
      <c r="AD360">
        <v>0.0382262996941896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6.075</v>
      </c>
      <c r="D361">
        <v>5440.194729</v>
      </c>
      <c r="E361" t="s">
        <v>700</v>
      </c>
      <c r="F361" t="s">
        <v>663</v>
      </c>
      <c r="H361" t="s">
        <v>708</v>
      </c>
      <c r="J361" t="s">
        <v>1264</v>
      </c>
      <c r="K361">
        <v>44177</v>
      </c>
      <c r="L361">
        <v>0.017624887588451</v>
      </c>
      <c r="M361">
        <v>-0.1208785429826702</v>
      </c>
      <c r="N361">
        <v>0.02</v>
      </c>
      <c r="O361">
        <v>-0.08213174285484559</v>
      </c>
      <c r="P361" t="s">
        <v>414</v>
      </c>
      <c r="Q361" t="s">
        <v>534</v>
      </c>
      <c r="R361">
        <v>2</v>
      </c>
      <c r="S361">
        <v>0.01538461538461539</v>
      </c>
      <c r="T361">
        <v>3.19</v>
      </c>
      <c r="U361">
        <v>1.904388714733542</v>
      </c>
      <c r="V361">
        <v>0</v>
      </c>
      <c r="W361">
        <v>4.55</v>
      </c>
      <c r="X361">
        <v>0.07000000000000001</v>
      </c>
      <c r="Y361">
        <v>0.50105152471083</v>
      </c>
      <c r="Z361">
        <v>0.3629402756508423</v>
      </c>
      <c r="AA361">
        <v>0.9479326186830015</v>
      </c>
      <c r="AB361">
        <v>0.1903669724770642</v>
      </c>
      <c r="AC361">
        <v>0.05351681957186544</v>
      </c>
      <c r="AD361">
        <v>0.02140672782874618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32.46</v>
      </c>
      <c r="D362">
        <v>1973.153115</v>
      </c>
      <c r="E362" t="s">
        <v>693</v>
      </c>
      <c r="F362" t="s">
        <v>663</v>
      </c>
      <c r="H362" t="s">
        <v>709</v>
      </c>
      <c r="I362" t="s">
        <v>1023</v>
      </c>
      <c r="J362" t="s">
        <v>1263</v>
      </c>
      <c r="K362">
        <v>44154</v>
      </c>
      <c r="L362">
        <v>0.01560884819847</v>
      </c>
      <c r="M362">
        <v>-0.1672417049497883</v>
      </c>
      <c r="N362">
        <v>0.02</v>
      </c>
      <c r="O362">
        <v>-0.1223666224708353</v>
      </c>
      <c r="P362" t="s">
        <v>414</v>
      </c>
      <c r="Q362" t="s">
        <v>534</v>
      </c>
      <c r="R362">
        <v>0</v>
      </c>
      <c r="S362">
        <v>0.3057324840764331</v>
      </c>
      <c r="T362">
        <v>13</v>
      </c>
      <c r="U362">
        <v>2.496923076923077</v>
      </c>
      <c r="V362">
        <v>0.8255</v>
      </c>
      <c r="W362">
        <v>1.57</v>
      </c>
      <c r="X362">
        <v>0.48</v>
      </c>
      <c r="Y362">
        <v>0.187738033007243</v>
      </c>
      <c r="Z362">
        <v>0.3169984686064318</v>
      </c>
      <c r="AA362">
        <v>0.771822358346095</v>
      </c>
      <c r="AB362">
        <v>0.1903669724770642</v>
      </c>
      <c r="AC362">
        <v>0.01987767584097859</v>
      </c>
      <c r="AD362">
        <v>0.006116207951070336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6.485</v>
      </c>
      <c r="D363">
        <v>749.8161679999999</v>
      </c>
      <c r="E363" t="s">
        <v>697</v>
      </c>
      <c r="F363" t="s">
        <v>663</v>
      </c>
      <c r="H363" t="s">
        <v>708</v>
      </c>
      <c r="J363" t="s">
        <v>1256</v>
      </c>
      <c r="K363">
        <v>44148</v>
      </c>
      <c r="L363">
        <v>0.152402876125988</v>
      </c>
      <c r="M363">
        <v>0.07476766912541932</v>
      </c>
      <c r="N363">
        <v>0.061</v>
      </c>
      <c r="O363">
        <v>0.2127470410081718</v>
      </c>
      <c r="P363" t="s">
        <v>534</v>
      </c>
      <c r="Q363" t="s">
        <v>668</v>
      </c>
      <c r="R363">
        <v>0</v>
      </c>
      <c r="S363">
        <v>0.7317073170731707</v>
      </c>
      <c r="T363">
        <v>9.300000000000001</v>
      </c>
      <c r="U363">
        <v>0.6973118279569892</v>
      </c>
      <c r="V363">
        <v>0.2844</v>
      </c>
      <c r="W363">
        <v>0.82</v>
      </c>
      <c r="X363">
        <v>0.6</v>
      </c>
      <c r="Y363">
        <v>-0.519642638599926</v>
      </c>
      <c r="Z363">
        <v>0.9938744257274119</v>
      </c>
      <c r="AA363">
        <v>0.02450229709035222</v>
      </c>
      <c r="AB363">
        <v>0.7347094801223242</v>
      </c>
      <c r="AC363">
        <v>0.9785932721712538</v>
      </c>
      <c r="AD363">
        <v>0.9938837920489297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7.28</v>
      </c>
      <c r="D364">
        <v>369.264107</v>
      </c>
      <c r="E364" t="s">
        <v>696</v>
      </c>
      <c r="F364" t="s">
        <v>665</v>
      </c>
      <c r="G364" t="s">
        <v>702</v>
      </c>
      <c r="H364" t="s">
        <v>708</v>
      </c>
      <c r="I364" t="s">
        <v>1024</v>
      </c>
      <c r="J364" t="s">
        <v>1265</v>
      </c>
      <c r="K364">
        <v>44176</v>
      </c>
      <c r="L364">
        <v>0.102233058052988</v>
      </c>
      <c r="M364">
        <v>0.08207777041954878</v>
      </c>
      <c r="N364">
        <v>0.05</v>
      </c>
      <c r="O364">
        <v>0.1966531490444705</v>
      </c>
      <c r="P364" t="s">
        <v>534</v>
      </c>
      <c r="Q364" t="s">
        <v>668</v>
      </c>
      <c r="R364">
        <v>0</v>
      </c>
      <c r="S364">
        <v>0.7777777777777777</v>
      </c>
      <c r="T364">
        <v>10.8</v>
      </c>
      <c r="U364">
        <v>0.674074074074074</v>
      </c>
      <c r="V364">
        <v>-6.97</v>
      </c>
      <c r="W364">
        <v>0.9</v>
      </c>
      <c r="X364">
        <v>0.7</v>
      </c>
      <c r="Y364">
        <v>-0.367899547279405</v>
      </c>
      <c r="Z364">
        <v>0.9540581929555896</v>
      </c>
      <c r="AA364">
        <v>0.0781010719754977</v>
      </c>
      <c r="AB364">
        <v>0.5558103975535168</v>
      </c>
      <c r="AC364">
        <v>0.9847094801223242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14.02</v>
      </c>
      <c r="D365">
        <v>1497.250854</v>
      </c>
      <c r="E365" t="s">
        <v>696</v>
      </c>
      <c r="F365" t="s">
        <v>664</v>
      </c>
      <c r="G365" t="s">
        <v>702</v>
      </c>
      <c r="H365" t="s">
        <v>708</v>
      </c>
      <c r="I365" t="s">
        <v>1025</v>
      </c>
      <c r="J365" t="s">
        <v>1259</v>
      </c>
      <c r="K365">
        <v>44140</v>
      </c>
      <c r="L365">
        <v>0.115561970633969</v>
      </c>
      <c r="M365">
        <v>0.08416218742722292</v>
      </c>
      <c r="N365">
        <v>0.02</v>
      </c>
      <c r="O365">
        <v>0.1724583831301072</v>
      </c>
      <c r="P365" t="s">
        <v>534</v>
      </c>
      <c r="Q365" t="s">
        <v>668</v>
      </c>
      <c r="R365">
        <v>0</v>
      </c>
      <c r="S365">
        <v>0.6086956521739131</v>
      </c>
      <c r="T365">
        <v>21</v>
      </c>
      <c r="U365">
        <v>0.6676190476190476</v>
      </c>
      <c r="V365">
        <v>0</v>
      </c>
      <c r="W365">
        <v>2.3</v>
      </c>
      <c r="X365">
        <v>1.4</v>
      </c>
      <c r="Y365">
        <v>-0.305004943274699</v>
      </c>
      <c r="Z365">
        <v>0.9693721286370597</v>
      </c>
      <c r="AA365">
        <v>0.116385911179173</v>
      </c>
      <c r="AB365">
        <v>0.1903669724770642</v>
      </c>
      <c r="AC365">
        <v>0.9877675840978593</v>
      </c>
      <c r="AD365">
        <v>0.9877675840978593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57.98</v>
      </c>
      <c r="D366">
        <v>4323.694444</v>
      </c>
      <c r="E366" t="s">
        <v>696</v>
      </c>
      <c r="F366" t="s">
        <v>665</v>
      </c>
      <c r="G366" t="s">
        <v>702</v>
      </c>
      <c r="H366" t="s">
        <v>708</v>
      </c>
      <c r="I366" t="s">
        <v>1026</v>
      </c>
      <c r="J366" t="s">
        <v>1265</v>
      </c>
      <c r="K366">
        <v>44131</v>
      </c>
      <c r="L366">
        <v>0.03854468350521</v>
      </c>
      <c r="M366">
        <v>0.09192512635974004</v>
      </c>
      <c r="N366">
        <v>0.03</v>
      </c>
      <c r="O366">
        <v>0.1636048018359315</v>
      </c>
      <c r="P366" t="s">
        <v>534</v>
      </c>
      <c r="Q366" t="s">
        <v>414</v>
      </c>
      <c r="R366">
        <v>9</v>
      </c>
      <c r="S366">
        <v>0.5130434782608695</v>
      </c>
      <c r="T366">
        <v>90</v>
      </c>
      <c r="U366">
        <v>0.6442222222222221</v>
      </c>
      <c r="V366">
        <v>2.47</v>
      </c>
      <c r="W366">
        <v>6.9</v>
      </c>
      <c r="X366">
        <v>3.54</v>
      </c>
      <c r="Y366">
        <v>-0.294426108365633</v>
      </c>
      <c r="Z366">
        <v>0.6830015313935681</v>
      </c>
      <c r="AA366">
        <v>0.1286370597243492</v>
      </c>
      <c r="AB366">
        <v>0.2943425076452599</v>
      </c>
      <c r="AC366">
        <v>0.9908256880733946</v>
      </c>
      <c r="AD366">
        <v>0.9831804281345566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9.369999999999999</v>
      </c>
      <c r="D367">
        <v>4021.78367</v>
      </c>
      <c r="E367" t="s">
        <v>701</v>
      </c>
      <c r="F367" t="s">
        <v>663</v>
      </c>
      <c r="G367" t="s">
        <v>703</v>
      </c>
      <c r="H367" t="s">
        <v>714</v>
      </c>
      <c r="I367" t="s">
        <v>1027</v>
      </c>
      <c r="J367" t="s">
        <v>1259</v>
      </c>
      <c r="K367">
        <v>44178</v>
      </c>
      <c r="L367">
        <v>0</v>
      </c>
      <c r="M367">
        <v>0.08362168895237243</v>
      </c>
      <c r="N367">
        <v>0.04</v>
      </c>
      <c r="O367">
        <v>0.15964872608912</v>
      </c>
      <c r="P367" t="s">
        <v>534</v>
      </c>
      <c r="Q367" t="s">
        <v>624</v>
      </c>
      <c r="R367">
        <v>0</v>
      </c>
      <c r="S367">
        <v>0.388888888888889</v>
      </c>
      <c r="T367">
        <v>14</v>
      </c>
      <c r="U367">
        <v>0.6692857142857143</v>
      </c>
      <c r="V367">
        <v>0</v>
      </c>
      <c r="W367">
        <v>1.44</v>
      </c>
      <c r="X367">
        <v>0.5600000000000001</v>
      </c>
      <c r="Y367">
        <v>-0.461494252873563</v>
      </c>
      <c r="Z367">
        <v>0.03675344563552833</v>
      </c>
      <c r="AA367">
        <v>0.03675344563552833</v>
      </c>
      <c r="AB367">
        <v>0.4235474006116208</v>
      </c>
      <c r="AC367">
        <v>0.9862385321100917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14.695</v>
      </c>
      <c r="D368">
        <v>928.858939</v>
      </c>
      <c r="E368" t="s">
        <v>699</v>
      </c>
      <c r="F368" t="s">
        <v>664</v>
      </c>
      <c r="G368" t="s">
        <v>702</v>
      </c>
      <c r="H368" t="s">
        <v>708</v>
      </c>
      <c r="I368" t="s">
        <v>1028</v>
      </c>
      <c r="J368" t="s">
        <v>1261</v>
      </c>
      <c r="K368">
        <v>44170</v>
      </c>
      <c r="L368">
        <v>0.115874989783737</v>
      </c>
      <c r="M368">
        <v>0.07401399590483293</v>
      </c>
      <c r="N368">
        <v>0.01</v>
      </c>
      <c r="O368">
        <v>0.1516858503952925</v>
      </c>
      <c r="P368" t="s">
        <v>534</v>
      </c>
      <c r="Q368" t="s">
        <v>668</v>
      </c>
      <c r="R368">
        <v>0</v>
      </c>
      <c r="S368">
        <v>0.3636363636363636</v>
      </c>
      <c r="T368">
        <v>21</v>
      </c>
      <c r="U368">
        <v>0.6997619047619048</v>
      </c>
      <c r="V368">
        <v>0</v>
      </c>
      <c r="W368">
        <v>3.3</v>
      </c>
      <c r="X368">
        <v>1.2</v>
      </c>
      <c r="Y368">
        <v>-0.237385556513528</v>
      </c>
      <c r="Z368">
        <v>0.9709035222052067</v>
      </c>
      <c r="AA368">
        <v>0.1684532924961715</v>
      </c>
      <c r="AB368">
        <v>0.1154434250764526</v>
      </c>
      <c r="AC368">
        <v>0.9770642201834862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36.485</v>
      </c>
      <c r="D369">
        <v>204604.578809</v>
      </c>
      <c r="E369" t="s">
        <v>692</v>
      </c>
      <c r="F369" t="s">
        <v>663</v>
      </c>
      <c r="G369" t="s">
        <v>702</v>
      </c>
      <c r="H369" t="s">
        <v>708</v>
      </c>
      <c r="I369" t="s">
        <v>1029</v>
      </c>
      <c r="J369" t="s">
        <v>1257</v>
      </c>
      <c r="K369">
        <v>44179</v>
      </c>
      <c r="L369">
        <v>0.04068019807305</v>
      </c>
      <c r="M369">
        <v>0.06075807348204276</v>
      </c>
      <c r="N369">
        <v>0.06</v>
      </c>
      <c r="O369">
        <v>0.1507108497962122</v>
      </c>
      <c r="P369" t="s">
        <v>534</v>
      </c>
      <c r="Q369" t="s">
        <v>414</v>
      </c>
      <c r="R369">
        <v>11</v>
      </c>
      <c r="S369">
        <v>0.5379310344827587</v>
      </c>
      <c r="T369">
        <v>49</v>
      </c>
      <c r="U369">
        <v>0.7445918367346939</v>
      </c>
      <c r="V369">
        <v>1.54</v>
      </c>
      <c r="W369">
        <v>2.9</v>
      </c>
      <c r="X369">
        <v>1.56</v>
      </c>
      <c r="Y369">
        <v>-0.015830661914705</v>
      </c>
      <c r="Z369">
        <v>0.7105666156202145</v>
      </c>
      <c r="AA369">
        <v>0.4808575803981623</v>
      </c>
      <c r="AB369">
        <v>0.6865443425076453</v>
      </c>
      <c r="AC369">
        <v>0.9663608562691131</v>
      </c>
      <c r="AD369">
        <v>0.9770642201834862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13.635</v>
      </c>
      <c r="D370">
        <v>30946.062927</v>
      </c>
      <c r="E370" t="s">
        <v>697</v>
      </c>
      <c r="F370" t="s">
        <v>663</v>
      </c>
      <c r="G370" t="s">
        <v>702</v>
      </c>
      <c r="H370" t="s">
        <v>708</v>
      </c>
      <c r="I370" t="s">
        <v>1030</v>
      </c>
      <c r="J370" t="s">
        <v>1259</v>
      </c>
      <c r="K370">
        <v>44144</v>
      </c>
      <c r="L370">
        <v>0.073687174635888</v>
      </c>
      <c r="M370">
        <v>0.07637156621324537</v>
      </c>
      <c r="N370">
        <v>0.02</v>
      </c>
      <c r="O370">
        <v>0.1489236547301207</v>
      </c>
      <c r="P370" t="s">
        <v>534</v>
      </c>
      <c r="Q370" t="s">
        <v>668</v>
      </c>
      <c r="R370">
        <v>3</v>
      </c>
      <c r="S370">
        <v>0.4525862068965518</v>
      </c>
      <c r="T370">
        <v>19.7</v>
      </c>
      <c r="U370">
        <v>0.6921319796954315</v>
      </c>
      <c r="V370">
        <v>0.0473</v>
      </c>
      <c r="W370">
        <v>2.32</v>
      </c>
      <c r="X370">
        <v>1.05</v>
      </c>
      <c r="Y370">
        <v>-0.308688176393243</v>
      </c>
      <c r="Z370">
        <v>0.8805513016845329</v>
      </c>
      <c r="AA370">
        <v>0.114854517611026</v>
      </c>
      <c r="AB370">
        <v>0.1903669724770642</v>
      </c>
      <c r="AC370">
        <v>0.9801223241590215</v>
      </c>
      <c r="AD370">
        <v>0.9755351681957187</v>
      </c>
    </row>
    <row r="371" spans="1:30">
      <c r="A371" s="1" t="s">
        <v>378</v>
      </c>
      <c r="B371">
        <f>HYPERLINK("https://www.suredividend.com/sure-analysis-CHL/","China Mobile Limited")</f>
        <v>0</v>
      </c>
      <c r="C371">
        <v>26.875</v>
      </c>
      <c r="D371">
        <v>3081.1784</v>
      </c>
      <c r="E371" t="s">
        <v>698</v>
      </c>
      <c r="F371" t="s">
        <v>663</v>
      </c>
      <c r="H371" t="s">
        <v>708</v>
      </c>
      <c r="J371" t="s">
        <v>1255</v>
      </c>
      <c r="K371">
        <v>44162</v>
      </c>
      <c r="L371">
        <v>0.072512107542077</v>
      </c>
      <c r="M371">
        <v>0.07731628999623319</v>
      </c>
      <c r="N371">
        <v>0.018</v>
      </c>
      <c r="O371">
        <v>0.1488687994801323</v>
      </c>
      <c r="P371" t="s">
        <v>534</v>
      </c>
      <c r="Q371" t="s">
        <v>668</v>
      </c>
      <c r="R371">
        <v>0</v>
      </c>
      <c r="S371">
        <v>0.5675675675675675</v>
      </c>
      <c r="T371">
        <v>39</v>
      </c>
      <c r="U371">
        <v>0.6891025641025641</v>
      </c>
      <c r="V371">
        <v>3.74</v>
      </c>
      <c r="W371">
        <v>3.7</v>
      </c>
      <c r="X371">
        <v>2.1</v>
      </c>
      <c r="Y371">
        <v>-0.297869252134807</v>
      </c>
      <c r="Z371">
        <v>0.877488514548239</v>
      </c>
      <c r="AA371">
        <v>0.1225114854517611</v>
      </c>
      <c r="AB371">
        <v>0.1513761467889908</v>
      </c>
      <c r="AC371">
        <v>0.9831804281345566</v>
      </c>
      <c r="AD371">
        <v>0.9740061162079511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22.62</v>
      </c>
      <c r="D372">
        <v>1097.793276</v>
      </c>
      <c r="E372" t="s">
        <v>696</v>
      </c>
      <c r="F372" t="s">
        <v>665</v>
      </c>
      <c r="H372" t="s">
        <v>709</v>
      </c>
      <c r="J372" t="s">
        <v>1265</v>
      </c>
      <c r="K372">
        <v>44147</v>
      </c>
      <c r="L372">
        <v>0.093445693461879</v>
      </c>
      <c r="M372">
        <v>0.07184373927527554</v>
      </c>
      <c r="N372">
        <v>0.01</v>
      </c>
      <c r="O372">
        <v>0.1455957015730156</v>
      </c>
      <c r="P372" t="s">
        <v>534</v>
      </c>
      <c r="Q372" t="s">
        <v>668</v>
      </c>
      <c r="R372">
        <v>0</v>
      </c>
      <c r="S372">
        <v>0.4150943396226416</v>
      </c>
      <c r="T372">
        <v>32</v>
      </c>
      <c r="U372">
        <v>0.706875</v>
      </c>
      <c r="V372">
        <v>1.53</v>
      </c>
      <c r="W372">
        <v>5.3</v>
      </c>
      <c r="X372">
        <v>2.2</v>
      </c>
      <c r="Y372">
        <v>-0.217673957357721</v>
      </c>
      <c r="Z372">
        <v>0.9418070444104134</v>
      </c>
      <c r="AA372">
        <v>0.1883614088820827</v>
      </c>
      <c r="AB372">
        <v>0.1154434250764526</v>
      </c>
      <c r="AC372">
        <v>0.9740061162079511</v>
      </c>
      <c r="AD372">
        <v>0.9663608562691131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4.07</v>
      </c>
      <c r="D373">
        <v>21526.888195</v>
      </c>
      <c r="E373" t="s">
        <v>695</v>
      </c>
      <c r="F373" t="s">
        <v>663</v>
      </c>
      <c r="H373" t="s">
        <v>708</v>
      </c>
      <c r="I373" t="s">
        <v>1031</v>
      </c>
      <c r="J373" t="s">
        <v>1255</v>
      </c>
      <c r="K373">
        <v>44144</v>
      </c>
      <c r="L373">
        <v>0.109539689612765</v>
      </c>
      <c r="M373">
        <v>0.04615287613396712</v>
      </c>
      <c r="N373">
        <v>0.02</v>
      </c>
      <c r="O373">
        <v>0.1398362870410006</v>
      </c>
      <c r="P373" t="s">
        <v>534</v>
      </c>
      <c r="Q373" t="s">
        <v>668</v>
      </c>
      <c r="R373">
        <v>0</v>
      </c>
      <c r="S373">
        <v>0.7333333333333334</v>
      </c>
      <c r="T373">
        <v>5.1</v>
      </c>
      <c r="U373">
        <v>0.7980392156862747</v>
      </c>
      <c r="V373">
        <v>0.0726</v>
      </c>
      <c r="W373">
        <v>0.6</v>
      </c>
      <c r="X373">
        <v>0.44</v>
      </c>
      <c r="Y373">
        <v>-0.374196446551109</v>
      </c>
      <c r="Z373">
        <v>0.9632465543644717</v>
      </c>
      <c r="AA373">
        <v>0.07350689127105667</v>
      </c>
      <c r="AB373">
        <v>0.1903669724770642</v>
      </c>
      <c r="AC373">
        <v>0.9403669724770642</v>
      </c>
      <c r="AD373">
        <v>0.9602446483180428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6.34</v>
      </c>
      <c r="D374">
        <v>760.968562</v>
      </c>
      <c r="E374" t="s">
        <v>696</v>
      </c>
      <c r="F374" t="s">
        <v>664</v>
      </c>
      <c r="G374" t="s">
        <v>702</v>
      </c>
      <c r="H374" t="s">
        <v>708</v>
      </c>
      <c r="I374" t="s">
        <v>1032</v>
      </c>
      <c r="J374" t="s">
        <v>1259</v>
      </c>
      <c r="K374">
        <v>44157</v>
      </c>
      <c r="L374">
        <v>0.152058133362234</v>
      </c>
      <c r="M374">
        <v>0.0423199949309303</v>
      </c>
      <c r="N374">
        <v>0.03</v>
      </c>
      <c r="O374">
        <v>0.1369053478889226</v>
      </c>
      <c r="P374" t="s">
        <v>534</v>
      </c>
      <c r="Q374" t="s">
        <v>668</v>
      </c>
      <c r="R374">
        <v>0</v>
      </c>
      <c r="S374">
        <v>0.4615384615384615</v>
      </c>
      <c r="T374">
        <v>7.8</v>
      </c>
      <c r="U374">
        <v>0.8128205128205128</v>
      </c>
      <c r="V374">
        <v>-3.13</v>
      </c>
      <c r="W374">
        <v>1.3</v>
      </c>
      <c r="X374">
        <v>0.6</v>
      </c>
      <c r="Y374">
        <v>-0.6815939784858021</v>
      </c>
      <c r="Z374">
        <v>0.9923430321592649</v>
      </c>
      <c r="AA374">
        <v>0.004594180704441042</v>
      </c>
      <c r="AB374">
        <v>0.2943425076452599</v>
      </c>
      <c r="AC374">
        <v>0.9250764525993884</v>
      </c>
      <c r="AD374">
        <v>0.9541284403669725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9.76</v>
      </c>
      <c r="D375">
        <v>10697.029493</v>
      </c>
      <c r="E375" t="s">
        <v>698</v>
      </c>
      <c r="F375" t="s">
        <v>663</v>
      </c>
      <c r="G375" t="s">
        <v>702</v>
      </c>
      <c r="H375" t="s">
        <v>708</v>
      </c>
      <c r="I375" t="s">
        <v>1033</v>
      </c>
      <c r="K375">
        <v>44147</v>
      </c>
      <c r="L375">
        <v>0.10081726583895</v>
      </c>
      <c r="M375">
        <v>0.05240801144915741</v>
      </c>
      <c r="N375">
        <v>0.013</v>
      </c>
      <c r="O375">
        <v>0.1357033766945741</v>
      </c>
      <c r="P375" t="s">
        <v>534</v>
      </c>
      <c r="Q375" t="s">
        <v>668</v>
      </c>
      <c r="R375">
        <v>0</v>
      </c>
      <c r="S375">
        <v>0.7142857142857143</v>
      </c>
      <c r="T375">
        <v>12.6</v>
      </c>
      <c r="U375">
        <v>0.7746031746031746</v>
      </c>
      <c r="V375">
        <v>1.13</v>
      </c>
      <c r="W375">
        <v>1.4</v>
      </c>
      <c r="X375">
        <v>1</v>
      </c>
      <c r="Y375">
        <v>-0.171672033099135</v>
      </c>
      <c r="Z375">
        <v>0.9494640122511485</v>
      </c>
      <c r="AA375">
        <v>0.2373660030627871</v>
      </c>
      <c r="AB375">
        <v>0.1330275229357798</v>
      </c>
      <c r="AC375">
        <v>0.9525993883792049</v>
      </c>
      <c r="AD375">
        <v>0.9525993883792049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48.59</v>
      </c>
      <c r="D376">
        <v>13629.262728</v>
      </c>
      <c r="E376" t="s">
        <v>695</v>
      </c>
      <c r="F376" t="s">
        <v>663</v>
      </c>
      <c r="G376" t="s">
        <v>702</v>
      </c>
      <c r="H376" t="s">
        <v>709</v>
      </c>
      <c r="I376" t="s">
        <v>1034</v>
      </c>
      <c r="J376" t="s">
        <v>1258</v>
      </c>
      <c r="K376">
        <v>44131</v>
      </c>
      <c r="L376">
        <v>0.04433809463293</v>
      </c>
      <c r="M376">
        <v>0.0465418192342244</v>
      </c>
      <c r="N376">
        <v>0.05</v>
      </c>
      <c r="O376">
        <v>0.1343105109023686</v>
      </c>
      <c r="P376" t="s">
        <v>534</v>
      </c>
      <c r="Q376" t="s">
        <v>668</v>
      </c>
      <c r="R376">
        <v>12</v>
      </c>
      <c r="S376">
        <v>0.4666666666666667</v>
      </c>
      <c r="T376">
        <v>61</v>
      </c>
      <c r="U376">
        <v>0.7965573770491804</v>
      </c>
      <c r="V376">
        <v>4.41</v>
      </c>
      <c r="W376">
        <v>4.8</v>
      </c>
      <c r="X376">
        <v>2.24</v>
      </c>
      <c r="Y376">
        <v>-0.050313658752294</v>
      </c>
      <c r="Z376">
        <v>0.7580398162327718</v>
      </c>
      <c r="AA376">
        <v>0.4287901990811638</v>
      </c>
      <c r="AB376">
        <v>0.5558103975535168</v>
      </c>
      <c r="AC376">
        <v>0.9434250764525994</v>
      </c>
      <c r="AD376">
        <v>0.9495412844036697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40.88</v>
      </c>
      <c r="D377">
        <v>38279.40779</v>
      </c>
      <c r="E377" t="s">
        <v>696</v>
      </c>
      <c r="F377" t="s">
        <v>663</v>
      </c>
      <c r="H377" t="s">
        <v>708</v>
      </c>
      <c r="I377" t="s">
        <v>1035</v>
      </c>
      <c r="J377" t="s">
        <v>1259</v>
      </c>
      <c r="K377">
        <v>44148</v>
      </c>
      <c r="L377">
        <v>0.071644210032881</v>
      </c>
      <c r="M377">
        <v>0.04522997958950659</v>
      </c>
      <c r="N377">
        <v>0.04</v>
      </c>
      <c r="O377">
        <v>0.1310994384043551</v>
      </c>
      <c r="P377" t="s">
        <v>534</v>
      </c>
      <c r="Q377" t="s">
        <v>414</v>
      </c>
      <c r="R377">
        <v>5</v>
      </c>
      <c r="S377">
        <v>0.734375</v>
      </c>
      <c r="T377">
        <v>51</v>
      </c>
      <c r="U377">
        <v>0.8015686274509805</v>
      </c>
      <c r="V377">
        <v>3.39</v>
      </c>
      <c r="W377">
        <v>3.2</v>
      </c>
      <c r="X377">
        <v>2.35</v>
      </c>
      <c r="Y377">
        <v>-0.184920223466371</v>
      </c>
      <c r="Z377">
        <v>0.8759571209800918</v>
      </c>
      <c r="AA377">
        <v>0.217457886676876</v>
      </c>
      <c r="AB377">
        <v>0.4235474006116208</v>
      </c>
      <c r="AC377">
        <v>0.9327217125382263</v>
      </c>
      <c r="AD377">
        <v>0.9373088685015289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29.51</v>
      </c>
      <c r="D378">
        <v>16608.686083</v>
      </c>
      <c r="E378" t="s">
        <v>691</v>
      </c>
      <c r="F378" t="s">
        <v>663</v>
      </c>
      <c r="G378" t="s">
        <v>702</v>
      </c>
      <c r="H378" t="s">
        <v>708</v>
      </c>
      <c r="I378" t="s">
        <v>1036</v>
      </c>
      <c r="J378" t="s">
        <v>1261</v>
      </c>
      <c r="K378">
        <v>44140</v>
      </c>
      <c r="L378">
        <v>0.04999596484283501</v>
      </c>
      <c r="M378">
        <v>0.0518719581831999</v>
      </c>
      <c r="N378">
        <v>0.04</v>
      </c>
      <c r="O378">
        <v>0.1295879712959334</v>
      </c>
      <c r="P378" t="s">
        <v>534</v>
      </c>
      <c r="Q378" t="s">
        <v>414</v>
      </c>
      <c r="R378">
        <v>3</v>
      </c>
      <c r="S378">
        <v>0.624</v>
      </c>
      <c r="T378">
        <v>38</v>
      </c>
      <c r="U378">
        <v>0.7765789473684211</v>
      </c>
      <c r="V378">
        <v>1.22</v>
      </c>
      <c r="W378">
        <v>2.5</v>
      </c>
      <c r="X378">
        <v>1.56</v>
      </c>
      <c r="Y378">
        <v>-0.32600993920658</v>
      </c>
      <c r="Z378">
        <v>0.7978560490045942</v>
      </c>
      <c r="AA378">
        <v>0.110260336906585</v>
      </c>
      <c r="AB378">
        <v>0.4235474006116208</v>
      </c>
      <c r="AC378">
        <v>0.9510703363914373</v>
      </c>
      <c r="AD378">
        <v>0.9357798165137615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8.94</v>
      </c>
      <c r="D379">
        <v>1074.854648</v>
      </c>
      <c r="E379" t="s">
        <v>691</v>
      </c>
      <c r="F379" t="s">
        <v>665</v>
      </c>
      <c r="G379" t="s">
        <v>702</v>
      </c>
      <c r="H379" t="s">
        <v>708</v>
      </c>
      <c r="I379" t="s">
        <v>1037</v>
      </c>
      <c r="J379" t="s">
        <v>1265</v>
      </c>
      <c r="K379">
        <v>44144</v>
      </c>
      <c r="L379">
        <v>0.190178726270872</v>
      </c>
      <c r="M379">
        <v>0.02266288886609824</v>
      </c>
      <c r="N379">
        <v>-0.03</v>
      </c>
      <c r="O379">
        <v>0.1147184972301278</v>
      </c>
      <c r="P379" t="s">
        <v>534</v>
      </c>
      <c r="Q379" t="s">
        <v>668</v>
      </c>
      <c r="R379">
        <v>0</v>
      </c>
      <c r="S379">
        <v>0.5573770491803279</v>
      </c>
      <c r="T379">
        <v>10</v>
      </c>
      <c r="U379">
        <v>0.8939999999999999</v>
      </c>
      <c r="V379">
        <v>1.16</v>
      </c>
      <c r="W379">
        <v>2.44</v>
      </c>
      <c r="X379">
        <v>1.36</v>
      </c>
      <c r="Y379">
        <v>-0.3689144045643301</v>
      </c>
      <c r="Z379">
        <v>0.998468606431853</v>
      </c>
      <c r="AA379">
        <v>0.07656967840735068</v>
      </c>
      <c r="AB379">
        <v>0.01146788990825688</v>
      </c>
      <c r="AC379">
        <v>0.8516819571865443</v>
      </c>
      <c r="AD379">
        <v>0.8883792048929664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37.49</v>
      </c>
      <c r="D380">
        <v>92313.527904</v>
      </c>
      <c r="E380" t="s">
        <v>693</v>
      </c>
      <c r="F380" t="s">
        <v>663</v>
      </c>
      <c r="H380" t="s">
        <v>708</v>
      </c>
      <c r="I380" t="s">
        <v>1038</v>
      </c>
      <c r="J380" t="s">
        <v>1257</v>
      </c>
      <c r="K380">
        <v>44136</v>
      </c>
      <c r="L380">
        <v>0.05430318245435301</v>
      </c>
      <c r="M380">
        <v>0.04176191959233178</v>
      </c>
      <c r="N380">
        <v>0.03</v>
      </c>
      <c r="O380">
        <v>0.1145144452056321</v>
      </c>
      <c r="P380" t="s">
        <v>534</v>
      </c>
      <c r="Q380" t="s">
        <v>414</v>
      </c>
      <c r="R380">
        <v>0</v>
      </c>
      <c r="S380">
        <v>0.6710526315789473</v>
      </c>
      <c r="T380">
        <v>46</v>
      </c>
      <c r="U380">
        <v>0.8150000000000001</v>
      </c>
      <c r="V380">
        <v>1.69</v>
      </c>
      <c r="W380">
        <v>3.04</v>
      </c>
      <c r="X380">
        <v>2.04</v>
      </c>
      <c r="Y380">
        <v>-0.188651706697592</v>
      </c>
      <c r="Z380">
        <v>0.8192955589586524</v>
      </c>
      <c r="AA380">
        <v>0.2128637059724349</v>
      </c>
      <c r="AB380">
        <v>0.2943425076452599</v>
      </c>
      <c r="AC380">
        <v>0.9235474006116208</v>
      </c>
      <c r="AD380">
        <v>0.8868501529051988</v>
      </c>
    </row>
    <row r="381" spans="1:30">
      <c r="A381" s="1" t="s">
        <v>388</v>
      </c>
      <c r="B381">
        <f>HYPERLINK("https://www.suredividend.com/sure-analysis-WMB/","Williams Cos Inc")</f>
        <v>0</v>
      </c>
      <c r="C381">
        <v>20.08</v>
      </c>
      <c r="D381">
        <v>24332.393626</v>
      </c>
      <c r="E381" t="s">
        <v>696</v>
      </c>
      <c r="F381" t="s">
        <v>663</v>
      </c>
      <c r="G381" t="s">
        <v>702</v>
      </c>
      <c r="H381" t="s">
        <v>708</v>
      </c>
      <c r="I381" t="s">
        <v>1039</v>
      </c>
      <c r="J381" t="s">
        <v>1259</v>
      </c>
      <c r="K381">
        <v>44151</v>
      </c>
      <c r="L381">
        <v>0.07760420092202201</v>
      </c>
      <c r="M381">
        <v>-0.0007980856140379355</v>
      </c>
      <c r="N381">
        <v>0.05</v>
      </c>
      <c r="O381">
        <v>0.1137087214893489</v>
      </c>
      <c r="P381" t="s">
        <v>534</v>
      </c>
      <c r="Q381" t="s">
        <v>668</v>
      </c>
      <c r="R381">
        <v>3</v>
      </c>
      <c r="S381">
        <v>0.599250936329588</v>
      </c>
      <c r="T381">
        <v>20</v>
      </c>
      <c r="U381">
        <v>1.004</v>
      </c>
      <c r="V381">
        <v>0.1779</v>
      </c>
      <c r="W381">
        <v>2.67</v>
      </c>
      <c r="X381">
        <v>1.6</v>
      </c>
      <c r="Y381">
        <v>-0.07689616117715201</v>
      </c>
      <c r="Z381">
        <v>0.888208269525268</v>
      </c>
      <c r="AA381">
        <v>0.3874425727411945</v>
      </c>
      <c r="AB381">
        <v>0.5558103975535168</v>
      </c>
      <c r="AC381">
        <v>0.72782874617737</v>
      </c>
      <c r="AD381">
        <v>0.8853211009174312</v>
      </c>
    </row>
    <row r="382" spans="1:30">
      <c r="A382" s="1" t="s">
        <v>389</v>
      </c>
      <c r="B382">
        <f>HYPERLINK("https://www.suredividend.com/sure-analysis-IRM/","Iron Mountain Inc.")</f>
        <v>0</v>
      </c>
      <c r="C382">
        <v>28.85</v>
      </c>
      <c r="D382">
        <v>8495.291251000001</v>
      </c>
      <c r="E382" t="s">
        <v>695</v>
      </c>
      <c r="F382" t="s">
        <v>665</v>
      </c>
      <c r="H382" t="s">
        <v>708</v>
      </c>
      <c r="J382" t="s">
        <v>1265</v>
      </c>
      <c r="K382">
        <v>44152</v>
      </c>
      <c r="L382">
        <v>0.08133642609967101</v>
      </c>
      <c r="M382">
        <v>0.02724402647756019</v>
      </c>
      <c r="N382">
        <v>0.02</v>
      </c>
      <c r="O382">
        <v>0.1125368632688477</v>
      </c>
      <c r="P382" t="s">
        <v>534</v>
      </c>
      <c r="Q382" t="s">
        <v>414</v>
      </c>
      <c r="R382">
        <v>10</v>
      </c>
      <c r="S382">
        <v>0.7841269841269842</v>
      </c>
      <c r="T382">
        <v>33</v>
      </c>
      <c r="U382">
        <v>0.8742424242424243</v>
      </c>
      <c r="V382">
        <v>0.7022</v>
      </c>
      <c r="W382">
        <v>3.15</v>
      </c>
      <c r="X382">
        <v>2.47</v>
      </c>
      <c r="Y382">
        <v>0.050313882812333</v>
      </c>
      <c r="Z382">
        <v>0.9019908116385911</v>
      </c>
      <c r="AA382">
        <v>0.5911179173047474</v>
      </c>
      <c r="AB382">
        <v>0.1903669724770642</v>
      </c>
      <c r="AC382">
        <v>0.8746177370030581</v>
      </c>
      <c r="AD382">
        <v>0.882262996941896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5.425</v>
      </c>
      <c r="D383">
        <v>771.011469</v>
      </c>
      <c r="E383" t="s">
        <v>696</v>
      </c>
      <c r="F383" t="s">
        <v>663</v>
      </c>
      <c r="H383" t="s">
        <v>708</v>
      </c>
      <c r="J383" t="s">
        <v>1259</v>
      </c>
      <c r="K383">
        <v>44174</v>
      </c>
      <c r="L383">
        <v>0.237632790093783</v>
      </c>
      <c r="M383">
        <v>0.05824579335899882</v>
      </c>
      <c r="N383">
        <v>0</v>
      </c>
      <c r="O383">
        <v>0.1114184883616955</v>
      </c>
      <c r="P383" t="s">
        <v>534</v>
      </c>
      <c r="Q383" t="s">
        <v>668</v>
      </c>
      <c r="R383">
        <v>2</v>
      </c>
      <c r="S383">
        <v>0.6666666666666667</v>
      </c>
      <c r="T383">
        <v>7.2</v>
      </c>
      <c r="U383">
        <v>0.7534722222222222</v>
      </c>
      <c r="V383">
        <v>1.77</v>
      </c>
      <c r="W383">
        <v>0.6</v>
      </c>
      <c r="X383">
        <v>0.4</v>
      </c>
      <c r="Y383">
        <v>-0.23389045951924</v>
      </c>
      <c r="Z383">
        <v>1</v>
      </c>
      <c r="AA383">
        <v>0.1715160796324655</v>
      </c>
      <c r="AB383">
        <v>0.06957186544342508</v>
      </c>
      <c r="AC383">
        <v>0.9617737003058104</v>
      </c>
      <c r="AD383">
        <v>0.8807339449541284</v>
      </c>
    </row>
    <row r="384" spans="1:30">
      <c r="A384" s="1" t="s">
        <v>391</v>
      </c>
      <c r="B384">
        <f>HYPERLINK("https://www.suredividend.com/sure-analysis-TCP/","TC Pipelines, LP")</f>
        <v>0</v>
      </c>
      <c r="C384">
        <v>29.22</v>
      </c>
      <c r="D384">
        <v>2099.973362</v>
      </c>
      <c r="E384" t="s">
        <v>696</v>
      </c>
      <c r="F384" t="s">
        <v>664</v>
      </c>
      <c r="G384" t="s">
        <v>702</v>
      </c>
      <c r="H384" t="s">
        <v>708</v>
      </c>
      <c r="J384" t="s">
        <v>1259</v>
      </c>
      <c r="K384">
        <v>44159</v>
      </c>
      <c r="L384">
        <v>0.08546272023819801</v>
      </c>
      <c r="M384">
        <v>-0.03071395666343191</v>
      </c>
      <c r="N384">
        <v>0.075</v>
      </c>
      <c r="O384">
        <v>0.1111132599519595</v>
      </c>
      <c r="P384" t="s">
        <v>534</v>
      </c>
      <c r="Q384" t="s">
        <v>414</v>
      </c>
      <c r="R384">
        <v>0</v>
      </c>
      <c r="S384">
        <v>0.7428571428571429</v>
      </c>
      <c r="T384">
        <v>25</v>
      </c>
      <c r="U384">
        <v>1.1688</v>
      </c>
      <c r="V384">
        <v>0</v>
      </c>
      <c r="W384">
        <v>3.5</v>
      </c>
      <c r="X384">
        <v>2.6</v>
      </c>
      <c r="Y384">
        <v>-0.221418525215993</v>
      </c>
      <c r="Z384">
        <v>0.9173047473200613</v>
      </c>
      <c r="AA384">
        <v>0.1837672281776417</v>
      </c>
      <c r="AB384">
        <v>0.8126911314984711</v>
      </c>
      <c r="AC384">
        <v>0.4785932721712538</v>
      </c>
      <c r="AD384">
        <v>0.8776758409785933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47.02</v>
      </c>
      <c r="D385">
        <v>64615.310886</v>
      </c>
      <c r="E385" t="s">
        <v>698</v>
      </c>
      <c r="F385" t="s">
        <v>663</v>
      </c>
      <c r="G385" t="s">
        <v>702</v>
      </c>
      <c r="H385" t="s">
        <v>708</v>
      </c>
      <c r="J385" t="s">
        <v>1258</v>
      </c>
      <c r="K385">
        <v>44140</v>
      </c>
      <c r="L385">
        <v>0.036959121198831</v>
      </c>
      <c r="M385">
        <v>0.008283571481183305</v>
      </c>
      <c r="N385">
        <v>0.07000000000000001</v>
      </c>
      <c r="O385">
        <v>0.1098448055558379</v>
      </c>
      <c r="P385" t="s">
        <v>534</v>
      </c>
      <c r="Q385" t="s">
        <v>414</v>
      </c>
      <c r="R385">
        <v>10</v>
      </c>
      <c r="S385">
        <v>0.5142857142857143</v>
      </c>
      <c r="T385">
        <v>49</v>
      </c>
      <c r="U385">
        <v>0.9595918367346939</v>
      </c>
      <c r="V385">
        <v>2.92</v>
      </c>
      <c r="W385">
        <v>3.5</v>
      </c>
      <c r="X385">
        <v>1.8</v>
      </c>
      <c r="Y385">
        <v>-0.109700236645503</v>
      </c>
      <c r="Z385">
        <v>0.669218989280245</v>
      </c>
      <c r="AA385">
        <v>0.330781010719755</v>
      </c>
      <c r="AB385">
        <v>0.7744648318042813</v>
      </c>
      <c r="AC385">
        <v>0.7889908256880734</v>
      </c>
      <c r="AD385">
        <v>0.8761467889908257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91.53</v>
      </c>
      <c r="D386">
        <v>14714.496222</v>
      </c>
      <c r="E386" t="s">
        <v>697</v>
      </c>
      <c r="F386" t="s">
        <v>665</v>
      </c>
      <c r="G386" t="s">
        <v>702</v>
      </c>
      <c r="H386" t="s">
        <v>708</v>
      </c>
      <c r="I386" t="s">
        <v>1040</v>
      </c>
      <c r="J386" t="s">
        <v>1265</v>
      </c>
      <c r="K386">
        <v>44146</v>
      </c>
      <c r="L386">
        <v>0.04078470830974101</v>
      </c>
      <c r="M386">
        <v>0.02783917737476926</v>
      </c>
      <c r="N386">
        <v>0.04</v>
      </c>
      <c r="O386">
        <v>0.1007966921569359</v>
      </c>
      <c r="P386" t="s">
        <v>534</v>
      </c>
      <c r="Q386" t="s">
        <v>414</v>
      </c>
      <c r="R386">
        <v>9</v>
      </c>
      <c r="S386">
        <v>0.5966514459665144</v>
      </c>
      <c r="T386">
        <v>105</v>
      </c>
      <c r="U386">
        <v>0.8717142857142858</v>
      </c>
      <c r="V386">
        <v>6.4</v>
      </c>
      <c r="W386">
        <v>6.57</v>
      </c>
      <c r="X386">
        <v>3.92</v>
      </c>
      <c r="Y386">
        <v>-0.276864008665698</v>
      </c>
      <c r="Z386">
        <v>0.7136294027565084</v>
      </c>
      <c r="AA386">
        <v>0.1439509954058193</v>
      </c>
      <c r="AB386">
        <v>0.4235474006116208</v>
      </c>
      <c r="AC386">
        <v>0.8761467889908257</v>
      </c>
      <c r="AD386">
        <v>0.845565749235474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24.395</v>
      </c>
      <c r="D387">
        <v>4874.170668</v>
      </c>
      <c r="E387" t="s">
        <v>691</v>
      </c>
      <c r="F387" t="s">
        <v>663</v>
      </c>
      <c r="G387" t="s">
        <v>703</v>
      </c>
      <c r="H387" t="s">
        <v>714</v>
      </c>
      <c r="I387" t="s">
        <v>1041</v>
      </c>
      <c r="J387" t="s">
        <v>1261</v>
      </c>
      <c r="K387">
        <v>44136</v>
      </c>
      <c r="L387">
        <v>0</v>
      </c>
      <c r="M387">
        <v>0.004911548625675666</v>
      </c>
      <c r="N387">
        <v>0.05</v>
      </c>
      <c r="O387">
        <v>0.09992700790945119</v>
      </c>
      <c r="P387" t="s">
        <v>534</v>
      </c>
      <c r="Q387" t="s">
        <v>624</v>
      </c>
      <c r="R387">
        <v>47</v>
      </c>
      <c r="S387">
        <v>1.378947368421053</v>
      </c>
      <c r="T387">
        <v>25</v>
      </c>
      <c r="U387">
        <v>0.9758</v>
      </c>
      <c r="V387">
        <v>0</v>
      </c>
      <c r="W387">
        <v>0.95</v>
      </c>
      <c r="X387">
        <v>1.31</v>
      </c>
      <c r="Y387">
        <v>-0.187023027960142</v>
      </c>
      <c r="Z387">
        <v>0.03675344563552833</v>
      </c>
      <c r="AA387">
        <v>0.2143950995405819</v>
      </c>
      <c r="AB387">
        <v>0.5558103975535168</v>
      </c>
      <c r="AC387">
        <v>0.7660550458715596</v>
      </c>
      <c r="AD387">
        <v>0.8425076452599388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76.56999999999999</v>
      </c>
      <c r="D388">
        <v>30915.72</v>
      </c>
      <c r="E388" t="s">
        <v>694</v>
      </c>
      <c r="F388" t="s">
        <v>663</v>
      </c>
      <c r="G388" t="s">
        <v>702</v>
      </c>
      <c r="H388" t="s">
        <v>708</v>
      </c>
      <c r="I388" t="s">
        <v>1042</v>
      </c>
      <c r="J388" t="s">
        <v>1258</v>
      </c>
      <c r="K388">
        <v>44139</v>
      </c>
      <c r="L388">
        <v>0.055031375667334</v>
      </c>
      <c r="M388">
        <v>0.008802774447134842</v>
      </c>
      <c r="N388">
        <v>0.04</v>
      </c>
      <c r="O388">
        <v>0.09783504503502782</v>
      </c>
      <c r="P388" t="s">
        <v>534</v>
      </c>
      <c r="Q388" t="s">
        <v>668</v>
      </c>
      <c r="R388">
        <v>12</v>
      </c>
      <c r="S388">
        <v>0.4400000000000001</v>
      </c>
      <c r="T388">
        <v>80</v>
      </c>
      <c r="U388">
        <v>0.9571249999999999</v>
      </c>
      <c r="V388">
        <v>-0.4165</v>
      </c>
      <c r="W388">
        <v>10</v>
      </c>
      <c r="X388">
        <v>4.4</v>
      </c>
      <c r="Y388">
        <v>-0.109391826528191</v>
      </c>
      <c r="Z388">
        <v>0.8238897396630933</v>
      </c>
      <c r="AA388">
        <v>0.332312404287902</v>
      </c>
      <c r="AB388">
        <v>0.4235474006116208</v>
      </c>
      <c r="AC388">
        <v>0.7935779816513761</v>
      </c>
      <c r="AD388">
        <v>0.827217125382263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35.6</v>
      </c>
      <c r="D389">
        <v>8244.785244000001</v>
      </c>
      <c r="E389" t="s">
        <v>699</v>
      </c>
      <c r="F389" t="s">
        <v>665</v>
      </c>
      <c r="G389" t="s">
        <v>702</v>
      </c>
      <c r="H389" t="s">
        <v>708</v>
      </c>
      <c r="I389" t="s">
        <v>1043</v>
      </c>
      <c r="J389" t="s">
        <v>1265</v>
      </c>
      <c r="K389">
        <v>44171</v>
      </c>
      <c r="L389">
        <v>0.071389075390989</v>
      </c>
      <c r="M389">
        <v>0.01313360234501193</v>
      </c>
      <c r="N389">
        <v>0.02</v>
      </c>
      <c r="O389">
        <v>0.09394020849626084</v>
      </c>
      <c r="P389" t="s">
        <v>534</v>
      </c>
      <c r="Q389" t="s">
        <v>414</v>
      </c>
      <c r="R389">
        <v>17</v>
      </c>
      <c r="S389">
        <v>0.8375</v>
      </c>
      <c r="T389">
        <v>38</v>
      </c>
      <c r="U389">
        <v>0.9368421052631579</v>
      </c>
      <c r="V389">
        <v>0.6587000000000001</v>
      </c>
      <c r="W389">
        <v>3.2</v>
      </c>
      <c r="X389">
        <v>2.68</v>
      </c>
      <c r="Y389">
        <v>-0.06235155620727301</v>
      </c>
      <c r="Z389">
        <v>0.8744257274119448</v>
      </c>
      <c r="AA389">
        <v>0.4196018376722818</v>
      </c>
      <c r="AB389">
        <v>0.1903669724770642</v>
      </c>
      <c r="AC389">
        <v>0.8058103975535168</v>
      </c>
      <c r="AD389">
        <v>0.8119266055045871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96.855</v>
      </c>
      <c r="D390">
        <v>73670.96418</v>
      </c>
      <c r="E390" t="s">
        <v>691</v>
      </c>
      <c r="F390" t="s">
        <v>665</v>
      </c>
      <c r="G390" t="s">
        <v>702</v>
      </c>
      <c r="H390" t="s">
        <v>708</v>
      </c>
      <c r="I390" t="s">
        <v>1044</v>
      </c>
      <c r="J390" t="s">
        <v>1265</v>
      </c>
      <c r="K390">
        <v>44125</v>
      </c>
      <c r="L390">
        <v>0.023077074285887</v>
      </c>
      <c r="M390">
        <v>-0.03040311989910571</v>
      </c>
      <c r="N390">
        <v>0.1</v>
      </c>
      <c r="O390">
        <v>0.08999806855021042</v>
      </c>
      <c r="P390" t="s">
        <v>534</v>
      </c>
      <c r="Q390" t="s">
        <v>534</v>
      </c>
      <c r="R390">
        <v>9</v>
      </c>
      <c r="S390">
        <v>0.6153846153846153</v>
      </c>
      <c r="T390">
        <v>83</v>
      </c>
      <c r="U390">
        <v>1.166927710843374</v>
      </c>
      <c r="V390">
        <v>2.17</v>
      </c>
      <c r="W390">
        <v>3.77</v>
      </c>
      <c r="X390">
        <v>2.32</v>
      </c>
      <c r="Y390">
        <v>0.144194184655444</v>
      </c>
      <c r="Z390">
        <v>0.4624808575803981</v>
      </c>
      <c r="AA390">
        <v>0.7120980091883614</v>
      </c>
      <c r="AB390">
        <v>0.9342507645259939</v>
      </c>
      <c r="AC390">
        <v>0.4831804281345565</v>
      </c>
      <c r="AD390">
        <v>0.7874617737003058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92.15000000000001</v>
      </c>
      <c r="D391">
        <v>12817.844101</v>
      </c>
      <c r="E391" t="s">
        <v>699</v>
      </c>
      <c r="F391" t="s">
        <v>663</v>
      </c>
      <c r="G391" t="s">
        <v>702</v>
      </c>
      <c r="H391" t="s">
        <v>709</v>
      </c>
      <c r="I391" t="s">
        <v>1045</v>
      </c>
      <c r="J391" t="s">
        <v>1260</v>
      </c>
      <c r="K391">
        <v>44157</v>
      </c>
      <c r="L391">
        <v>0.028701239493034</v>
      </c>
      <c r="M391">
        <v>-0.01371910104357565</v>
      </c>
      <c r="N391">
        <v>0.08</v>
      </c>
      <c r="O391">
        <v>0.0898049733864783</v>
      </c>
      <c r="P391" t="s">
        <v>534</v>
      </c>
      <c r="Q391" t="s">
        <v>534</v>
      </c>
      <c r="R391">
        <v>16</v>
      </c>
      <c r="S391">
        <v>0.7555555555555555</v>
      </c>
      <c r="T391">
        <v>86</v>
      </c>
      <c r="U391">
        <v>1.071511627906977</v>
      </c>
      <c r="V391">
        <v>2.83</v>
      </c>
      <c r="W391">
        <v>3.6</v>
      </c>
      <c r="X391">
        <v>2.72</v>
      </c>
      <c r="Y391">
        <v>-0.07934883171591101</v>
      </c>
      <c r="Z391">
        <v>0.560490045941807</v>
      </c>
      <c r="AA391">
        <v>0.3828483920367535</v>
      </c>
      <c r="AB391">
        <v>0.8509174311926606</v>
      </c>
      <c r="AC391">
        <v>0.6269113149847094</v>
      </c>
      <c r="AD391">
        <v>0.7859327217125383</v>
      </c>
    </row>
    <row r="392" spans="1:30">
      <c r="A392" s="1" t="s">
        <v>399</v>
      </c>
      <c r="B392">
        <f>HYPERLINK("https://www.suredividend.com/sure-analysis-KEY/","Keycorp")</f>
        <v>0</v>
      </c>
      <c r="C392">
        <v>16.21</v>
      </c>
      <c r="D392">
        <v>16023.914644</v>
      </c>
      <c r="E392" t="s">
        <v>694</v>
      </c>
      <c r="F392" t="s">
        <v>663</v>
      </c>
      <c r="G392" t="s">
        <v>702</v>
      </c>
      <c r="H392" t="s">
        <v>708</v>
      </c>
      <c r="I392" t="s">
        <v>1046</v>
      </c>
      <c r="J392" t="s">
        <v>1258</v>
      </c>
      <c r="K392">
        <v>44125</v>
      </c>
      <c r="L392">
        <v>0.044216854864531</v>
      </c>
      <c r="M392">
        <v>0.009562432328913406</v>
      </c>
      <c r="N392">
        <v>0.04</v>
      </c>
      <c r="O392">
        <v>0.08920770012499446</v>
      </c>
      <c r="P392" t="s">
        <v>534</v>
      </c>
      <c r="Q392" t="s">
        <v>414</v>
      </c>
      <c r="R392">
        <v>9</v>
      </c>
      <c r="S392">
        <v>0.6727272727272726</v>
      </c>
      <c r="T392">
        <v>17</v>
      </c>
      <c r="U392">
        <v>0.953529411764706</v>
      </c>
      <c r="V392">
        <v>1.15</v>
      </c>
      <c r="W392">
        <v>1.1</v>
      </c>
      <c r="X392">
        <v>0.74</v>
      </c>
      <c r="Y392">
        <v>-0.130840081990222</v>
      </c>
      <c r="Z392">
        <v>0.7549770290964779</v>
      </c>
      <c r="AA392">
        <v>0.2940275650842267</v>
      </c>
      <c r="AB392">
        <v>0.4235474006116208</v>
      </c>
      <c r="AC392">
        <v>0.7966360856269113</v>
      </c>
      <c r="AD392">
        <v>0.7782874617737003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26.44</v>
      </c>
      <c r="D393">
        <v>6019.522204</v>
      </c>
      <c r="E393" t="s">
        <v>700</v>
      </c>
      <c r="F393" t="s">
        <v>665</v>
      </c>
      <c r="G393" t="s">
        <v>702</v>
      </c>
      <c r="H393" t="s">
        <v>708</v>
      </c>
      <c r="I393" t="s">
        <v>1047</v>
      </c>
      <c r="J393" t="s">
        <v>1265</v>
      </c>
      <c r="K393">
        <v>44160</v>
      </c>
      <c r="L393">
        <v>0.034079543122863</v>
      </c>
      <c r="M393">
        <v>0.0186554413930855</v>
      </c>
      <c r="N393">
        <v>0.03</v>
      </c>
      <c r="O393">
        <v>0.0877653686359714</v>
      </c>
      <c r="P393" t="s">
        <v>534</v>
      </c>
      <c r="Q393" t="s">
        <v>534</v>
      </c>
      <c r="R393">
        <v>8</v>
      </c>
      <c r="S393">
        <v>0.755952380952381</v>
      </c>
      <c r="T393">
        <v>29</v>
      </c>
      <c r="U393">
        <v>0.9117241379310346</v>
      </c>
      <c r="V393">
        <v>0.1528</v>
      </c>
      <c r="W393">
        <v>1.68</v>
      </c>
      <c r="X393">
        <v>1.27</v>
      </c>
      <c r="Y393">
        <v>-0.045751271638646</v>
      </c>
      <c r="Z393">
        <v>0.6355283307810108</v>
      </c>
      <c r="AA393">
        <v>0.4364471669218989</v>
      </c>
      <c r="AB393">
        <v>0.2943425076452599</v>
      </c>
      <c r="AC393">
        <v>0.827217125382263</v>
      </c>
      <c r="AD393">
        <v>0.7737003058103976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9.609999999999999</v>
      </c>
      <c r="D394">
        <v>4132.500509</v>
      </c>
      <c r="E394" t="s">
        <v>695</v>
      </c>
      <c r="F394" t="s">
        <v>665</v>
      </c>
      <c r="G394" t="s">
        <v>702</v>
      </c>
      <c r="H394" t="s">
        <v>708</v>
      </c>
      <c r="I394" t="s">
        <v>1048</v>
      </c>
      <c r="J394" t="s">
        <v>1265</v>
      </c>
      <c r="K394">
        <v>44132</v>
      </c>
      <c r="L394">
        <v>0.04935687298506401</v>
      </c>
      <c r="M394">
        <v>0.002896800045541603</v>
      </c>
      <c r="N394">
        <v>0.02</v>
      </c>
      <c r="O394">
        <v>0.08336822206610428</v>
      </c>
      <c r="P394" t="s">
        <v>534</v>
      </c>
      <c r="Q394" t="s">
        <v>414</v>
      </c>
      <c r="R394">
        <v>0</v>
      </c>
      <c r="S394">
        <v>0.4615384615384615</v>
      </c>
      <c r="T394">
        <v>9.75</v>
      </c>
      <c r="U394">
        <v>0.9856410256410256</v>
      </c>
      <c r="V394">
        <v>-2.83</v>
      </c>
      <c r="W394">
        <v>1.3</v>
      </c>
      <c r="X394">
        <v>0.6</v>
      </c>
      <c r="Y394">
        <v>-0.344806902597702</v>
      </c>
      <c r="Z394">
        <v>0.7917304747320061</v>
      </c>
      <c r="AA394">
        <v>0.09035222052067381</v>
      </c>
      <c r="AB394">
        <v>0.1903669724770642</v>
      </c>
      <c r="AC394">
        <v>0.7492354740061162</v>
      </c>
      <c r="AD394">
        <v>0.7446483180428135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83</v>
      </c>
      <c r="D395">
        <v>27982.744157</v>
      </c>
      <c r="E395" t="s">
        <v>697</v>
      </c>
      <c r="F395" t="s">
        <v>665</v>
      </c>
      <c r="G395" t="s">
        <v>702</v>
      </c>
      <c r="H395" t="s">
        <v>708</v>
      </c>
      <c r="I395" t="s">
        <v>1049</v>
      </c>
      <c r="J395" t="s">
        <v>1265</v>
      </c>
      <c r="K395">
        <v>44148</v>
      </c>
      <c r="L395">
        <v>0.068311501608548</v>
      </c>
      <c r="M395">
        <v>-0.009079030266978649</v>
      </c>
      <c r="N395">
        <v>0.033</v>
      </c>
      <c r="O395">
        <v>0.07942738396835658</v>
      </c>
      <c r="P395" t="s">
        <v>534</v>
      </c>
      <c r="Q395" t="s">
        <v>668</v>
      </c>
      <c r="R395">
        <v>10</v>
      </c>
      <c r="S395">
        <v>0.557341907824223</v>
      </c>
      <c r="T395">
        <v>79.3</v>
      </c>
      <c r="U395">
        <v>1.046658259773014</v>
      </c>
      <c r="V395">
        <v>3.82</v>
      </c>
      <c r="W395">
        <v>9.33</v>
      </c>
      <c r="X395">
        <v>5.2</v>
      </c>
      <c r="Y395">
        <v>-0.371171208371799</v>
      </c>
      <c r="Z395">
        <v>0.8667687595712098</v>
      </c>
      <c r="AA395">
        <v>0.07503828483920368</v>
      </c>
      <c r="AB395">
        <v>0.349388379204893</v>
      </c>
      <c r="AC395">
        <v>0.6620795107033639</v>
      </c>
      <c r="AD395">
        <v>0.7232415902140673</v>
      </c>
    </row>
    <row r="396" spans="1:30">
      <c r="A396" s="1" t="s">
        <v>403</v>
      </c>
      <c r="B396">
        <f>HYPERLINK("https://www.suredividend.com/sure-analysis-KHC/","Kraft Heinz Co")</f>
        <v>0</v>
      </c>
      <c r="C396">
        <v>34.065</v>
      </c>
      <c r="D396">
        <v>42376.198756</v>
      </c>
      <c r="E396" t="s">
        <v>695</v>
      </c>
      <c r="F396" t="s">
        <v>663</v>
      </c>
      <c r="H396" t="s">
        <v>709</v>
      </c>
      <c r="J396" t="s">
        <v>1262</v>
      </c>
      <c r="K396">
        <v>44141</v>
      </c>
      <c r="L396">
        <v>0.045349630958232</v>
      </c>
      <c r="M396">
        <v>0.01111096820018198</v>
      </c>
      <c r="N396">
        <v>0.03</v>
      </c>
      <c r="O396">
        <v>0.07862073935572056</v>
      </c>
      <c r="P396" t="s">
        <v>534</v>
      </c>
      <c r="Q396" t="s">
        <v>414</v>
      </c>
      <c r="R396">
        <v>0</v>
      </c>
      <c r="S396">
        <v>0.5714285714285715</v>
      </c>
      <c r="T396">
        <v>36</v>
      </c>
      <c r="U396">
        <v>0.9462499999999999</v>
      </c>
      <c r="V396">
        <v>-0.403</v>
      </c>
      <c r="W396">
        <v>2.8</v>
      </c>
      <c r="X396">
        <v>1.6</v>
      </c>
      <c r="Y396">
        <v>0.170230365891127</v>
      </c>
      <c r="Z396">
        <v>0.7672281776416539</v>
      </c>
      <c r="AA396">
        <v>0.7427258805513017</v>
      </c>
      <c r="AB396">
        <v>0.2943425076452599</v>
      </c>
      <c r="AC396">
        <v>0.7996941896024465</v>
      </c>
      <c r="AD396">
        <v>0.7186544342507645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30.565</v>
      </c>
      <c r="D397">
        <v>4673.891242</v>
      </c>
      <c r="E397" t="s">
        <v>696</v>
      </c>
      <c r="F397" t="s">
        <v>665</v>
      </c>
      <c r="G397" t="s">
        <v>702</v>
      </c>
      <c r="H397" t="s">
        <v>708</v>
      </c>
      <c r="I397" t="s">
        <v>1050</v>
      </c>
      <c r="J397" t="s">
        <v>1265</v>
      </c>
      <c r="K397">
        <v>44145</v>
      </c>
      <c r="L397">
        <v>0.045134325361687</v>
      </c>
      <c r="M397">
        <v>-0.01045688927625255</v>
      </c>
      <c r="N397">
        <v>0.05</v>
      </c>
      <c r="O397">
        <v>0.07763693028087792</v>
      </c>
      <c r="P397" t="s">
        <v>534</v>
      </c>
      <c r="Q397" t="s">
        <v>414</v>
      </c>
      <c r="R397">
        <v>10</v>
      </c>
      <c r="S397">
        <v>0.7578947368421053</v>
      </c>
      <c r="T397">
        <v>29</v>
      </c>
      <c r="U397">
        <v>1.053965517241379</v>
      </c>
      <c r="V397">
        <v>0.8126</v>
      </c>
      <c r="W397">
        <v>1.9</v>
      </c>
      <c r="X397">
        <v>1.44</v>
      </c>
      <c r="Y397">
        <v>0.03606032438082801</v>
      </c>
      <c r="Z397">
        <v>0.7626339969372128</v>
      </c>
      <c r="AA397">
        <v>0.566615620214395</v>
      </c>
      <c r="AB397">
        <v>0.5558103975535168</v>
      </c>
      <c r="AC397">
        <v>0.6513761467889908</v>
      </c>
      <c r="AD397">
        <v>0.709480122324159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21.265</v>
      </c>
      <c r="D398">
        <v>11789.929037</v>
      </c>
      <c r="E398" t="s">
        <v>697</v>
      </c>
      <c r="F398" t="s">
        <v>663</v>
      </c>
      <c r="G398" t="s">
        <v>702</v>
      </c>
      <c r="H398" t="s">
        <v>708</v>
      </c>
      <c r="I398" t="s">
        <v>1051</v>
      </c>
      <c r="J398" t="s">
        <v>1261</v>
      </c>
      <c r="K398">
        <v>44151</v>
      </c>
      <c r="L398">
        <v>0.033767240824725</v>
      </c>
      <c r="M398">
        <v>-0.002504875746454194</v>
      </c>
      <c r="N398">
        <v>0.043</v>
      </c>
      <c r="O398">
        <v>0.07694661192779106</v>
      </c>
      <c r="P398" t="s">
        <v>534</v>
      </c>
      <c r="Q398" t="s">
        <v>534</v>
      </c>
      <c r="R398">
        <v>0</v>
      </c>
      <c r="S398">
        <v>0.4511278195488722</v>
      </c>
      <c r="T398">
        <v>21</v>
      </c>
      <c r="U398">
        <v>1.012619047619048</v>
      </c>
      <c r="V398">
        <v>-1.57</v>
      </c>
      <c r="W398">
        <v>1.33</v>
      </c>
      <c r="X398">
        <v>0.6</v>
      </c>
      <c r="Y398">
        <v>-0.165113793755328</v>
      </c>
      <c r="Z398">
        <v>0.6309341500765696</v>
      </c>
      <c r="AA398">
        <v>0.2465543644716692</v>
      </c>
      <c r="AB398">
        <v>0.47782874617737</v>
      </c>
      <c r="AC398">
        <v>0.7155963302752294</v>
      </c>
      <c r="AD398">
        <v>0.7079510703363914</v>
      </c>
    </row>
    <row r="399" spans="1:30">
      <c r="A399" s="1" t="s">
        <v>406</v>
      </c>
      <c r="B399">
        <f>HYPERLINK("https://www.suredividend.com/sure-analysis-AMCR/","Amcor Plc")</f>
        <v>0</v>
      </c>
      <c r="C399">
        <v>11.44</v>
      </c>
      <c r="D399">
        <v>18461.027479</v>
      </c>
      <c r="E399" t="s">
        <v>700</v>
      </c>
      <c r="F399" t="s">
        <v>663</v>
      </c>
      <c r="H399" t="s">
        <v>708</v>
      </c>
      <c r="I399" t="s">
        <v>1052</v>
      </c>
      <c r="J399" t="s">
        <v>1260</v>
      </c>
      <c r="K399">
        <v>44177</v>
      </c>
      <c r="L399">
        <v>0.03869800702689</v>
      </c>
      <c r="M399">
        <v>-0.007813457628780496</v>
      </c>
      <c r="N399">
        <v>0.05</v>
      </c>
      <c r="O399">
        <v>0.07648141817033127</v>
      </c>
      <c r="P399" t="s">
        <v>534</v>
      </c>
      <c r="Q399" t="s">
        <v>534</v>
      </c>
      <c r="R399">
        <v>1</v>
      </c>
      <c r="S399">
        <v>0.6619718309859155</v>
      </c>
      <c r="T399">
        <v>11</v>
      </c>
      <c r="U399">
        <v>1.04</v>
      </c>
      <c r="V399">
        <v>0.4691</v>
      </c>
      <c r="W399">
        <v>0.71</v>
      </c>
      <c r="X399">
        <v>0.47</v>
      </c>
      <c r="Y399">
        <v>0.171983908870036</v>
      </c>
      <c r="Z399">
        <v>0.6860643185298622</v>
      </c>
      <c r="AA399">
        <v>0.7473200612557427</v>
      </c>
      <c r="AB399">
        <v>0.5558103975535168</v>
      </c>
      <c r="AC399">
        <v>0.6758409785932722</v>
      </c>
      <c r="AD399">
        <v>0.7064220183486239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23.25</v>
      </c>
      <c r="D400">
        <v>9173.615979</v>
      </c>
      <c r="E400" t="s">
        <v>691</v>
      </c>
      <c r="F400" t="s">
        <v>663</v>
      </c>
      <c r="G400" t="s">
        <v>702</v>
      </c>
      <c r="H400" t="s">
        <v>708</v>
      </c>
      <c r="I400" t="s">
        <v>1053</v>
      </c>
      <c r="J400" t="s">
        <v>1255</v>
      </c>
      <c r="K400">
        <v>44134</v>
      </c>
      <c r="L400">
        <v>0.042554056052408</v>
      </c>
      <c r="M400">
        <v>-0.01718257304427928</v>
      </c>
      <c r="N400">
        <v>0.05</v>
      </c>
      <c r="O400">
        <v>0.07568601998418267</v>
      </c>
      <c r="P400" t="s">
        <v>534</v>
      </c>
      <c r="Q400" t="s">
        <v>414</v>
      </c>
      <c r="R400">
        <v>9</v>
      </c>
      <c r="S400">
        <v>0.6219512195121951</v>
      </c>
      <c r="T400">
        <v>21.32</v>
      </c>
      <c r="U400">
        <v>1.090525328330206</v>
      </c>
      <c r="V400">
        <v>1.44</v>
      </c>
      <c r="W400">
        <v>1.64</v>
      </c>
      <c r="X400">
        <v>1.02</v>
      </c>
      <c r="Y400">
        <v>0.08954463334414201</v>
      </c>
      <c r="Z400">
        <v>0.7411944869831547</v>
      </c>
      <c r="AA400">
        <v>0.6385911179173047</v>
      </c>
      <c r="AB400">
        <v>0.5558103975535168</v>
      </c>
      <c r="AC400">
        <v>0.5871559633027523</v>
      </c>
      <c r="AD400">
        <v>0.7003058103975535</v>
      </c>
    </row>
    <row r="401" spans="1:30">
      <c r="A401" s="1" t="s">
        <v>408</v>
      </c>
      <c r="B401">
        <f>HYPERLINK("https://www.suredividend.com/sure-analysis-BRX/","Brixmor Property Group Inc")</f>
        <v>0</v>
      </c>
      <c r="C401">
        <v>16.005</v>
      </c>
      <c r="D401">
        <v>4906.780592</v>
      </c>
      <c r="E401" t="s">
        <v>701</v>
      </c>
      <c r="F401" t="s">
        <v>665</v>
      </c>
      <c r="G401" t="s">
        <v>702</v>
      </c>
      <c r="H401" t="s">
        <v>708</v>
      </c>
      <c r="I401" t="s">
        <v>1054</v>
      </c>
      <c r="J401" t="s">
        <v>1265</v>
      </c>
      <c r="K401">
        <v>44177</v>
      </c>
      <c r="L401">
        <v>0.017220543590557</v>
      </c>
      <c r="M401">
        <v>-0.0407373506100992</v>
      </c>
      <c r="N401">
        <v>0.075</v>
      </c>
      <c r="O401">
        <v>0.07535998661640764</v>
      </c>
      <c r="P401" t="s">
        <v>534</v>
      </c>
      <c r="Q401" t="s">
        <v>534</v>
      </c>
      <c r="R401">
        <v>0</v>
      </c>
      <c r="S401">
        <v>0.4285714285714285</v>
      </c>
      <c r="T401">
        <v>13</v>
      </c>
      <c r="U401">
        <v>1.231153846153846</v>
      </c>
      <c r="V401">
        <v>0.5295</v>
      </c>
      <c r="W401">
        <v>1.33</v>
      </c>
      <c r="X401">
        <v>0.57</v>
      </c>
      <c r="Y401">
        <v>-0.16855061542326</v>
      </c>
      <c r="Z401">
        <v>0.3522205206738132</v>
      </c>
      <c r="AA401">
        <v>0.2404287901990812</v>
      </c>
      <c r="AB401">
        <v>0.8126911314984711</v>
      </c>
      <c r="AC401">
        <v>0.4051987767584098</v>
      </c>
      <c r="AD401">
        <v>0.6972477064220183</v>
      </c>
    </row>
    <row r="402" spans="1:30">
      <c r="A402" s="1" t="s">
        <v>409</v>
      </c>
      <c r="B402">
        <f>HYPERLINK("https://www.suredividend.com/sure-analysis-DTEGY/","Deutsche Telekom AG")</f>
        <v>0</v>
      </c>
      <c r="C402">
        <v>18.27</v>
      </c>
      <c r="D402">
        <v>86991.848549</v>
      </c>
      <c r="E402" t="s">
        <v>696</v>
      </c>
      <c r="F402" t="s">
        <v>663</v>
      </c>
      <c r="H402" t="s">
        <v>710</v>
      </c>
      <c r="I402" t="s">
        <v>1055</v>
      </c>
      <c r="J402" t="s">
        <v>1255</v>
      </c>
      <c r="K402">
        <v>44157</v>
      </c>
      <c r="L402">
        <v>0</v>
      </c>
      <c r="M402">
        <v>-0.01430608663533295</v>
      </c>
      <c r="N402">
        <v>0.06</v>
      </c>
      <c r="O402">
        <v>0.07508498161764265</v>
      </c>
      <c r="P402" t="s">
        <v>534</v>
      </c>
      <c r="Q402" t="s">
        <v>624</v>
      </c>
      <c r="R402">
        <v>0</v>
      </c>
      <c r="S402">
        <v>0.6181818181818182</v>
      </c>
      <c r="T402">
        <v>17</v>
      </c>
      <c r="U402">
        <v>1.074705882352941</v>
      </c>
      <c r="V402">
        <v>0</v>
      </c>
      <c r="W402">
        <v>1.1</v>
      </c>
      <c r="X402">
        <v>0.68</v>
      </c>
      <c r="Y402">
        <v>0.123616236162361</v>
      </c>
      <c r="Z402">
        <v>0.03675344563552833</v>
      </c>
      <c r="AA402">
        <v>0.6845329249617151</v>
      </c>
      <c r="AB402">
        <v>0.6865443425076453</v>
      </c>
      <c r="AC402">
        <v>0.6223241590214067</v>
      </c>
      <c r="AD402">
        <v>0.6941896024464832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427.3</v>
      </c>
      <c r="D403">
        <v>178079.338716</v>
      </c>
      <c r="E403" t="s">
        <v>695</v>
      </c>
      <c r="F403" t="s">
        <v>663</v>
      </c>
      <c r="G403" t="s">
        <v>702</v>
      </c>
      <c r="H403" t="s">
        <v>709</v>
      </c>
      <c r="I403" t="s">
        <v>1056</v>
      </c>
      <c r="J403" t="s">
        <v>1263</v>
      </c>
      <c r="K403">
        <v>44179</v>
      </c>
      <c r="L403">
        <v>0.030094396084486</v>
      </c>
      <c r="M403">
        <v>-0.0315578166274223</v>
      </c>
      <c r="N403">
        <v>0.075</v>
      </c>
      <c r="O403">
        <v>0.07467832255192608</v>
      </c>
      <c r="P403" t="s">
        <v>534</v>
      </c>
      <c r="Q403" t="s">
        <v>534</v>
      </c>
      <c r="R403">
        <v>10</v>
      </c>
      <c r="S403">
        <v>0.5461538461538461</v>
      </c>
      <c r="T403">
        <v>364</v>
      </c>
      <c r="U403">
        <v>1.173901098901099</v>
      </c>
      <c r="V403">
        <v>5.32</v>
      </c>
      <c r="W403">
        <v>26</v>
      </c>
      <c r="X403">
        <v>14.2</v>
      </c>
      <c r="Y403">
        <v>0.4572388510494541</v>
      </c>
      <c r="Z403">
        <v>0.5911179173047474</v>
      </c>
      <c r="AA403">
        <v>0.9356814701378253</v>
      </c>
      <c r="AB403">
        <v>0.8126911314984711</v>
      </c>
      <c r="AC403">
        <v>0.4694189602446483</v>
      </c>
      <c r="AD403">
        <v>0.6896024464831804</v>
      </c>
    </row>
    <row r="404" spans="1:30">
      <c r="A404" s="1" t="s">
        <v>411</v>
      </c>
      <c r="B404">
        <f>HYPERLINK("https://www.suredividend.com/sure-analysis-STOR/","Store Capital Corp")</f>
        <v>0</v>
      </c>
      <c r="C404">
        <v>32.49</v>
      </c>
      <c r="D404">
        <v>8922.931071999999</v>
      </c>
      <c r="E404" t="s">
        <v>697</v>
      </c>
      <c r="F404" t="s">
        <v>665</v>
      </c>
      <c r="G404" t="s">
        <v>702</v>
      </c>
      <c r="H404" t="s">
        <v>708</v>
      </c>
      <c r="I404" t="s">
        <v>1057</v>
      </c>
      <c r="J404" t="s">
        <v>1265</v>
      </c>
      <c r="K404">
        <v>44148</v>
      </c>
      <c r="L404">
        <v>0.041047131134097</v>
      </c>
      <c r="M404">
        <v>-0.03421026056154741</v>
      </c>
      <c r="N404">
        <v>0.073</v>
      </c>
      <c r="O404">
        <v>0.07434980644565492</v>
      </c>
      <c r="P404" t="s">
        <v>534</v>
      </c>
      <c r="Q404" t="s">
        <v>534</v>
      </c>
      <c r="R404">
        <v>6</v>
      </c>
      <c r="S404">
        <v>0.7912087912087912</v>
      </c>
      <c r="T404">
        <v>27.3</v>
      </c>
      <c r="U404">
        <v>1.19010989010989</v>
      </c>
      <c r="V404">
        <v>0.8817</v>
      </c>
      <c r="W404">
        <v>1.82</v>
      </c>
      <c r="X404">
        <v>1.44</v>
      </c>
      <c r="Y404">
        <v>-0.022000667733505</v>
      </c>
      <c r="Z404">
        <v>0.7197549770290965</v>
      </c>
      <c r="AA404">
        <v>0.4716692189892802</v>
      </c>
      <c r="AB404">
        <v>0.8073394495412844</v>
      </c>
      <c r="AC404">
        <v>0.4587155963302753</v>
      </c>
      <c r="AD404">
        <v>0.6880733944954129</v>
      </c>
    </row>
    <row r="405" spans="1:30">
      <c r="A405" s="1" t="s">
        <v>412</v>
      </c>
      <c r="B405">
        <f>HYPERLINK("https://www.suredividend.com/sure-analysis-HBAN/","Huntington Bancshares, Inc.")</f>
        <v>0</v>
      </c>
      <c r="C405">
        <v>12.565</v>
      </c>
      <c r="D405">
        <v>12848.632865</v>
      </c>
      <c r="E405" t="s">
        <v>694</v>
      </c>
      <c r="F405" t="s">
        <v>663</v>
      </c>
      <c r="G405" t="s">
        <v>702</v>
      </c>
      <c r="H405" t="s">
        <v>709</v>
      </c>
      <c r="I405" t="s">
        <v>1058</v>
      </c>
      <c r="J405" t="s">
        <v>1258</v>
      </c>
      <c r="K405">
        <v>44126</v>
      </c>
      <c r="L405">
        <v>0.046555678855694</v>
      </c>
      <c r="M405">
        <v>-0.00915949811633765</v>
      </c>
      <c r="N405">
        <v>0.04</v>
      </c>
      <c r="O405">
        <v>0.07395394756108642</v>
      </c>
      <c r="P405" t="s">
        <v>534</v>
      </c>
      <c r="Q405" t="s">
        <v>414</v>
      </c>
      <c r="R405">
        <v>10</v>
      </c>
      <c r="S405">
        <v>0.8571428571428572</v>
      </c>
      <c r="T405">
        <v>12</v>
      </c>
      <c r="U405">
        <v>1.047083333333333</v>
      </c>
      <c r="V405">
        <v>0.7089000000000001</v>
      </c>
      <c r="W405">
        <v>0.7</v>
      </c>
      <c r="X405">
        <v>0.6</v>
      </c>
      <c r="Y405">
        <v>-0.094415923365933</v>
      </c>
      <c r="Z405">
        <v>0.774885145482389</v>
      </c>
      <c r="AA405">
        <v>0.3598774885145483</v>
      </c>
      <c r="AB405">
        <v>0.4235474006116208</v>
      </c>
      <c r="AC405">
        <v>0.6605504587155963</v>
      </c>
      <c r="AD405">
        <v>0.6865443425076453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17.075</v>
      </c>
      <c r="D406">
        <v>3594.345005</v>
      </c>
      <c r="E406" t="s">
        <v>697</v>
      </c>
      <c r="F406" t="s">
        <v>665</v>
      </c>
      <c r="G406" t="s">
        <v>702</v>
      </c>
      <c r="H406" t="s">
        <v>709</v>
      </c>
      <c r="I406" t="s">
        <v>1059</v>
      </c>
      <c r="J406" t="s">
        <v>1265</v>
      </c>
      <c r="K406">
        <v>44152</v>
      </c>
      <c r="L406">
        <v>0.07512014122742901</v>
      </c>
      <c r="M406">
        <v>-0.01292113268170514</v>
      </c>
      <c r="N406">
        <v>0.023</v>
      </c>
      <c r="O406">
        <v>0.0724446964493668</v>
      </c>
      <c r="P406" t="s">
        <v>534</v>
      </c>
      <c r="Q406" t="s">
        <v>414</v>
      </c>
      <c r="R406">
        <v>0</v>
      </c>
      <c r="S406">
        <v>0.689655172413793</v>
      </c>
      <c r="T406">
        <v>16</v>
      </c>
      <c r="U406">
        <v>1.0671875</v>
      </c>
      <c r="V406">
        <v>0.6890000000000001</v>
      </c>
      <c r="W406">
        <v>1.74</v>
      </c>
      <c r="X406">
        <v>1.2</v>
      </c>
      <c r="Y406">
        <v>-0.103428341368239</v>
      </c>
      <c r="Z406">
        <v>0.8851454823889739</v>
      </c>
      <c r="AA406">
        <v>0.3506891271056661</v>
      </c>
      <c r="AB406">
        <v>0.231651376146789</v>
      </c>
      <c r="AC406">
        <v>0.6345565749235473</v>
      </c>
      <c r="AD406">
        <v>0.6773700305810398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60.135</v>
      </c>
      <c r="D407">
        <v>128373.633745</v>
      </c>
      <c r="E407" t="s">
        <v>699</v>
      </c>
      <c r="F407" t="s">
        <v>663</v>
      </c>
      <c r="G407" t="s">
        <v>702</v>
      </c>
      <c r="H407" t="s">
        <v>708</v>
      </c>
      <c r="I407" t="s">
        <v>1060</v>
      </c>
      <c r="J407" t="s">
        <v>1258</v>
      </c>
      <c r="K407">
        <v>44119</v>
      </c>
      <c r="L407">
        <v>0.032532137930467</v>
      </c>
      <c r="M407">
        <v>-0.02129166054916598</v>
      </c>
      <c r="N407">
        <v>0.06</v>
      </c>
      <c r="O407">
        <v>0.07215815755400157</v>
      </c>
      <c r="P407" t="s">
        <v>534</v>
      </c>
      <c r="Q407" t="s">
        <v>534</v>
      </c>
      <c r="R407">
        <v>6</v>
      </c>
      <c r="S407">
        <v>0.4915662650602409</v>
      </c>
      <c r="T407">
        <v>54</v>
      </c>
      <c r="U407">
        <v>1.113611111111111</v>
      </c>
      <c r="V407">
        <v>5.13</v>
      </c>
      <c r="W407">
        <v>4.15</v>
      </c>
      <c r="X407">
        <v>2.04</v>
      </c>
      <c r="Y407">
        <v>-0.195129528538571</v>
      </c>
      <c r="Z407">
        <v>0.6110260336906584</v>
      </c>
      <c r="AA407">
        <v>0.2082695252679939</v>
      </c>
      <c r="AB407">
        <v>0.6865443425076453</v>
      </c>
      <c r="AC407">
        <v>0.5443425076452599</v>
      </c>
      <c r="AD407">
        <v>0.6712538226299694</v>
      </c>
    </row>
    <row r="408" spans="1:30">
      <c r="A408" s="1" t="s">
        <v>415</v>
      </c>
      <c r="B408">
        <f>HYPERLINK("https://www.suredividend.com/sure-analysis-IDEXY/","Industria De Diseno Textil SA")</f>
        <v>0</v>
      </c>
      <c r="C408">
        <v>16.04</v>
      </c>
      <c r="D408">
        <v>99929.2</v>
      </c>
      <c r="E408" t="s">
        <v>691</v>
      </c>
      <c r="F408" t="s">
        <v>663</v>
      </c>
      <c r="H408" t="s">
        <v>707</v>
      </c>
      <c r="I408" t="s">
        <v>1061</v>
      </c>
      <c r="J408" t="s">
        <v>1260</v>
      </c>
      <c r="K408">
        <v>44183</v>
      </c>
      <c r="L408">
        <v>0</v>
      </c>
      <c r="M408">
        <v>-0.0004992513722557046</v>
      </c>
      <c r="N408">
        <v>0.05</v>
      </c>
      <c r="O408">
        <v>0.07028081035961109</v>
      </c>
      <c r="P408" t="s">
        <v>534</v>
      </c>
      <c r="Q408" t="s">
        <v>624</v>
      </c>
      <c r="R408">
        <v>0</v>
      </c>
      <c r="S408">
        <v>0.5249999999999999</v>
      </c>
      <c r="T408">
        <v>16</v>
      </c>
      <c r="U408">
        <v>1.0025</v>
      </c>
      <c r="V408">
        <v>0</v>
      </c>
      <c r="W408">
        <v>0.4</v>
      </c>
      <c r="X408">
        <v>0.21</v>
      </c>
      <c r="Y408">
        <v>-0.09735509285312301</v>
      </c>
      <c r="Z408">
        <v>0.03675344563552833</v>
      </c>
      <c r="AA408">
        <v>0.3552833078101073</v>
      </c>
      <c r="AB408">
        <v>0.5558103975535168</v>
      </c>
      <c r="AC408">
        <v>0.7293577981651376</v>
      </c>
      <c r="AD408">
        <v>0.6590214067278288</v>
      </c>
    </row>
    <row r="409" spans="1:30">
      <c r="A409" s="1" t="s">
        <v>416</v>
      </c>
      <c r="B409">
        <f>HYPERLINK("https://www.suredividend.com/sure-analysis-SUUIF/","Superior Plus Corp.")</f>
        <v>0</v>
      </c>
      <c r="C409">
        <v>9.585900000000001</v>
      </c>
      <c r="D409">
        <v>1687.518007</v>
      </c>
      <c r="E409" t="s">
        <v>691</v>
      </c>
      <c r="F409" t="s">
        <v>663</v>
      </c>
      <c r="G409" t="s">
        <v>703</v>
      </c>
      <c r="H409" t="s">
        <v>714</v>
      </c>
      <c r="I409" t="s">
        <v>1062</v>
      </c>
      <c r="J409" t="s">
        <v>1261</v>
      </c>
      <c r="K409">
        <v>44150</v>
      </c>
      <c r="L409">
        <v>0</v>
      </c>
      <c r="M409">
        <v>0.02223365871844551</v>
      </c>
      <c r="N409">
        <v>0</v>
      </c>
      <c r="O409">
        <v>0.07008401860185631</v>
      </c>
      <c r="P409" t="s">
        <v>534</v>
      </c>
      <c r="Q409" t="s">
        <v>624</v>
      </c>
      <c r="R409">
        <v>0</v>
      </c>
      <c r="S409">
        <v>0.3333333333333334</v>
      </c>
      <c r="T409">
        <v>10.7</v>
      </c>
      <c r="U409">
        <v>0.8958785046728973</v>
      </c>
      <c r="V409">
        <v>0</v>
      </c>
      <c r="W409">
        <v>1.65</v>
      </c>
      <c r="X409">
        <v>0.55</v>
      </c>
      <c r="Y409">
        <v>-0.006776289204563001</v>
      </c>
      <c r="Z409">
        <v>0.03675344563552833</v>
      </c>
      <c r="AA409">
        <v>0.4992343032159265</v>
      </c>
      <c r="AB409">
        <v>0.06957186544342508</v>
      </c>
      <c r="AC409">
        <v>0.8470948012232417</v>
      </c>
      <c r="AD409">
        <v>0.654434250764526</v>
      </c>
    </row>
    <row r="410" spans="1:30">
      <c r="A410" s="1" t="s">
        <v>417</v>
      </c>
      <c r="B410">
        <f>HYPERLINK("https://www.suredividend.com/sure-analysis-BAC/","Bank Of America Corp.")</f>
        <v>0</v>
      </c>
      <c r="C410">
        <v>29.955</v>
      </c>
      <c r="D410">
        <v>262205.435625</v>
      </c>
      <c r="E410" t="s">
        <v>699</v>
      </c>
      <c r="F410" t="s">
        <v>663</v>
      </c>
      <c r="G410" t="s">
        <v>702</v>
      </c>
      <c r="H410" t="s">
        <v>708</v>
      </c>
      <c r="I410" t="s">
        <v>1063</v>
      </c>
      <c r="J410" t="s">
        <v>1258</v>
      </c>
      <c r="K410">
        <v>44120</v>
      </c>
      <c r="L410">
        <v>0.023521951469301</v>
      </c>
      <c r="M410">
        <v>-0.006459134636410901</v>
      </c>
      <c r="N410">
        <v>0.05</v>
      </c>
      <c r="O410">
        <v>0.06915883788553057</v>
      </c>
      <c r="P410" t="s">
        <v>534</v>
      </c>
      <c r="Q410" t="s">
        <v>534</v>
      </c>
      <c r="R410">
        <v>7</v>
      </c>
      <c r="S410">
        <v>0.4114285714285714</v>
      </c>
      <c r="T410">
        <v>29</v>
      </c>
      <c r="U410">
        <v>1.032931034482758</v>
      </c>
      <c r="V410">
        <v>2.03</v>
      </c>
      <c r="W410">
        <v>1.75</v>
      </c>
      <c r="X410">
        <v>0.72</v>
      </c>
      <c r="Y410">
        <v>-0.108227782926578</v>
      </c>
      <c r="Z410">
        <v>0.4686064318529862</v>
      </c>
      <c r="AA410">
        <v>0.335375191424196</v>
      </c>
      <c r="AB410">
        <v>0.5558103975535168</v>
      </c>
      <c r="AC410">
        <v>0.6834862385321101</v>
      </c>
      <c r="AD410">
        <v>0.6498470948012232</v>
      </c>
    </row>
    <row r="411" spans="1:30">
      <c r="A411" s="1" t="s">
        <v>418</v>
      </c>
      <c r="B411">
        <f>HYPERLINK("https://www.suredividend.com/sure-analysis-MPW/","Medical Properties Trust Inc")</f>
        <v>0</v>
      </c>
      <c r="C411">
        <v>21.1</v>
      </c>
      <c r="D411">
        <v>11679.368921</v>
      </c>
      <c r="E411" t="s">
        <v>697</v>
      </c>
      <c r="F411" t="s">
        <v>665</v>
      </c>
      <c r="G411" t="s">
        <v>702</v>
      </c>
      <c r="H411" t="s">
        <v>708</v>
      </c>
      <c r="I411" t="s">
        <v>1064</v>
      </c>
      <c r="J411" t="s">
        <v>1265</v>
      </c>
      <c r="K411">
        <v>44144</v>
      </c>
      <c r="L411">
        <v>0.048559242760626</v>
      </c>
      <c r="M411">
        <v>-0.02807282107231479</v>
      </c>
      <c r="N411">
        <v>0.047</v>
      </c>
      <c r="O411">
        <v>0.06700356322214596</v>
      </c>
      <c r="P411" t="s">
        <v>534</v>
      </c>
      <c r="Q411" t="s">
        <v>414</v>
      </c>
      <c r="R411">
        <v>7</v>
      </c>
      <c r="S411">
        <v>0.7397260273972603</v>
      </c>
      <c r="T411">
        <v>18.3</v>
      </c>
      <c r="U411">
        <v>1.153005464480874</v>
      </c>
      <c r="V411">
        <v>0.8648</v>
      </c>
      <c r="W411">
        <v>1.46</v>
      </c>
      <c r="X411">
        <v>1.08</v>
      </c>
      <c r="Y411">
        <v>0.09871824608465</v>
      </c>
      <c r="Z411">
        <v>0.7871362940275651</v>
      </c>
      <c r="AA411">
        <v>0.6523736600306279</v>
      </c>
      <c r="AB411">
        <v>0.4915902140672783</v>
      </c>
      <c r="AC411">
        <v>0.4938837920489296</v>
      </c>
      <c r="AD411">
        <v>0.6391437308868502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7.74</v>
      </c>
      <c r="D412">
        <v>337.563492</v>
      </c>
      <c r="E412" t="s">
        <v>701</v>
      </c>
      <c r="F412" t="s">
        <v>665</v>
      </c>
      <c r="H412" t="s">
        <v>708</v>
      </c>
      <c r="J412" t="s">
        <v>1265</v>
      </c>
      <c r="K412">
        <v>44163</v>
      </c>
      <c r="L412">
        <v>0.061310473147168</v>
      </c>
      <c r="M412">
        <v>0.006629851624153416</v>
      </c>
      <c r="N412">
        <v>0</v>
      </c>
      <c r="O412">
        <v>0.06519887796113344</v>
      </c>
      <c r="P412" t="s">
        <v>534</v>
      </c>
      <c r="Q412" t="s">
        <v>668</v>
      </c>
      <c r="R412">
        <v>0</v>
      </c>
      <c r="S412">
        <v>0.5454545454545454</v>
      </c>
      <c r="T412">
        <v>8</v>
      </c>
      <c r="U412">
        <v>0.9675</v>
      </c>
      <c r="V412">
        <v>0</v>
      </c>
      <c r="W412">
        <v>0.77</v>
      </c>
      <c r="X412">
        <v>0.42</v>
      </c>
      <c r="Y412">
        <v>-0.3611017587738281</v>
      </c>
      <c r="Z412">
        <v>0.8468606431852986</v>
      </c>
      <c r="AA412">
        <v>0.08269525267993874</v>
      </c>
      <c r="AB412">
        <v>0.06957186544342508</v>
      </c>
      <c r="AC412">
        <v>0.775229357798165</v>
      </c>
      <c r="AD412">
        <v>0.6238532110091743</v>
      </c>
    </row>
    <row r="413" spans="1:30">
      <c r="A413" s="1" t="s">
        <v>420</v>
      </c>
      <c r="B413">
        <f>HYPERLINK("https://www.suredividend.com/sure-analysis-CNA/","CNA Financial Corp.")</f>
        <v>0</v>
      </c>
      <c r="C413">
        <v>38.08</v>
      </c>
      <c r="D413">
        <v>10573.302895</v>
      </c>
      <c r="E413" t="s">
        <v>694</v>
      </c>
      <c r="F413" t="s">
        <v>663</v>
      </c>
      <c r="G413" t="s">
        <v>702</v>
      </c>
      <c r="H413" t="s">
        <v>708</v>
      </c>
      <c r="I413" t="s">
        <v>1065</v>
      </c>
      <c r="J413" t="s">
        <v>1258</v>
      </c>
      <c r="K413">
        <v>44137</v>
      </c>
      <c r="L413">
        <v>0.037345141898802</v>
      </c>
      <c r="M413">
        <v>-0.01117118794037486</v>
      </c>
      <c r="N413">
        <v>0.04</v>
      </c>
      <c r="O413">
        <v>0.06484304251470263</v>
      </c>
      <c r="P413" t="s">
        <v>534</v>
      </c>
      <c r="Q413" t="s">
        <v>534</v>
      </c>
      <c r="R413">
        <v>4</v>
      </c>
      <c r="S413">
        <v>0.6166666666666667</v>
      </c>
      <c r="T413">
        <v>36</v>
      </c>
      <c r="U413">
        <v>1.057777777777778</v>
      </c>
      <c r="V413">
        <v>2.12</v>
      </c>
      <c r="W413">
        <v>2.4</v>
      </c>
      <c r="X413">
        <v>1.48</v>
      </c>
      <c r="Y413">
        <v>-0.101451147171969</v>
      </c>
      <c r="Z413">
        <v>0.6738131699846861</v>
      </c>
      <c r="AA413">
        <v>0.3522205206738132</v>
      </c>
      <c r="AB413">
        <v>0.4235474006116208</v>
      </c>
      <c r="AC413">
        <v>0.6483180428134557</v>
      </c>
      <c r="AD413">
        <v>0.6207951070336392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96.89</v>
      </c>
      <c r="D414">
        <v>9731.764255</v>
      </c>
      <c r="E414" t="s">
        <v>694</v>
      </c>
      <c r="F414" t="s">
        <v>665</v>
      </c>
      <c r="G414" t="s">
        <v>702</v>
      </c>
      <c r="H414" t="s">
        <v>708</v>
      </c>
      <c r="I414" t="s">
        <v>1066</v>
      </c>
      <c r="J414" t="s">
        <v>1265</v>
      </c>
      <c r="K414">
        <v>44134</v>
      </c>
      <c r="L414">
        <v>0.032785610304858</v>
      </c>
      <c r="M414">
        <v>-0.01741960703873169</v>
      </c>
      <c r="N414">
        <v>0.05</v>
      </c>
      <c r="O414">
        <v>0.0646461386901791</v>
      </c>
      <c r="P414" t="s">
        <v>534</v>
      </c>
      <c r="Q414" t="s">
        <v>534</v>
      </c>
      <c r="R414">
        <v>10</v>
      </c>
      <c r="S414">
        <v>0.6734279918864098</v>
      </c>
      <c r="T414">
        <v>88.73999999999999</v>
      </c>
      <c r="U414">
        <v>1.091841334234843</v>
      </c>
      <c r="V414">
        <v>1.89</v>
      </c>
      <c r="W414">
        <v>4.93</v>
      </c>
      <c r="X414">
        <v>3.32</v>
      </c>
      <c r="Y414">
        <v>-0.020962302345496</v>
      </c>
      <c r="Z414">
        <v>0.6156202143950995</v>
      </c>
      <c r="AA414">
        <v>0.4747320061255743</v>
      </c>
      <c r="AB414">
        <v>0.5558103975535168</v>
      </c>
      <c r="AC414">
        <v>0.5840978593272171</v>
      </c>
      <c r="AD414">
        <v>0.617737003058104</v>
      </c>
    </row>
    <row r="415" spans="1:30">
      <c r="A415" s="1" t="s">
        <v>422</v>
      </c>
      <c r="B415">
        <f>HYPERLINK("https://www.suredividend.com/sure-analysis-ESS/","Essex Property Trust, Inc.")</f>
        <v>0</v>
      </c>
      <c r="C415">
        <v>229.71</v>
      </c>
      <c r="D415">
        <v>15480.88183</v>
      </c>
      <c r="E415" t="s">
        <v>697</v>
      </c>
      <c r="F415" t="s">
        <v>665</v>
      </c>
      <c r="G415" t="s">
        <v>702</v>
      </c>
      <c r="H415" t="s">
        <v>708</v>
      </c>
      <c r="I415" t="s">
        <v>1067</v>
      </c>
      <c r="J415" t="s">
        <v>1265</v>
      </c>
      <c r="K415">
        <v>44161</v>
      </c>
      <c r="L415">
        <v>0.03451942248207601</v>
      </c>
      <c r="M415">
        <v>0.001985914896782459</v>
      </c>
      <c r="N415">
        <v>0.031</v>
      </c>
      <c r="O415">
        <v>0.06441399805197601</v>
      </c>
      <c r="P415" t="s">
        <v>534</v>
      </c>
      <c r="Q415" t="s">
        <v>414</v>
      </c>
      <c r="R415">
        <v>26</v>
      </c>
      <c r="S415">
        <v>0.6441860465116279</v>
      </c>
      <c r="T415">
        <v>232</v>
      </c>
      <c r="U415">
        <v>0.9901293103448277</v>
      </c>
      <c r="V415">
        <v>9.15</v>
      </c>
      <c r="W415">
        <v>12.9</v>
      </c>
      <c r="X415">
        <v>8.31</v>
      </c>
      <c r="Y415">
        <v>-0.181853142949298</v>
      </c>
      <c r="Z415">
        <v>0.6462480857580398</v>
      </c>
      <c r="AA415">
        <v>0.223583460949464</v>
      </c>
      <c r="AB415">
        <v>0.3432721712538226</v>
      </c>
      <c r="AC415">
        <v>0.7385321100917431</v>
      </c>
      <c r="AD415">
        <v>0.6162079510703363</v>
      </c>
    </row>
    <row r="416" spans="1:30">
      <c r="A416" s="1" t="s">
        <v>423</v>
      </c>
      <c r="B416">
        <f>HYPERLINK("https://www.suredividend.com/sure-analysis-AGNC/","AGNC Investment Corp")</f>
        <v>0</v>
      </c>
      <c r="C416">
        <v>15.435</v>
      </c>
      <c r="D416">
        <v>8505.300476</v>
      </c>
      <c r="E416" t="s">
        <v>697</v>
      </c>
      <c r="F416" t="s">
        <v>665</v>
      </c>
      <c r="G416" t="s">
        <v>702</v>
      </c>
      <c r="H416" t="s">
        <v>709</v>
      </c>
      <c r="I416" t="s">
        <v>1068</v>
      </c>
      <c r="J416" t="s">
        <v>1265</v>
      </c>
      <c r="K416">
        <v>44144</v>
      </c>
      <c r="L416">
        <v>0.09576857240530101</v>
      </c>
      <c r="M416">
        <v>0.05318501778885532</v>
      </c>
      <c r="N416">
        <v>-0.073</v>
      </c>
      <c r="O416">
        <v>0.06421853557831603</v>
      </c>
      <c r="P416" t="s">
        <v>534</v>
      </c>
      <c r="Q416" t="s">
        <v>668</v>
      </c>
      <c r="R416">
        <v>0</v>
      </c>
      <c r="S416">
        <v>0.5647058823529412</v>
      </c>
      <c r="T416">
        <v>20</v>
      </c>
      <c r="U416">
        <v>0.77175</v>
      </c>
      <c r="V416">
        <v>-0.4802</v>
      </c>
      <c r="W416">
        <v>2.55</v>
      </c>
      <c r="X416">
        <v>1.44</v>
      </c>
      <c r="Y416">
        <v>-0.028097937823188</v>
      </c>
      <c r="Z416">
        <v>0.9448698315467076</v>
      </c>
      <c r="AA416">
        <v>0.4609494640122512</v>
      </c>
      <c r="AB416">
        <v>0.00764525993883792</v>
      </c>
      <c r="AC416">
        <v>0.9541284403669725</v>
      </c>
      <c r="AD416">
        <v>0.6116207951070336</v>
      </c>
    </row>
    <row r="417" spans="1:30">
      <c r="A417" s="1" t="s">
        <v>424</v>
      </c>
      <c r="B417">
        <f>HYPERLINK("https://www.suredividend.com/sure-analysis-BMWYY/","Bayerische Motoren Werke AG")</f>
        <v>0</v>
      </c>
      <c r="C417">
        <v>29.35</v>
      </c>
      <c r="D417">
        <v>53123.5</v>
      </c>
      <c r="E417" t="s">
        <v>696</v>
      </c>
      <c r="F417" t="s">
        <v>663</v>
      </c>
      <c r="H417" t="s">
        <v>707</v>
      </c>
      <c r="J417" t="s">
        <v>1260</v>
      </c>
      <c r="K417">
        <v>44161</v>
      </c>
      <c r="L417">
        <v>0</v>
      </c>
      <c r="M417">
        <v>-0.1376094557367256</v>
      </c>
      <c r="N417">
        <v>0.2</v>
      </c>
      <c r="O417">
        <v>0.06356615703661928</v>
      </c>
      <c r="P417" t="s">
        <v>534</v>
      </c>
      <c r="Q417" t="s">
        <v>624</v>
      </c>
      <c r="R417">
        <v>0</v>
      </c>
      <c r="S417">
        <v>0.56875</v>
      </c>
      <c r="T417">
        <v>14</v>
      </c>
      <c r="U417">
        <v>2.096428571428572</v>
      </c>
      <c r="V417">
        <v>0</v>
      </c>
      <c r="W417">
        <v>1.6</v>
      </c>
      <c r="X417">
        <v>0.91</v>
      </c>
      <c r="Y417">
        <v>0.079044117647058</v>
      </c>
      <c r="Z417">
        <v>0.03675344563552833</v>
      </c>
      <c r="AA417">
        <v>0.6217457886676876</v>
      </c>
      <c r="AB417">
        <v>0.9923547400611621</v>
      </c>
      <c r="AC417">
        <v>0.04128440366972477</v>
      </c>
      <c r="AD417">
        <v>0.6070336391437309</v>
      </c>
    </row>
    <row r="418" spans="1:30">
      <c r="A418" s="1" t="s">
        <v>425</v>
      </c>
      <c r="B418">
        <f>HYPERLINK("https://www.suredividend.com/sure-analysis-LAND/","Gladstone Land Corp")</f>
        <v>0</v>
      </c>
      <c r="C418">
        <v>14.38</v>
      </c>
      <c r="D418">
        <v>352.859224</v>
      </c>
      <c r="E418" t="s">
        <v>699</v>
      </c>
      <c r="F418" t="s">
        <v>665</v>
      </c>
      <c r="G418" t="s">
        <v>702</v>
      </c>
      <c r="H418" t="s">
        <v>716</v>
      </c>
      <c r="I418" t="s">
        <v>1069</v>
      </c>
      <c r="J418" t="s">
        <v>1265</v>
      </c>
      <c r="K418">
        <v>44168</v>
      </c>
      <c r="L418">
        <v>0.04432624195038101</v>
      </c>
      <c r="M418">
        <v>-0.01997558951176703</v>
      </c>
      <c r="N418">
        <v>0.05</v>
      </c>
      <c r="O418">
        <v>0.06118368251178596</v>
      </c>
      <c r="P418" t="s">
        <v>534</v>
      </c>
      <c r="Q418" t="s">
        <v>534</v>
      </c>
      <c r="R418">
        <v>6</v>
      </c>
      <c r="S418">
        <v>0.8059701492537313</v>
      </c>
      <c r="T418">
        <v>13</v>
      </c>
      <c r="U418">
        <v>1.106153846153846</v>
      </c>
      <c r="V418">
        <v>0</v>
      </c>
      <c r="W418">
        <v>0.67</v>
      </c>
      <c r="X418">
        <v>0.54</v>
      </c>
      <c r="Y418">
        <v>0.180188314200954</v>
      </c>
      <c r="Z418">
        <v>0.7565084226646248</v>
      </c>
      <c r="AA418">
        <v>0.7611026033690659</v>
      </c>
      <c r="AB418">
        <v>0.5558103975535168</v>
      </c>
      <c r="AC418">
        <v>0.5581039755351682</v>
      </c>
      <c r="AD418">
        <v>0.5902140672782875</v>
      </c>
    </row>
    <row r="419" spans="1:30">
      <c r="A419" s="1" t="s">
        <v>426</v>
      </c>
      <c r="B419">
        <f>HYPERLINK("https://www.suredividend.com/sure-analysis-NTAP/","Netapp Inc")</f>
        <v>0</v>
      </c>
      <c r="C419">
        <v>65.20999999999999</v>
      </c>
      <c r="D419">
        <v>14797.011603</v>
      </c>
      <c r="E419" t="s">
        <v>694</v>
      </c>
      <c r="F419" t="s">
        <v>663</v>
      </c>
      <c r="G419" t="s">
        <v>702</v>
      </c>
      <c r="H419" t="s">
        <v>709</v>
      </c>
      <c r="I419" t="s">
        <v>1070</v>
      </c>
      <c r="J419" t="s">
        <v>1263</v>
      </c>
      <c r="K419">
        <v>44169</v>
      </c>
      <c r="L419">
        <v>0.0215044916412</v>
      </c>
      <c r="M419">
        <v>-0.02655340332797951</v>
      </c>
      <c r="N419">
        <v>0.06</v>
      </c>
      <c r="O419">
        <v>0.059610909088051</v>
      </c>
      <c r="P419" t="s">
        <v>534</v>
      </c>
      <c r="Q419" t="s">
        <v>534</v>
      </c>
      <c r="R419">
        <v>6</v>
      </c>
      <c r="S419">
        <v>0.5052631578947369</v>
      </c>
      <c r="T419">
        <v>57</v>
      </c>
      <c r="U419">
        <v>1.144035087719298</v>
      </c>
      <c r="V419">
        <v>3.48</v>
      </c>
      <c r="W419">
        <v>3.8</v>
      </c>
      <c r="X419">
        <v>1.92</v>
      </c>
      <c r="Y419">
        <v>0.110624877393653</v>
      </c>
      <c r="Z419">
        <v>0.442572741194487</v>
      </c>
      <c r="AA419">
        <v>0.664624808575804</v>
      </c>
      <c r="AB419">
        <v>0.6865443425076453</v>
      </c>
      <c r="AC419">
        <v>0.5076452599388379</v>
      </c>
      <c r="AD419">
        <v>0.581039755351682</v>
      </c>
    </row>
    <row r="420" spans="1:30">
      <c r="A420" s="1" t="s">
        <v>427</v>
      </c>
      <c r="B420">
        <f>HYPERLINK("https://www.suredividend.com/sure-analysis-OGZPY/","Gazprom")</f>
        <v>0</v>
      </c>
      <c r="C420">
        <v>5.6</v>
      </c>
      <c r="D420">
        <v>66285.83612000001</v>
      </c>
      <c r="E420" t="s">
        <v>696</v>
      </c>
      <c r="F420" t="s">
        <v>663</v>
      </c>
      <c r="H420" t="s">
        <v>707</v>
      </c>
      <c r="J420" t="s">
        <v>1259</v>
      </c>
      <c r="K420">
        <v>44167</v>
      </c>
      <c r="L420">
        <v>0</v>
      </c>
      <c r="M420">
        <v>-0.08971789848695988</v>
      </c>
      <c r="N420">
        <v>0.08</v>
      </c>
      <c r="O420">
        <v>0.05890708295681923</v>
      </c>
      <c r="P420" t="s">
        <v>534</v>
      </c>
      <c r="Q420" t="s">
        <v>624</v>
      </c>
      <c r="R420">
        <v>0</v>
      </c>
      <c r="S420">
        <v>0.5857142857142857</v>
      </c>
      <c r="T420">
        <v>3.5</v>
      </c>
      <c r="U420">
        <v>1.6</v>
      </c>
      <c r="V420">
        <v>0</v>
      </c>
      <c r="W420">
        <v>0.7</v>
      </c>
      <c r="X420">
        <v>0.41</v>
      </c>
      <c r="Y420">
        <v>-0.322033898305084</v>
      </c>
      <c r="Z420">
        <v>0.03675344563552833</v>
      </c>
      <c r="AA420">
        <v>0.111791730474732</v>
      </c>
      <c r="AB420">
        <v>0.8509174311926606</v>
      </c>
      <c r="AC420">
        <v>0.1437308868501529</v>
      </c>
      <c r="AD420">
        <v>0.573394495412844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41.015</v>
      </c>
      <c r="D421">
        <v>41188.669388</v>
      </c>
      <c r="E421" t="s">
        <v>693</v>
      </c>
      <c r="F421" t="s">
        <v>663</v>
      </c>
      <c r="G421" t="s">
        <v>702</v>
      </c>
      <c r="H421" t="s">
        <v>709</v>
      </c>
      <c r="I421" t="s">
        <v>1071</v>
      </c>
      <c r="J421" t="s">
        <v>1261</v>
      </c>
      <c r="K421">
        <v>44138</v>
      </c>
      <c r="L421">
        <v>0.035722530143983</v>
      </c>
      <c r="M421">
        <v>0.004757634741002548</v>
      </c>
      <c r="N421">
        <v>0.02</v>
      </c>
      <c r="O421">
        <v>0.05848043512633239</v>
      </c>
      <c r="P421" t="s">
        <v>534</v>
      </c>
      <c r="Q421" t="s">
        <v>414</v>
      </c>
      <c r="R421">
        <v>5</v>
      </c>
      <c r="S421">
        <v>0.4935483870967742</v>
      </c>
      <c r="T421">
        <v>42</v>
      </c>
      <c r="U421">
        <v>0.9765476190476191</v>
      </c>
      <c r="V421">
        <v>2.43</v>
      </c>
      <c r="W421">
        <v>3.1</v>
      </c>
      <c r="X421">
        <v>1.53</v>
      </c>
      <c r="Y421">
        <v>-0.038275364860832</v>
      </c>
      <c r="Z421">
        <v>0.658499234303216</v>
      </c>
      <c r="AA421">
        <v>0.442572741194487</v>
      </c>
      <c r="AB421">
        <v>0.1903669724770642</v>
      </c>
      <c r="AC421">
        <v>0.7629969418960245</v>
      </c>
      <c r="AD421">
        <v>0.5703363914373089</v>
      </c>
    </row>
    <row r="422" spans="1:30">
      <c r="A422" s="1" t="s">
        <v>429</v>
      </c>
      <c r="B422">
        <f>HYPERLINK("https://www.suredividend.com/sure-analysis-ALLY/","Ally Financial Inc")</f>
        <v>0</v>
      </c>
      <c r="C422">
        <v>35.66</v>
      </c>
      <c r="D422">
        <v>13331.750034</v>
      </c>
      <c r="E422" t="s">
        <v>695</v>
      </c>
      <c r="F422" t="s">
        <v>663</v>
      </c>
      <c r="G422" t="s">
        <v>702</v>
      </c>
      <c r="H422" t="s">
        <v>708</v>
      </c>
      <c r="I422" t="s">
        <v>1072</v>
      </c>
      <c r="J422" t="s">
        <v>1258</v>
      </c>
      <c r="K422">
        <v>44120</v>
      </c>
      <c r="L422">
        <v>0.02104815737053</v>
      </c>
      <c r="M422">
        <v>-0.01538483560143999</v>
      </c>
      <c r="N422">
        <v>0.05</v>
      </c>
      <c r="O422">
        <v>0.05772198475399803</v>
      </c>
      <c r="P422" t="s">
        <v>534</v>
      </c>
      <c r="Q422" t="s">
        <v>534</v>
      </c>
      <c r="R422">
        <v>4</v>
      </c>
      <c r="S422">
        <v>0.38</v>
      </c>
      <c r="T422">
        <v>33</v>
      </c>
      <c r="U422">
        <v>1.080606060606061</v>
      </c>
      <c r="V422">
        <v>2.05</v>
      </c>
      <c r="W422">
        <v>2</v>
      </c>
      <c r="X422">
        <v>0.76</v>
      </c>
      <c r="Y422">
        <v>0.212389079658654</v>
      </c>
      <c r="Z422">
        <v>0.4333843797856049</v>
      </c>
      <c r="AA422">
        <v>0.7947932618683002</v>
      </c>
      <c r="AB422">
        <v>0.5558103975535168</v>
      </c>
      <c r="AC422">
        <v>0.6100917431192661</v>
      </c>
      <c r="AD422">
        <v>0.5657492354740061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36.1</v>
      </c>
      <c r="D423">
        <v>17713.665327</v>
      </c>
      <c r="E423" t="s">
        <v>694</v>
      </c>
      <c r="F423" t="s">
        <v>663</v>
      </c>
      <c r="G423" t="s">
        <v>702</v>
      </c>
      <c r="H423" t="s">
        <v>708</v>
      </c>
      <c r="I423" t="s">
        <v>1073</v>
      </c>
      <c r="J423" t="s">
        <v>1262</v>
      </c>
      <c r="K423">
        <v>44105</v>
      </c>
      <c r="L423">
        <v>0.024927781699709</v>
      </c>
      <c r="M423">
        <v>-0.0119149166039979</v>
      </c>
      <c r="N423">
        <v>0.04</v>
      </c>
      <c r="O423">
        <v>0.05672065361006928</v>
      </c>
      <c r="P423" t="s">
        <v>534</v>
      </c>
      <c r="Q423" t="s">
        <v>534</v>
      </c>
      <c r="R423">
        <v>1</v>
      </c>
      <c r="S423">
        <v>0.4489795918367347</v>
      </c>
      <c r="T423">
        <v>34</v>
      </c>
      <c r="U423">
        <v>1.061764705882353</v>
      </c>
      <c r="V423">
        <v>2.03</v>
      </c>
      <c r="W423">
        <v>2.45</v>
      </c>
      <c r="X423">
        <v>1.1</v>
      </c>
      <c r="Y423">
        <v>0.116283079044909</v>
      </c>
      <c r="Z423">
        <v>0.4961715160796324</v>
      </c>
      <c r="AA423">
        <v>0.672281776416539</v>
      </c>
      <c r="AB423">
        <v>0.4235474006116208</v>
      </c>
      <c r="AC423">
        <v>0.6467889908256881</v>
      </c>
      <c r="AD423">
        <v>0.5581039755351682</v>
      </c>
    </row>
    <row r="424" spans="1:30">
      <c r="A424" s="1" t="s">
        <v>431</v>
      </c>
      <c r="B424">
        <f>HYPERLINK("https://www.suredividend.com/sure-analysis-EQR/","Equity Residential Properties Trust")</f>
        <v>0</v>
      </c>
      <c r="C424">
        <v>57.81</v>
      </c>
      <c r="D424">
        <v>22067.172601</v>
      </c>
      <c r="E424" t="s">
        <v>697</v>
      </c>
      <c r="F424" t="s">
        <v>665</v>
      </c>
      <c r="G424" t="s">
        <v>702</v>
      </c>
      <c r="H424" t="s">
        <v>708</v>
      </c>
      <c r="I424" t="s">
        <v>1074</v>
      </c>
      <c r="J424" t="s">
        <v>1265</v>
      </c>
      <c r="K424">
        <v>44146</v>
      </c>
      <c r="L424">
        <v>0.040009705537745</v>
      </c>
      <c r="M424">
        <v>-0.006341821296787953</v>
      </c>
      <c r="N424">
        <v>0.026</v>
      </c>
      <c r="O424">
        <v>0.05620326921634855</v>
      </c>
      <c r="P424" t="s">
        <v>534</v>
      </c>
      <c r="Q424" t="s">
        <v>534</v>
      </c>
      <c r="R424">
        <v>10</v>
      </c>
      <c r="S424">
        <v>0.7303030303030303</v>
      </c>
      <c r="T424">
        <v>56</v>
      </c>
      <c r="U424">
        <v>1.032321428571429</v>
      </c>
      <c r="V424">
        <v>2.45</v>
      </c>
      <c r="W424">
        <v>3.3</v>
      </c>
      <c r="X424">
        <v>2.41</v>
      </c>
      <c r="Y424">
        <v>-0.234972395512044</v>
      </c>
      <c r="Z424">
        <v>0.6952526799387442</v>
      </c>
      <c r="AA424">
        <v>0.1699846860643185</v>
      </c>
      <c r="AB424">
        <v>0.2377675840978593</v>
      </c>
      <c r="AC424">
        <v>0.6850152905198778</v>
      </c>
      <c r="AD424">
        <v>0.5504587155963303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46.46</v>
      </c>
      <c r="D425">
        <v>33726.864542</v>
      </c>
      <c r="E425" t="s">
        <v>694</v>
      </c>
      <c r="F425" t="s">
        <v>663</v>
      </c>
      <c r="H425" t="s">
        <v>708</v>
      </c>
      <c r="I425" t="s">
        <v>1075</v>
      </c>
      <c r="J425" t="s">
        <v>1256</v>
      </c>
      <c r="K425">
        <v>44138</v>
      </c>
      <c r="L425">
        <v>0.022116880422907</v>
      </c>
      <c r="M425">
        <v>-0.03440039304132447</v>
      </c>
      <c r="N425">
        <v>0.07000000000000001</v>
      </c>
      <c r="O425">
        <v>0.05574748951712638</v>
      </c>
      <c r="P425" t="s">
        <v>534</v>
      </c>
      <c r="Q425" t="s">
        <v>534</v>
      </c>
      <c r="R425">
        <v>0</v>
      </c>
      <c r="S425">
        <v>0.4244897959183673</v>
      </c>
      <c r="T425">
        <v>39</v>
      </c>
      <c r="U425">
        <v>1.191282051282051</v>
      </c>
      <c r="V425">
        <v>0.8373</v>
      </c>
      <c r="W425">
        <v>2.45</v>
      </c>
      <c r="X425">
        <v>1.04</v>
      </c>
      <c r="Y425">
        <v>0.178452455931341</v>
      </c>
      <c r="Z425">
        <v>0.447166921898928</v>
      </c>
      <c r="AA425">
        <v>0.7580398162327718</v>
      </c>
      <c r="AB425">
        <v>0.7744648318042813</v>
      </c>
      <c r="AC425">
        <v>0.4571865443425077</v>
      </c>
      <c r="AD425">
        <v>0.5489296636085627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22.495</v>
      </c>
      <c r="D426">
        <v>1839.890417</v>
      </c>
      <c r="E426" t="s">
        <v>697</v>
      </c>
      <c r="F426" t="s">
        <v>665</v>
      </c>
      <c r="G426" t="s">
        <v>702</v>
      </c>
      <c r="H426" t="s">
        <v>708</v>
      </c>
      <c r="I426" t="s">
        <v>1076</v>
      </c>
      <c r="J426" t="s">
        <v>1265</v>
      </c>
      <c r="K426">
        <v>44138</v>
      </c>
      <c r="L426">
        <v>0.04514336505850201</v>
      </c>
      <c r="M426">
        <v>-0.02323790063063746</v>
      </c>
      <c r="N426">
        <v>0.032</v>
      </c>
      <c r="O426">
        <v>0.05477172649366135</v>
      </c>
      <c r="P426" t="s">
        <v>534</v>
      </c>
      <c r="Q426" t="s">
        <v>668</v>
      </c>
      <c r="R426">
        <v>0</v>
      </c>
      <c r="S426">
        <v>0.8387096774193549</v>
      </c>
      <c r="T426">
        <v>20</v>
      </c>
      <c r="U426">
        <v>1.12475</v>
      </c>
      <c r="V426">
        <v>0.1403</v>
      </c>
      <c r="W426">
        <v>1.24</v>
      </c>
      <c r="X426">
        <v>1.04</v>
      </c>
      <c r="Y426">
        <v>0.007051584161057001</v>
      </c>
      <c r="Z426">
        <v>0.7641653905053599</v>
      </c>
      <c r="AA426">
        <v>0.5191424196018377</v>
      </c>
      <c r="AB426">
        <v>0.3463302752293578</v>
      </c>
      <c r="AC426">
        <v>0.5244648318042813</v>
      </c>
      <c r="AD426">
        <v>0.5321100917431193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19.855</v>
      </c>
      <c r="D427">
        <v>25556.998203</v>
      </c>
      <c r="E427" t="s">
        <v>696</v>
      </c>
      <c r="F427" t="s">
        <v>663</v>
      </c>
      <c r="H427" t="s">
        <v>708</v>
      </c>
      <c r="I427" t="s">
        <v>1077</v>
      </c>
      <c r="J427" t="s">
        <v>1255</v>
      </c>
      <c r="K427">
        <v>44153</v>
      </c>
      <c r="L427">
        <v>0.051703308802265</v>
      </c>
      <c r="M427">
        <v>-0.05453757513713375</v>
      </c>
      <c r="N427">
        <v>0.07000000000000001</v>
      </c>
      <c r="O427">
        <v>0.05459644380288031</v>
      </c>
      <c r="P427" t="s">
        <v>534</v>
      </c>
      <c r="Q427" t="s">
        <v>668</v>
      </c>
      <c r="R427">
        <v>12</v>
      </c>
      <c r="S427">
        <v>0.9888888888888889</v>
      </c>
      <c r="T427">
        <v>15</v>
      </c>
      <c r="U427">
        <v>1.323666666666667</v>
      </c>
      <c r="V427">
        <v>0.7955</v>
      </c>
      <c r="W427">
        <v>0.9</v>
      </c>
      <c r="X427">
        <v>0.89</v>
      </c>
      <c r="Y427">
        <v>0.06680459695799</v>
      </c>
      <c r="Z427">
        <v>0.8070444104134762</v>
      </c>
      <c r="AA427">
        <v>0.6110260336906584</v>
      </c>
      <c r="AB427">
        <v>0.7744648318042813</v>
      </c>
      <c r="AC427">
        <v>0.3119266055045872</v>
      </c>
      <c r="AD427">
        <v>0.5305810397553516</v>
      </c>
    </row>
    <row r="428" spans="1:30">
      <c r="A428" s="1" t="s">
        <v>435</v>
      </c>
      <c r="B428">
        <f>HYPERLINK("https://www.suredividend.com/sure-analysis-DRETF/","Dream Office Real Estate Investment Trust")</f>
        <v>0</v>
      </c>
      <c r="C428">
        <v>15.6307</v>
      </c>
      <c r="D428">
        <v>804.81624</v>
      </c>
      <c r="E428" t="s">
        <v>697</v>
      </c>
      <c r="F428" t="s">
        <v>663</v>
      </c>
      <c r="G428" t="s">
        <v>703</v>
      </c>
      <c r="H428" t="s">
        <v>714</v>
      </c>
      <c r="I428" t="s">
        <v>1078</v>
      </c>
      <c r="J428" t="s">
        <v>1258</v>
      </c>
      <c r="K428">
        <v>44146</v>
      </c>
      <c r="L428">
        <v>0</v>
      </c>
      <c r="M428">
        <v>-0.06785633693875204</v>
      </c>
      <c r="N428">
        <v>0.08400000000000001</v>
      </c>
      <c r="O428">
        <v>0.0543189959414867</v>
      </c>
      <c r="P428" t="s">
        <v>534</v>
      </c>
      <c r="Q428" t="s">
        <v>624</v>
      </c>
      <c r="R428">
        <v>0</v>
      </c>
      <c r="S428">
        <v>0.6410256410256411</v>
      </c>
      <c r="T428">
        <v>11</v>
      </c>
      <c r="U428">
        <v>1.420972727272727</v>
      </c>
      <c r="V428">
        <v>0</v>
      </c>
      <c r="W428">
        <v>1.17</v>
      </c>
      <c r="X428">
        <v>0.75</v>
      </c>
      <c r="Y428">
        <v>-0.339054505475918</v>
      </c>
      <c r="Z428">
        <v>0.03675344563552833</v>
      </c>
      <c r="AA428">
        <v>0.09494640122511486</v>
      </c>
      <c r="AB428">
        <v>0.8807339449541284</v>
      </c>
      <c r="AC428">
        <v>0.2492354740061162</v>
      </c>
      <c r="AD428">
        <v>0.5275229357798166</v>
      </c>
    </row>
    <row r="429" spans="1:30">
      <c r="A429" s="1" t="s">
        <v>436</v>
      </c>
      <c r="B429">
        <f>HYPERLINK("https://www.suredividend.com/sure-analysis-COR/","CoreSite Realty Corporation")</f>
        <v>0</v>
      </c>
      <c r="C429">
        <v>122.02</v>
      </c>
      <c r="D429">
        <v>5357.796516</v>
      </c>
      <c r="E429" t="s">
        <v>697</v>
      </c>
      <c r="F429" t="s">
        <v>665</v>
      </c>
      <c r="G429" t="s">
        <v>702</v>
      </c>
      <c r="H429" t="s">
        <v>708</v>
      </c>
      <c r="I429" t="s">
        <v>1079</v>
      </c>
      <c r="J429" t="s">
        <v>1265</v>
      </c>
      <c r="K429">
        <v>44146</v>
      </c>
      <c r="L429">
        <v>0.038449680789568</v>
      </c>
      <c r="M429">
        <v>-0.0390212243494219</v>
      </c>
      <c r="N429">
        <v>0.058</v>
      </c>
      <c r="O429">
        <v>0.05409865695978922</v>
      </c>
      <c r="P429" t="s">
        <v>534</v>
      </c>
      <c r="Q429" t="s">
        <v>414</v>
      </c>
      <c r="R429">
        <v>9</v>
      </c>
      <c r="S429">
        <v>0.9242424242424242</v>
      </c>
      <c r="T429">
        <v>100</v>
      </c>
      <c r="U429">
        <v>1.2202</v>
      </c>
      <c r="V429">
        <v>2</v>
      </c>
      <c r="W429">
        <v>5.28</v>
      </c>
      <c r="X429">
        <v>4.88</v>
      </c>
      <c r="Y429">
        <v>0.17017182695505</v>
      </c>
      <c r="Z429">
        <v>0.6814701378254212</v>
      </c>
      <c r="AA429">
        <v>0.7411944869831547</v>
      </c>
      <c r="AB429">
        <v>0.6368501529051988</v>
      </c>
      <c r="AC429">
        <v>0.4067278287461774</v>
      </c>
      <c r="AD429">
        <v>0.5244648318042813</v>
      </c>
    </row>
    <row r="430" spans="1:30">
      <c r="A430" s="1" t="s">
        <v>437</v>
      </c>
      <c r="B430">
        <f>HYPERLINK("https://www.suredividend.com/sure-analysis-DFS/","Discover Financial Services")</f>
        <v>0</v>
      </c>
      <c r="C430">
        <v>90.03</v>
      </c>
      <c r="D430">
        <v>27747.112936</v>
      </c>
      <c r="E430" t="s">
        <v>695</v>
      </c>
      <c r="F430" t="s">
        <v>663</v>
      </c>
      <c r="G430" t="s">
        <v>702</v>
      </c>
      <c r="H430" t="s">
        <v>708</v>
      </c>
      <c r="I430" t="s">
        <v>1080</v>
      </c>
      <c r="J430" t="s">
        <v>1258</v>
      </c>
      <c r="K430">
        <v>44128</v>
      </c>
      <c r="L430">
        <v>0.014361078556711</v>
      </c>
      <c r="M430">
        <v>-0.03331435737517574</v>
      </c>
      <c r="N430">
        <v>0.07000000000000001</v>
      </c>
      <c r="O430">
        <v>0.0540263227681903</v>
      </c>
      <c r="P430" t="s">
        <v>534</v>
      </c>
      <c r="Q430" t="s">
        <v>624</v>
      </c>
      <c r="R430">
        <v>9</v>
      </c>
      <c r="S430">
        <v>0.5866666666666667</v>
      </c>
      <c r="T430">
        <v>76</v>
      </c>
      <c r="U430">
        <v>1.184605263157895</v>
      </c>
      <c r="V430">
        <v>3.28</v>
      </c>
      <c r="W430">
        <v>3</v>
      </c>
      <c r="X430">
        <v>1.76</v>
      </c>
      <c r="Y430">
        <v>0.11369177814246</v>
      </c>
      <c r="Z430">
        <v>0.2833078101071975</v>
      </c>
      <c r="AA430">
        <v>0.669218989280245</v>
      </c>
      <c r="AB430">
        <v>0.7744648318042813</v>
      </c>
      <c r="AC430">
        <v>0.4617737003058104</v>
      </c>
      <c r="AD430">
        <v>0.5229357798165137</v>
      </c>
    </row>
    <row r="431" spans="1:30">
      <c r="A431" s="1" t="s">
        <v>438</v>
      </c>
      <c r="B431">
        <f>HYPERLINK("https://www.suredividend.com/sure-analysis-DOC/","Physicians Realty Trust")</f>
        <v>0</v>
      </c>
      <c r="C431">
        <v>17.035</v>
      </c>
      <c r="D431">
        <v>3706.489586</v>
      </c>
      <c r="E431" t="s">
        <v>693</v>
      </c>
      <c r="F431" t="s">
        <v>665</v>
      </c>
      <c r="G431" t="s">
        <v>702</v>
      </c>
      <c r="H431" t="s">
        <v>708</v>
      </c>
      <c r="I431" t="s">
        <v>1081</v>
      </c>
      <c r="J431" t="s">
        <v>1265</v>
      </c>
      <c r="K431">
        <v>44145</v>
      </c>
      <c r="L431">
        <v>0.03826474022467601</v>
      </c>
      <c r="M431">
        <v>-0.01245801413063419</v>
      </c>
      <c r="N431">
        <v>0.017</v>
      </c>
      <c r="O431">
        <v>0.05255275058154418</v>
      </c>
      <c r="P431" t="s">
        <v>534</v>
      </c>
      <c r="Q431" t="s">
        <v>414</v>
      </c>
      <c r="R431">
        <v>0</v>
      </c>
      <c r="S431">
        <v>0.8679245283018868</v>
      </c>
      <c r="T431">
        <v>16</v>
      </c>
      <c r="U431">
        <v>1.0646875</v>
      </c>
      <c r="V431">
        <v>0.4287</v>
      </c>
      <c r="W431">
        <v>1.06</v>
      </c>
      <c r="X431">
        <v>0.92</v>
      </c>
      <c r="Y431">
        <v>-0.002258930623363</v>
      </c>
      <c r="Z431">
        <v>0.6784073506891271</v>
      </c>
      <c r="AA431">
        <v>0.5084226646248086</v>
      </c>
      <c r="AB431">
        <v>0.1483180428134556</v>
      </c>
      <c r="AC431">
        <v>0.6391437308868502</v>
      </c>
      <c r="AD431">
        <v>0.5122324159021406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51.8</v>
      </c>
      <c r="D432">
        <v>1280.357106</v>
      </c>
      <c r="E432" t="s">
        <v>691</v>
      </c>
      <c r="F432" t="s">
        <v>663</v>
      </c>
      <c r="H432" t="s">
        <v>708</v>
      </c>
      <c r="J432" t="s">
        <v>1258</v>
      </c>
      <c r="K432">
        <v>44147</v>
      </c>
      <c r="L432">
        <v>0.037492730825927</v>
      </c>
      <c r="M432">
        <v>-0.01512231941796616</v>
      </c>
      <c r="N432">
        <v>0.03</v>
      </c>
      <c r="O432">
        <v>0.05249842556103324</v>
      </c>
      <c r="P432" t="s">
        <v>534</v>
      </c>
      <c r="Q432" t="s">
        <v>414</v>
      </c>
      <c r="R432">
        <v>10</v>
      </c>
      <c r="S432">
        <v>0.5025125628140703</v>
      </c>
      <c r="T432">
        <v>48</v>
      </c>
      <c r="U432">
        <v>1.079166666666667</v>
      </c>
      <c r="V432">
        <v>3.21</v>
      </c>
      <c r="W432">
        <v>3.98</v>
      </c>
      <c r="X432">
        <v>2</v>
      </c>
      <c r="Y432">
        <v>-0.06853232198164301</v>
      </c>
      <c r="Z432">
        <v>0.6753445635528331</v>
      </c>
      <c r="AA432">
        <v>0.4058192955589587</v>
      </c>
      <c r="AB432">
        <v>0.2943425076452599</v>
      </c>
      <c r="AC432">
        <v>0.6162079510703363</v>
      </c>
      <c r="AD432">
        <v>0.5107033639143731</v>
      </c>
    </row>
    <row r="433" spans="1:30">
      <c r="A433" s="1" t="s">
        <v>440</v>
      </c>
      <c r="B433">
        <f>HYPERLINK("https://www.suredividend.com/sure-analysis-NEM/","Newmont Corp")</f>
        <v>0</v>
      </c>
      <c r="C433">
        <v>63.045</v>
      </c>
      <c r="D433">
        <v>48113.113794</v>
      </c>
      <c r="E433" t="s">
        <v>695</v>
      </c>
      <c r="F433" t="s">
        <v>663</v>
      </c>
      <c r="G433" t="s">
        <v>702</v>
      </c>
      <c r="H433" t="s">
        <v>708</v>
      </c>
      <c r="I433" t="s">
        <v>1082</v>
      </c>
      <c r="J433" t="s">
        <v>1264</v>
      </c>
      <c r="K433">
        <v>44133</v>
      </c>
      <c r="L433">
        <v>0.017259426014307</v>
      </c>
      <c r="M433">
        <v>-0.02693375355260308</v>
      </c>
      <c r="N433">
        <v>0.05</v>
      </c>
      <c r="O433">
        <v>0.04672943140611951</v>
      </c>
      <c r="P433" t="s">
        <v>534</v>
      </c>
      <c r="Q433" t="s">
        <v>534</v>
      </c>
      <c r="R433">
        <v>5</v>
      </c>
      <c r="S433">
        <v>0.6153846153846154</v>
      </c>
      <c r="T433">
        <v>55</v>
      </c>
      <c r="U433">
        <v>1.146272727272727</v>
      </c>
      <c r="V433">
        <v>4.8</v>
      </c>
      <c r="W433">
        <v>2.6</v>
      </c>
      <c r="X433">
        <v>1.6</v>
      </c>
      <c r="Y433">
        <v>0.4231535123780371</v>
      </c>
      <c r="Z433">
        <v>0.3552833078101073</v>
      </c>
      <c r="AA433">
        <v>0.9218989280245024</v>
      </c>
      <c r="AB433">
        <v>0.5558103975535168</v>
      </c>
      <c r="AC433">
        <v>0.5030581039755352</v>
      </c>
      <c r="AD433">
        <v>0.4755351681957187</v>
      </c>
    </row>
    <row r="434" spans="1:30">
      <c r="A434" s="1" t="s">
        <v>441</v>
      </c>
      <c r="B434">
        <f>HYPERLINK("https://www.suredividend.com/sure-analysis-IVZ/","Invesco Ltd")</f>
        <v>0</v>
      </c>
      <c r="C434">
        <v>17.185</v>
      </c>
      <c r="D434">
        <v>8006.21102</v>
      </c>
      <c r="E434" t="s">
        <v>695</v>
      </c>
      <c r="F434" t="s">
        <v>663</v>
      </c>
      <c r="G434" t="s">
        <v>702</v>
      </c>
      <c r="H434" t="s">
        <v>708</v>
      </c>
      <c r="I434" t="s">
        <v>1083</v>
      </c>
      <c r="J434" t="s">
        <v>1258</v>
      </c>
      <c r="K434">
        <v>44132</v>
      </c>
      <c r="L434">
        <v>0.043381903535704</v>
      </c>
      <c r="M434">
        <v>-0.01418802531761298</v>
      </c>
      <c r="N434">
        <v>0.02</v>
      </c>
      <c r="O434">
        <v>0.04092582804075162</v>
      </c>
      <c r="P434" t="s">
        <v>534</v>
      </c>
      <c r="Q434" t="s">
        <v>414</v>
      </c>
      <c r="R434">
        <v>0</v>
      </c>
      <c r="S434">
        <v>0.4133333333333333</v>
      </c>
      <c r="T434">
        <v>16</v>
      </c>
      <c r="U434">
        <v>1.0740625</v>
      </c>
      <c r="V434">
        <v>1.08</v>
      </c>
      <c r="W434">
        <v>1.5</v>
      </c>
      <c r="X434">
        <v>0.62</v>
      </c>
      <c r="Y434">
        <v>0.048635510420176</v>
      </c>
      <c r="Z434">
        <v>0.7503828483920367</v>
      </c>
      <c r="AA434">
        <v>0.5865237366003062</v>
      </c>
      <c r="AB434">
        <v>0.1903669724770642</v>
      </c>
      <c r="AC434">
        <v>0.6253822629969419</v>
      </c>
      <c r="AD434">
        <v>0.4357798165137615</v>
      </c>
    </row>
    <row r="435" spans="1:30">
      <c r="A435" s="1" t="s">
        <v>442</v>
      </c>
      <c r="B435">
        <f>HYPERLINK("https://www.suredividend.com/sure-analysis-LWSCF/","Sienna Senior Living, Inc.")</f>
        <v>0</v>
      </c>
      <c r="C435">
        <v>11.06</v>
      </c>
      <c r="D435">
        <v>741.4527</v>
      </c>
      <c r="E435" t="s">
        <v>691</v>
      </c>
      <c r="F435" t="s">
        <v>663</v>
      </c>
      <c r="G435" t="s">
        <v>703</v>
      </c>
      <c r="H435" t="s">
        <v>714</v>
      </c>
      <c r="I435" t="s">
        <v>1084</v>
      </c>
      <c r="J435" t="s">
        <v>1257</v>
      </c>
      <c r="K435">
        <v>44168</v>
      </c>
      <c r="L435">
        <v>0</v>
      </c>
      <c r="M435">
        <v>-0.0219163176089241</v>
      </c>
      <c r="N435">
        <v>0</v>
      </c>
      <c r="O435">
        <v>0.03913012217504086</v>
      </c>
      <c r="P435" t="s">
        <v>534</v>
      </c>
      <c r="Q435" t="s">
        <v>624</v>
      </c>
      <c r="R435">
        <v>0</v>
      </c>
      <c r="S435">
        <v>0.7777777777777777</v>
      </c>
      <c r="T435">
        <v>9.9</v>
      </c>
      <c r="U435">
        <v>1.117171717171717</v>
      </c>
      <c r="V435">
        <v>0</v>
      </c>
      <c r="W435">
        <v>0.9</v>
      </c>
      <c r="X435">
        <v>0.7</v>
      </c>
      <c r="Y435">
        <v>-0.207321880352906</v>
      </c>
      <c r="Z435">
        <v>0.03675344563552833</v>
      </c>
      <c r="AA435">
        <v>0.1960183767228177</v>
      </c>
      <c r="AB435">
        <v>0.06957186544342508</v>
      </c>
      <c r="AC435">
        <v>0.5412844036697247</v>
      </c>
      <c r="AD435">
        <v>0.4281345565749236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300.56</v>
      </c>
      <c r="D436">
        <v>42108.134701</v>
      </c>
      <c r="E436" t="s">
        <v>691</v>
      </c>
      <c r="F436" t="s">
        <v>663</v>
      </c>
      <c r="G436" t="s">
        <v>705</v>
      </c>
      <c r="H436" t="s">
        <v>714</v>
      </c>
      <c r="I436" t="s">
        <v>1085</v>
      </c>
      <c r="J436" t="s">
        <v>1258</v>
      </c>
      <c r="K436">
        <v>44148</v>
      </c>
      <c r="L436">
        <v>0</v>
      </c>
      <c r="M436">
        <v>-0.04241609739211305</v>
      </c>
      <c r="N436">
        <v>0.04</v>
      </c>
      <c r="O436">
        <v>0.03737262100598371</v>
      </c>
      <c r="P436" t="s">
        <v>534</v>
      </c>
      <c r="Q436" t="s">
        <v>624</v>
      </c>
      <c r="R436">
        <v>5</v>
      </c>
      <c r="S436">
        <v>1.044545454545455</v>
      </c>
      <c r="T436">
        <v>242</v>
      </c>
      <c r="U436">
        <v>1.24198347107438</v>
      </c>
      <c r="V436">
        <v>0</v>
      </c>
      <c r="W436">
        <v>11</v>
      </c>
      <c r="X436">
        <v>11.49</v>
      </c>
      <c r="Y436">
        <v>0.02562702610476</v>
      </c>
      <c r="Z436">
        <v>0.03675344563552833</v>
      </c>
      <c r="AA436">
        <v>0.5513016845329249</v>
      </c>
      <c r="AB436">
        <v>0.4235474006116208</v>
      </c>
      <c r="AC436">
        <v>0.3914373088685015</v>
      </c>
      <c r="AD436">
        <v>0.4051987767584098</v>
      </c>
    </row>
    <row r="437" spans="1:30">
      <c r="A437" s="1" t="s">
        <v>444</v>
      </c>
      <c r="B437">
        <f>HYPERLINK("https://www.suredividend.com/sure-analysis-PACW/","Pacwest Bancorp")</f>
        <v>0</v>
      </c>
      <c r="C437">
        <v>25.655</v>
      </c>
      <c r="D437">
        <v>2966.29422</v>
      </c>
      <c r="E437" t="s">
        <v>699</v>
      </c>
      <c r="F437" t="s">
        <v>663</v>
      </c>
      <c r="G437" t="s">
        <v>702</v>
      </c>
      <c r="H437" t="s">
        <v>709</v>
      </c>
      <c r="I437" t="s">
        <v>1086</v>
      </c>
      <c r="J437" t="s">
        <v>1258</v>
      </c>
      <c r="K437">
        <v>44124</v>
      </c>
      <c r="L437">
        <v>0.05197234924813</v>
      </c>
      <c r="M437">
        <v>-0.005159177397451198</v>
      </c>
      <c r="N437">
        <v>0</v>
      </c>
      <c r="O437">
        <v>0.03731497512142568</v>
      </c>
      <c r="P437" t="s">
        <v>534</v>
      </c>
      <c r="Q437" t="s">
        <v>414</v>
      </c>
      <c r="R437">
        <v>0</v>
      </c>
      <c r="S437">
        <v>0.625</v>
      </c>
      <c r="T437">
        <v>25</v>
      </c>
      <c r="U437">
        <v>1.0262</v>
      </c>
      <c r="V437">
        <v>-10.58</v>
      </c>
      <c r="W437">
        <v>1.6</v>
      </c>
      <c r="X437">
        <v>1</v>
      </c>
      <c r="Y437">
        <v>-0.291952510641619</v>
      </c>
      <c r="Z437">
        <v>0.8085758039816233</v>
      </c>
      <c r="AA437">
        <v>0.1316998468606432</v>
      </c>
      <c r="AB437">
        <v>0.06957186544342508</v>
      </c>
      <c r="AC437">
        <v>0.6957186544342508</v>
      </c>
      <c r="AD437">
        <v>0.4036697247706422</v>
      </c>
    </row>
    <row r="438" spans="1:30">
      <c r="A438" s="1" t="s">
        <v>445</v>
      </c>
      <c r="B438">
        <f>HYPERLINK("https://www.suredividend.com/sure-analysis-STX/","Seagate Technology Plc")</f>
        <v>0</v>
      </c>
      <c r="C438">
        <v>60.695</v>
      </c>
      <c r="D438">
        <v>15970.908722</v>
      </c>
      <c r="E438" t="s">
        <v>695</v>
      </c>
      <c r="F438" t="s">
        <v>663</v>
      </c>
      <c r="H438" t="s">
        <v>709</v>
      </c>
      <c r="I438" t="s">
        <v>1087</v>
      </c>
      <c r="J438" t="s">
        <v>1263</v>
      </c>
      <c r="K438">
        <v>44132</v>
      </c>
      <c r="L438">
        <v>0.04141686578053801</v>
      </c>
      <c r="M438">
        <v>-0.04584778169328585</v>
      </c>
      <c r="N438">
        <v>0.04</v>
      </c>
      <c r="O438">
        <v>0.03713204730995279</v>
      </c>
      <c r="P438" t="s">
        <v>534</v>
      </c>
      <c r="Q438" t="s">
        <v>414</v>
      </c>
      <c r="R438">
        <v>2</v>
      </c>
      <c r="S438">
        <v>0.5583333333333333</v>
      </c>
      <c r="T438">
        <v>48</v>
      </c>
      <c r="U438">
        <v>1.264479166666667</v>
      </c>
      <c r="V438">
        <v>3.79</v>
      </c>
      <c r="W438">
        <v>4.8</v>
      </c>
      <c r="X438">
        <v>2.68</v>
      </c>
      <c r="Y438">
        <v>0.112423494040588</v>
      </c>
      <c r="Z438">
        <v>0.7243491577335375</v>
      </c>
      <c r="AA438">
        <v>0.6661562021439509</v>
      </c>
      <c r="AB438">
        <v>0.4235474006116208</v>
      </c>
      <c r="AC438">
        <v>0.3623853211009175</v>
      </c>
      <c r="AD438">
        <v>0.4021406727828746</v>
      </c>
    </row>
    <row r="439" spans="1:30">
      <c r="A439" s="1" t="s">
        <v>446</v>
      </c>
      <c r="B439">
        <f>HYPERLINK("https://www.suredividend.com/sure-analysis-DD/","DuPont de Nemours Inc")</f>
        <v>0</v>
      </c>
      <c r="C439">
        <v>71.12</v>
      </c>
      <c r="D439">
        <v>52184.045412</v>
      </c>
      <c r="E439" t="s">
        <v>699</v>
      </c>
      <c r="F439" t="s">
        <v>663</v>
      </c>
      <c r="G439" t="s">
        <v>702</v>
      </c>
      <c r="H439" t="s">
        <v>708</v>
      </c>
      <c r="I439" t="s">
        <v>1088</v>
      </c>
      <c r="J439" t="s">
        <v>1264</v>
      </c>
      <c r="K439">
        <v>44166</v>
      </c>
      <c r="L439">
        <v>0.016746039526672</v>
      </c>
      <c r="M439">
        <v>-0.02087611451234739</v>
      </c>
      <c r="N439">
        <v>0.04</v>
      </c>
      <c r="O439">
        <v>0.03641602696221158</v>
      </c>
      <c r="P439" t="s">
        <v>534</v>
      </c>
      <c r="Q439" t="s">
        <v>534</v>
      </c>
      <c r="R439">
        <v>0</v>
      </c>
      <c r="S439">
        <v>0.3749999999999999</v>
      </c>
      <c r="T439">
        <v>64</v>
      </c>
      <c r="U439">
        <v>1.11125</v>
      </c>
      <c r="V439">
        <v>-3.76</v>
      </c>
      <c r="W439">
        <v>3.2</v>
      </c>
      <c r="X439">
        <v>1.2</v>
      </c>
      <c r="Y439">
        <v>0.170018822971923</v>
      </c>
      <c r="Z439">
        <v>0.3384379785604901</v>
      </c>
      <c r="AA439">
        <v>0.7396630934150076</v>
      </c>
      <c r="AB439">
        <v>0.4235474006116208</v>
      </c>
      <c r="AC439">
        <v>0.5519877675840978</v>
      </c>
      <c r="AD439">
        <v>0.400611620795107</v>
      </c>
    </row>
    <row r="440" spans="1:30">
      <c r="A440" s="1" t="s">
        <v>447</v>
      </c>
      <c r="B440">
        <f>HYPERLINK("https://www.suredividend.com/sure-analysis-USB/","U.S. Bancorp.")</f>
        <v>0</v>
      </c>
      <c r="C440">
        <v>45.985</v>
      </c>
      <c r="D440">
        <v>70184.96104900001</v>
      </c>
      <c r="E440" t="s">
        <v>699</v>
      </c>
      <c r="F440" t="s">
        <v>663</v>
      </c>
      <c r="G440" t="s">
        <v>702</v>
      </c>
      <c r="H440" t="s">
        <v>708</v>
      </c>
      <c r="I440" t="s">
        <v>1089</v>
      </c>
      <c r="J440" t="s">
        <v>1258</v>
      </c>
      <c r="K440">
        <v>44122</v>
      </c>
      <c r="L440">
        <v>0.035502319832013</v>
      </c>
      <c r="M440">
        <v>-0.05312996983901941</v>
      </c>
      <c r="N440">
        <v>0.05</v>
      </c>
      <c r="O440">
        <v>0.03536961760465052</v>
      </c>
      <c r="P440" t="s">
        <v>534</v>
      </c>
      <c r="Q440" t="s">
        <v>414</v>
      </c>
      <c r="R440">
        <v>10</v>
      </c>
      <c r="S440">
        <v>0.5599999999999999</v>
      </c>
      <c r="T440">
        <v>35</v>
      </c>
      <c r="U440">
        <v>1.313857142857143</v>
      </c>
      <c r="V440">
        <v>3.02</v>
      </c>
      <c r="W440">
        <v>3</v>
      </c>
      <c r="X440">
        <v>1.68</v>
      </c>
      <c r="Y440">
        <v>-0.167594241946175</v>
      </c>
      <c r="Z440">
        <v>0.6523736600306279</v>
      </c>
      <c r="AA440">
        <v>0.2419601837672282</v>
      </c>
      <c r="AB440">
        <v>0.5558103975535168</v>
      </c>
      <c r="AC440">
        <v>0.3211009174311926</v>
      </c>
      <c r="AD440">
        <v>0.3944954128440367</v>
      </c>
    </row>
    <row r="441" spans="1:30">
      <c r="A441" s="1" t="s">
        <v>448</v>
      </c>
      <c r="B441">
        <f>HYPERLINK("https://www.suredividend.com/sure-analysis-PHG/","Koninklijke Philips N.V.")</f>
        <v>0</v>
      </c>
      <c r="C441">
        <v>55.81</v>
      </c>
      <c r="D441">
        <v>49351.741064</v>
      </c>
      <c r="E441" t="s">
        <v>696</v>
      </c>
      <c r="F441" t="s">
        <v>663</v>
      </c>
      <c r="H441" t="s">
        <v>708</v>
      </c>
      <c r="I441" t="s">
        <v>1090</v>
      </c>
      <c r="J441" t="s">
        <v>1257</v>
      </c>
      <c r="K441">
        <v>44123</v>
      </c>
      <c r="L441">
        <v>0.016928217523461</v>
      </c>
      <c r="M441">
        <v>-0.08395228519743081</v>
      </c>
      <c r="N441">
        <v>0.11</v>
      </c>
      <c r="O441">
        <v>0.0343455984050669</v>
      </c>
      <c r="P441" t="s">
        <v>534</v>
      </c>
      <c r="Q441" t="s">
        <v>534</v>
      </c>
      <c r="R441">
        <v>0</v>
      </c>
      <c r="S441">
        <v>0.48</v>
      </c>
      <c r="T441">
        <v>36</v>
      </c>
      <c r="U441">
        <v>1.550277777777778</v>
      </c>
      <c r="V441">
        <v>1.44</v>
      </c>
      <c r="W441">
        <v>2</v>
      </c>
      <c r="X441">
        <v>0.96</v>
      </c>
      <c r="Y441">
        <v>0.130704138331225</v>
      </c>
      <c r="Z441">
        <v>0.3415007656967841</v>
      </c>
      <c r="AA441">
        <v>0.6937212863705973</v>
      </c>
      <c r="AB441">
        <v>0.959480122324159</v>
      </c>
      <c r="AC441">
        <v>0.1651376146788991</v>
      </c>
      <c r="AD441">
        <v>0.3868501529051988</v>
      </c>
    </row>
    <row r="442" spans="1:30">
      <c r="A442" s="1" t="s">
        <v>449</v>
      </c>
      <c r="B442">
        <f>HYPERLINK("https://www.suredividend.com/sure-analysis-JPM/","JPMorgan Chase &amp; Co.")</f>
        <v>0</v>
      </c>
      <c r="C442">
        <v>126.17</v>
      </c>
      <c r="D442">
        <v>387335.163215</v>
      </c>
      <c r="E442" t="s">
        <v>699</v>
      </c>
      <c r="F442" t="s">
        <v>663</v>
      </c>
      <c r="G442" t="s">
        <v>702</v>
      </c>
      <c r="H442" t="s">
        <v>708</v>
      </c>
      <c r="I442" t="s">
        <v>1091</v>
      </c>
      <c r="J442" t="s">
        <v>1258</v>
      </c>
      <c r="K442">
        <v>44121</v>
      </c>
      <c r="L442">
        <v>0.021050173388895</v>
      </c>
      <c r="M442">
        <v>-0.05716792201719978</v>
      </c>
      <c r="N442">
        <v>0.06</v>
      </c>
      <c r="O442">
        <v>0.03146812725488735</v>
      </c>
      <c r="P442" t="s">
        <v>534</v>
      </c>
      <c r="Q442" t="s">
        <v>534</v>
      </c>
      <c r="R442">
        <v>10</v>
      </c>
      <c r="S442">
        <v>0.48</v>
      </c>
      <c r="T442">
        <v>94</v>
      </c>
      <c r="U442">
        <v>1.342234042553192</v>
      </c>
      <c r="V442">
        <v>7.67</v>
      </c>
      <c r="W442">
        <v>7.5</v>
      </c>
      <c r="X442">
        <v>3.6</v>
      </c>
      <c r="Y442">
        <v>-0.054181897486626</v>
      </c>
      <c r="Z442">
        <v>0.4349157733537519</v>
      </c>
      <c r="AA442">
        <v>0.4226646248085759</v>
      </c>
      <c r="AB442">
        <v>0.6865443425076453</v>
      </c>
      <c r="AC442">
        <v>0.3058103975535168</v>
      </c>
      <c r="AD442">
        <v>0.3761467889908257</v>
      </c>
    </row>
    <row r="443" spans="1:30">
      <c r="A443" s="1" t="s">
        <v>450</v>
      </c>
      <c r="B443">
        <f>HYPERLINK("https://www.suredividend.com/sure-analysis-ARE/","Alexandria Real Estate Equities Inc.")</f>
        <v>0</v>
      </c>
      <c r="C443">
        <v>172.42</v>
      </c>
      <c r="D443">
        <v>24049.654986</v>
      </c>
      <c r="E443" t="s">
        <v>694</v>
      </c>
      <c r="F443" t="s">
        <v>665</v>
      </c>
      <c r="G443" t="s">
        <v>702</v>
      </c>
      <c r="H443" t="s">
        <v>708</v>
      </c>
      <c r="J443" t="s">
        <v>1265</v>
      </c>
      <c r="K443">
        <v>44132</v>
      </c>
      <c r="L443">
        <v>0.023566898909791</v>
      </c>
      <c r="M443">
        <v>-0.05288755142158419</v>
      </c>
      <c r="N443">
        <v>0.06</v>
      </c>
      <c r="O443">
        <v>0.03140629357446678</v>
      </c>
      <c r="P443" t="s">
        <v>534</v>
      </c>
      <c r="Q443" t="s">
        <v>534</v>
      </c>
      <c r="R443">
        <v>10</v>
      </c>
      <c r="S443">
        <v>0.5808219178082192</v>
      </c>
      <c r="T443">
        <v>131.4</v>
      </c>
      <c r="U443">
        <v>1.312176560121765</v>
      </c>
      <c r="V443">
        <v>4.34</v>
      </c>
      <c r="W443">
        <v>7.3</v>
      </c>
      <c r="X443">
        <v>4.24</v>
      </c>
      <c r="Y443">
        <v>0.139355984495757</v>
      </c>
      <c r="Z443">
        <v>0.4732006125574273</v>
      </c>
      <c r="AA443">
        <v>0.7090352220520674</v>
      </c>
      <c r="AB443">
        <v>0.6865443425076453</v>
      </c>
      <c r="AC443">
        <v>0.3226299694189603</v>
      </c>
      <c r="AD443">
        <v>0.3746177370030581</v>
      </c>
    </row>
    <row r="444" spans="1:30">
      <c r="A444" s="1" t="s">
        <v>451</v>
      </c>
      <c r="B444">
        <f>HYPERLINK("https://www.suredividend.com/sure-analysis-GLPI/","Gaming and Leisure Properties Inc")</f>
        <v>0</v>
      </c>
      <c r="C444">
        <v>41.12</v>
      </c>
      <c r="D444">
        <v>9748.003164</v>
      </c>
      <c r="E444" t="s">
        <v>697</v>
      </c>
      <c r="F444" t="s">
        <v>665</v>
      </c>
      <c r="H444" t="s">
        <v>709</v>
      </c>
      <c r="J444" t="s">
        <v>1265</v>
      </c>
      <c r="K444">
        <v>44151</v>
      </c>
      <c r="L444">
        <v>0.03271607025376901</v>
      </c>
      <c r="M444">
        <v>-0.03731287805567174</v>
      </c>
      <c r="N444">
        <v>0.008</v>
      </c>
      <c r="O444">
        <v>0.03004732404937371</v>
      </c>
      <c r="P444" t="s">
        <v>534</v>
      </c>
      <c r="Q444" t="s">
        <v>534</v>
      </c>
      <c r="R444">
        <v>0</v>
      </c>
      <c r="S444">
        <v>0.7692307692307692</v>
      </c>
      <c r="T444">
        <v>34</v>
      </c>
      <c r="U444">
        <v>1.209411764705882</v>
      </c>
      <c r="V444">
        <v>2.08</v>
      </c>
      <c r="W444">
        <v>3.12</v>
      </c>
      <c r="X444">
        <v>2.4</v>
      </c>
      <c r="Y444">
        <v>0.030802518658984</v>
      </c>
      <c r="Z444">
        <v>0.6140888208269525</v>
      </c>
      <c r="AA444">
        <v>0.5620214395099541</v>
      </c>
      <c r="AB444">
        <v>0.09785932721712537</v>
      </c>
      <c r="AC444">
        <v>0.4235474006116208</v>
      </c>
      <c r="AD444">
        <v>0.3685015290519877</v>
      </c>
    </row>
    <row r="445" spans="1:30">
      <c r="A445" s="1" t="s">
        <v>452</v>
      </c>
      <c r="B445">
        <f>HYPERLINK("https://www.suredividend.com/sure-analysis-MGA/","Magna International Inc.")</f>
        <v>0</v>
      </c>
      <c r="C445">
        <v>69.81999999999999</v>
      </c>
      <c r="D445">
        <v>21187.877677</v>
      </c>
      <c r="E445" t="s">
        <v>701</v>
      </c>
      <c r="F445" t="s">
        <v>663</v>
      </c>
      <c r="H445" t="s">
        <v>708</v>
      </c>
      <c r="I445" t="s">
        <v>1092</v>
      </c>
      <c r="J445" t="s">
        <v>1260</v>
      </c>
      <c r="K445">
        <v>44162</v>
      </c>
      <c r="L445">
        <v>0.028266416845237</v>
      </c>
      <c r="M445">
        <v>-0.0431549015111683</v>
      </c>
      <c r="N445">
        <v>0.048</v>
      </c>
      <c r="O445">
        <v>0.02763248300200694</v>
      </c>
      <c r="P445" t="s">
        <v>534</v>
      </c>
      <c r="Q445" t="s">
        <v>534</v>
      </c>
      <c r="R445">
        <v>9</v>
      </c>
      <c r="S445">
        <v>0.5351170568561873</v>
      </c>
      <c r="T445">
        <v>56</v>
      </c>
      <c r="U445">
        <v>1.246785714285714</v>
      </c>
      <c r="V445">
        <v>1.52</v>
      </c>
      <c r="W445">
        <v>2.99</v>
      </c>
      <c r="X445">
        <v>1.6</v>
      </c>
      <c r="Y445">
        <v>0.351191453141519</v>
      </c>
      <c r="Z445">
        <v>0.552833078101072</v>
      </c>
      <c r="AA445">
        <v>0.8928024502297091</v>
      </c>
      <c r="AB445">
        <v>0.4946483180428135</v>
      </c>
      <c r="AC445">
        <v>0.3899082568807339</v>
      </c>
      <c r="AD445">
        <v>0.353211009174312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14.345</v>
      </c>
      <c r="D446">
        <v>54528.452731</v>
      </c>
      <c r="E446" t="s">
        <v>696</v>
      </c>
      <c r="F446" t="s">
        <v>663</v>
      </c>
      <c r="G446" t="s">
        <v>704</v>
      </c>
      <c r="H446" t="s">
        <v>717</v>
      </c>
      <c r="I446" t="s">
        <v>1093</v>
      </c>
      <c r="J446" t="s">
        <v>1258</v>
      </c>
      <c r="K446">
        <v>44124</v>
      </c>
      <c r="L446">
        <v>0.02521819676919</v>
      </c>
      <c r="M446">
        <v>-0.03506926741979088</v>
      </c>
      <c r="N446">
        <v>0.01</v>
      </c>
      <c r="O446">
        <v>0.02727286687703145</v>
      </c>
      <c r="P446" t="s">
        <v>534</v>
      </c>
      <c r="Q446" t="s">
        <v>534</v>
      </c>
      <c r="R446">
        <v>0</v>
      </c>
      <c r="S446">
        <v>0.4294117647058823</v>
      </c>
      <c r="T446">
        <v>12</v>
      </c>
      <c r="U446">
        <v>1.195416666666667</v>
      </c>
      <c r="V446">
        <v>0</v>
      </c>
      <c r="W446">
        <v>1.7</v>
      </c>
      <c r="X446">
        <v>0.73</v>
      </c>
      <c r="Y446">
        <v>0.146413098155029</v>
      </c>
      <c r="Z446">
        <v>0.5038284839203676</v>
      </c>
      <c r="AA446">
        <v>0.7136294027565084</v>
      </c>
      <c r="AB446">
        <v>0.1154434250764526</v>
      </c>
      <c r="AC446">
        <v>0.4525993883792049</v>
      </c>
      <c r="AD446">
        <v>0.3470948012232416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33.09</v>
      </c>
      <c r="D447">
        <v>25027.56319</v>
      </c>
      <c r="E447" t="s">
        <v>697</v>
      </c>
      <c r="F447" t="s">
        <v>663</v>
      </c>
      <c r="G447" t="s">
        <v>702</v>
      </c>
      <c r="H447" t="s">
        <v>708</v>
      </c>
      <c r="I447" t="s">
        <v>1094</v>
      </c>
      <c r="J447" t="s">
        <v>1265</v>
      </c>
      <c r="K447">
        <v>44152</v>
      </c>
      <c r="L447">
        <v>0.015150607127212</v>
      </c>
      <c r="M447">
        <v>-0.01941578585539416</v>
      </c>
      <c r="N447">
        <v>0.016</v>
      </c>
      <c r="O447">
        <v>0.02659805285855299</v>
      </c>
      <c r="P447" t="s">
        <v>534</v>
      </c>
      <c r="Q447" t="s">
        <v>534</v>
      </c>
      <c r="R447">
        <v>0</v>
      </c>
      <c r="S447">
        <v>0.3349753694581281</v>
      </c>
      <c r="T447">
        <v>30</v>
      </c>
      <c r="U447">
        <v>1.103</v>
      </c>
      <c r="V447">
        <v>0.6576000000000001</v>
      </c>
      <c r="W447">
        <v>2.03</v>
      </c>
      <c r="X447">
        <v>0.68</v>
      </c>
      <c r="Y447">
        <v>0.159573658691787</v>
      </c>
      <c r="Z447">
        <v>0.3032159264931087</v>
      </c>
      <c r="AA447">
        <v>0.7243491577335375</v>
      </c>
      <c r="AB447">
        <v>0.1452599388379205</v>
      </c>
      <c r="AC447">
        <v>0.5688073394495413</v>
      </c>
      <c r="AD447">
        <v>0.3440366972477065</v>
      </c>
    </row>
    <row r="448" spans="1:30">
      <c r="A448" s="1" t="s">
        <v>455</v>
      </c>
      <c r="B448">
        <f>HYPERLINK("https://www.suredividend.com/sure-analysis-LAMR/","Lamar Advertising Co")</f>
        <v>0</v>
      </c>
      <c r="C448">
        <v>81.05</v>
      </c>
      <c r="D448">
        <v>7192.535414</v>
      </c>
      <c r="E448" t="s">
        <v>697</v>
      </c>
      <c r="F448" t="s">
        <v>665</v>
      </c>
      <c r="G448" t="s">
        <v>702</v>
      </c>
      <c r="H448" t="s">
        <v>709</v>
      </c>
      <c r="I448" t="s">
        <v>1095</v>
      </c>
      <c r="J448" t="s">
        <v>1265</v>
      </c>
      <c r="K448">
        <v>44151</v>
      </c>
      <c r="L448">
        <v>0.029691224487692</v>
      </c>
      <c r="M448">
        <v>-0.06473432673703106</v>
      </c>
      <c r="N448">
        <v>0.054</v>
      </c>
      <c r="O448">
        <v>0.02319294709456465</v>
      </c>
      <c r="P448" t="s">
        <v>534</v>
      </c>
      <c r="Q448" t="s">
        <v>534</v>
      </c>
      <c r="R448">
        <v>0</v>
      </c>
      <c r="S448">
        <v>0.4166666666666667</v>
      </c>
      <c r="T448">
        <v>58</v>
      </c>
      <c r="U448">
        <v>1.397413793103448</v>
      </c>
      <c r="V448">
        <v>2.72</v>
      </c>
      <c r="W448">
        <v>4.8</v>
      </c>
      <c r="X448">
        <v>2</v>
      </c>
      <c r="Y448">
        <v>-0.029142070510277</v>
      </c>
      <c r="Z448">
        <v>0.5834609494640123</v>
      </c>
      <c r="AA448">
        <v>0.4594180704441041</v>
      </c>
      <c r="AB448">
        <v>0.6200305810397553</v>
      </c>
      <c r="AC448">
        <v>0.2645259938837921</v>
      </c>
      <c r="AD448">
        <v>0.3302752293577981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39.81</v>
      </c>
      <c r="D449">
        <v>2320.249807</v>
      </c>
      <c r="E449" t="s">
        <v>695</v>
      </c>
      <c r="F449" t="s">
        <v>663</v>
      </c>
      <c r="G449" t="s">
        <v>702</v>
      </c>
      <c r="H449" t="s">
        <v>708</v>
      </c>
      <c r="I449" t="s">
        <v>1096</v>
      </c>
      <c r="J449" t="s">
        <v>1260</v>
      </c>
      <c r="K449">
        <v>44152</v>
      </c>
      <c r="L449">
        <v>0.023548730469077</v>
      </c>
      <c r="M449">
        <v>-0.04879548454762062</v>
      </c>
      <c r="N449">
        <v>0.03</v>
      </c>
      <c r="O449">
        <v>0.02225115079524054</v>
      </c>
      <c r="P449" t="s">
        <v>534</v>
      </c>
      <c r="Q449" t="s">
        <v>534</v>
      </c>
      <c r="R449">
        <v>0</v>
      </c>
      <c r="S449">
        <v>0.6956521739130436</v>
      </c>
      <c r="T449">
        <v>31</v>
      </c>
      <c r="U449">
        <v>1.284193548387097</v>
      </c>
      <c r="V449">
        <v>0</v>
      </c>
      <c r="W449">
        <v>2.3</v>
      </c>
      <c r="X449">
        <v>1.6</v>
      </c>
      <c r="Y449">
        <v>-0.02751303722352</v>
      </c>
      <c r="Z449">
        <v>0.4716692189892802</v>
      </c>
      <c r="AA449">
        <v>0.4624808575803981</v>
      </c>
      <c r="AB449">
        <v>0.2943425076452599</v>
      </c>
      <c r="AC449">
        <v>0.3501529051987767</v>
      </c>
      <c r="AD449">
        <v>0.3256880733944954</v>
      </c>
    </row>
    <row r="450" spans="1:30">
      <c r="A450" s="1" t="s">
        <v>457</v>
      </c>
      <c r="B450">
        <f>HYPERLINK("https://www.suredividend.com/sure-analysis-UBA/","Urstadt Biddle Properties, Inc.")</f>
        <v>0</v>
      </c>
      <c r="C450">
        <v>13.91</v>
      </c>
      <c r="D450">
        <v>544.581204</v>
      </c>
      <c r="E450" t="s">
        <v>697</v>
      </c>
      <c r="F450" t="s">
        <v>665</v>
      </c>
      <c r="G450" t="s">
        <v>702</v>
      </c>
      <c r="H450" t="s">
        <v>708</v>
      </c>
      <c r="I450" t="s">
        <v>1097</v>
      </c>
      <c r="J450" t="s">
        <v>1265</v>
      </c>
      <c r="K450">
        <v>44089</v>
      </c>
      <c r="L450">
        <v>0.03418613804498701</v>
      </c>
      <c r="M450">
        <v>-0.04585778529617957</v>
      </c>
      <c r="N450">
        <v>0</v>
      </c>
      <c r="O450">
        <v>0.0219861447043006</v>
      </c>
      <c r="P450" t="s">
        <v>534</v>
      </c>
      <c r="Q450" t="s">
        <v>534</v>
      </c>
      <c r="R450">
        <v>0</v>
      </c>
      <c r="S450">
        <v>0.5675675675675675</v>
      </c>
      <c r="T450">
        <v>11</v>
      </c>
      <c r="U450">
        <v>1.264545454545455</v>
      </c>
      <c r="V450">
        <v>0.3284</v>
      </c>
      <c r="W450">
        <v>1.11</v>
      </c>
      <c r="X450">
        <v>0.63</v>
      </c>
      <c r="Y450">
        <v>-0.39121593092692</v>
      </c>
      <c r="Z450">
        <v>0.6385911179173047</v>
      </c>
      <c r="AA450">
        <v>0.06738131699846861</v>
      </c>
      <c r="AB450">
        <v>0.06957186544342508</v>
      </c>
      <c r="AC450">
        <v>0.3608562691131498</v>
      </c>
      <c r="AD450">
        <v>0.3226299694189603</v>
      </c>
    </row>
    <row r="451" spans="1:30">
      <c r="A451" s="1" t="s">
        <v>458</v>
      </c>
      <c r="B451">
        <f>HYPERLINK("https://www.suredividend.com/sure-analysis-CF/","CF Industries Holdings Inc")</f>
        <v>0</v>
      </c>
      <c r="C451">
        <v>38.6</v>
      </c>
      <c r="D451">
        <v>8280.695908</v>
      </c>
      <c r="E451" t="s">
        <v>699</v>
      </c>
      <c r="F451" t="s">
        <v>663</v>
      </c>
      <c r="G451" t="s">
        <v>702</v>
      </c>
      <c r="H451" t="s">
        <v>708</v>
      </c>
      <c r="I451" t="s">
        <v>1098</v>
      </c>
      <c r="J451" t="s">
        <v>1264</v>
      </c>
      <c r="K451">
        <v>44170</v>
      </c>
      <c r="L451">
        <v>0.030543829944097</v>
      </c>
      <c r="M451">
        <v>-0.008431129746433896</v>
      </c>
      <c r="N451">
        <v>0</v>
      </c>
      <c r="O451">
        <v>0.02182430883962039</v>
      </c>
      <c r="P451" t="s">
        <v>534</v>
      </c>
      <c r="Q451" t="s">
        <v>534</v>
      </c>
      <c r="R451">
        <v>0</v>
      </c>
      <c r="S451">
        <v>0.7058823529411765</v>
      </c>
      <c r="T451">
        <v>37</v>
      </c>
      <c r="U451">
        <v>1.043243243243243</v>
      </c>
      <c r="V451">
        <v>1.74</v>
      </c>
      <c r="W451">
        <v>1.7</v>
      </c>
      <c r="X451">
        <v>1.2</v>
      </c>
      <c r="Y451">
        <v>-0.127286336203301</v>
      </c>
      <c r="Z451">
        <v>0.5941807044410413</v>
      </c>
      <c r="AA451">
        <v>0.3001531393568147</v>
      </c>
      <c r="AB451">
        <v>0.06957186544342508</v>
      </c>
      <c r="AC451">
        <v>0.672782874617737</v>
      </c>
      <c r="AD451">
        <v>0.3195718654434251</v>
      </c>
    </row>
    <row r="452" spans="1:30">
      <c r="A452" s="1" t="s">
        <v>459</v>
      </c>
      <c r="B452">
        <f>HYPERLINK("https://www.suredividend.com/sure-analysis-XRX/","Xerox Holdings Corp")</f>
        <v>0</v>
      </c>
      <c r="C452">
        <v>22.48</v>
      </c>
      <c r="D452">
        <v>4600.546573</v>
      </c>
      <c r="E452" t="s">
        <v>699</v>
      </c>
      <c r="F452" t="s">
        <v>663</v>
      </c>
      <c r="G452" t="s">
        <v>702</v>
      </c>
      <c r="H452" t="s">
        <v>708</v>
      </c>
      <c r="I452" t="s">
        <v>1099</v>
      </c>
      <c r="J452" t="s">
        <v>1263</v>
      </c>
      <c r="K452">
        <v>44159</v>
      </c>
      <c r="L452">
        <v>0.042307553642632</v>
      </c>
      <c r="M452">
        <v>-0.02310758459388484</v>
      </c>
      <c r="N452">
        <v>0</v>
      </c>
      <c r="O452">
        <v>0.02147734817505853</v>
      </c>
      <c r="P452" t="s">
        <v>534</v>
      </c>
      <c r="Q452" t="s">
        <v>534</v>
      </c>
      <c r="R452">
        <v>0</v>
      </c>
      <c r="S452">
        <v>0.6896551724137931</v>
      </c>
      <c r="T452">
        <v>20</v>
      </c>
      <c r="U452">
        <v>1.124</v>
      </c>
      <c r="V452">
        <v>0</v>
      </c>
      <c r="W452">
        <v>1.45</v>
      </c>
      <c r="X452">
        <v>1</v>
      </c>
      <c r="Y452">
        <v>-0.32845286428319</v>
      </c>
      <c r="Z452">
        <v>0.7320061255742726</v>
      </c>
      <c r="AA452">
        <v>0.1041347626339969</v>
      </c>
      <c r="AB452">
        <v>0.06957186544342508</v>
      </c>
      <c r="AC452">
        <v>0.5275229357798166</v>
      </c>
      <c r="AD452">
        <v>0.3165137614678899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48.76</v>
      </c>
      <c r="D453">
        <v>19544.70657</v>
      </c>
      <c r="E453" t="s">
        <v>696</v>
      </c>
      <c r="F453" t="s">
        <v>663</v>
      </c>
      <c r="G453" t="s">
        <v>702</v>
      </c>
      <c r="H453" t="s">
        <v>708</v>
      </c>
      <c r="I453" t="s">
        <v>1100</v>
      </c>
      <c r="J453" t="s">
        <v>1260</v>
      </c>
      <c r="K453">
        <v>44161</v>
      </c>
      <c r="L453">
        <v>0.04045189064217</v>
      </c>
      <c r="M453">
        <v>-0.1114947190373469</v>
      </c>
      <c r="N453">
        <v>0.1</v>
      </c>
      <c r="O453">
        <v>0.02074497864688007</v>
      </c>
      <c r="P453" t="s">
        <v>534</v>
      </c>
      <c r="Q453" t="s">
        <v>534</v>
      </c>
      <c r="R453">
        <v>10</v>
      </c>
      <c r="S453">
        <v>0.7592592592592592</v>
      </c>
      <c r="T453">
        <v>27</v>
      </c>
      <c r="U453">
        <v>1.805925925925926</v>
      </c>
      <c r="V453">
        <v>1.25</v>
      </c>
      <c r="W453">
        <v>2.7</v>
      </c>
      <c r="X453">
        <v>2.05</v>
      </c>
      <c r="Y453">
        <v>0.172204697306192</v>
      </c>
      <c r="Z453">
        <v>0.7059724349157733</v>
      </c>
      <c r="AA453">
        <v>0.7488514548238898</v>
      </c>
      <c r="AB453">
        <v>0.9342507645259939</v>
      </c>
      <c r="AC453">
        <v>0.07033639143730887</v>
      </c>
      <c r="AD453">
        <v>0.3134556574923547</v>
      </c>
    </row>
    <row r="454" spans="1:30">
      <c r="A454" s="1" t="s">
        <v>461</v>
      </c>
      <c r="B454">
        <f>HYPERLINK("https://www.suredividend.com/sure-analysis-WPP/","WPP Plc.")</f>
        <v>0</v>
      </c>
      <c r="C454">
        <v>54.105</v>
      </c>
      <c r="D454">
        <v>13253.159221</v>
      </c>
      <c r="E454" t="s">
        <v>699</v>
      </c>
      <c r="F454" t="s">
        <v>663</v>
      </c>
      <c r="H454" t="s">
        <v>708</v>
      </c>
      <c r="J454" t="s">
        <v>1255</v>
      </c>
      <c r="K454">
        <v>44173</v>
      </c>
      <c r="L454">
        <v>0.055758223151639</v>
      </c>
      <c r="M454">
        <v>-0.03618202291403272</v>
      </c>
      <c r="N454">
        <v>0.03</v>
      </c>
      <c r="O454">
        <v>0.02068143933353683</v>
      </c>
      <c r="P454" t="s">
        <v>534</v>
      </c>
      <c r="Q454" t="s">
        <v>668</v>
      </c>
      <c r="R454">
        <v>0</v>
      </c>
      <c r="S454">
        <v>0.3466666666666667</v>
      </c>
      <c r="T454">
        <v>45</v>
      </c>
      <c r="U454">
        <v>1.202333333333333</v>
      </c>
      <c r="V454">
        <v>3.25</v>
      </c>
      <c r="W454">
        <v>3.75</v>
      </c>
      <c r="X454">
        <v>1.3</v>
      </c>
      <c r="Y454">
        <v>-0.212544538265413</v>
      </c>
      <c r="Z454">
        <v>0.8269525267993875</v>
      </c>
      <c r="AA454">
        <v>0.1914241960183767</v>
      </c>
      <c r="AB454">
        <v>0.2943425076452599</v>
      </c>
      <c r="AC454">
        <v>0.4418960244648318</v>
      </c>
      <c r="AD454">
        <v>0.3119266055045872</v>
      </c>
    </row>
    <row r="455" spans="1:30">
      <c r="A455" s="1" t="s">
        <v>462</v>
      </c>
      <c r="B455">
        <f>HYPERLINK("https://www.suredividend.com/sure-analysis-INN/","Summit Hotel Properties Inc")</f>
        <v>0</v>
      </c>
      <c r="C455">
        <v>8.789999999999999</v>
      </c>
      <c r="D455">
        <v>952.4361709999999</v>
      </c>
      <c r="E455" t="s">
        <v>697</v>
      </c>
      <c r="F455" t="s">
        <v>665</v>
      </c>
      <c r="H455" t="s">
        <v>708</v>
      </c>
      <c r="J455" t="s">
        <v>1265</v>
      </c>
      <c r="K455">
        <v>44152</v>
      </c>
      <c r="L455">
        <v>0.019977803235577</v>
      </c>
      <c r="M455">
        <v>-0.07352762340535668</v>
      </c>
      <c r="N455">
        <v>0.046</v>
      </c>
      <c r="O455">
        <v>0.02020389080016849</v>
      </c>
      <c r="P455" t="s">
        <v>534</v>
      </c>
      <c r="Q455" t="s">
        <v>534</v>
      </c>
      <c r="R455">
        <v>0</v>
      </c>
      <c r="S455">
        <v>0.6666666666666666</v>
      </c>
      <c r="T455">
        <v>6</v>
      </c>
      <c r="U455">
        <v>1.465</v>
      </c>
      <c r="V455">
        <v>-1.02</v>
      </c>
      <c r="W455">
        <v>0.54</v>
      </c>
      <c r="X455">
        <v>0.36</v>
      </c>
      <c r="Y455">
        <v>-0.25202145146026</v>
      </c>
      <c r="Z455">
        <v>0.4088820826952527</v>
      </c>
      <c r="AA455">
        <v>0.1577335375191424</v>
      </c>
      <c r="AB455">
        <v>0.4877675840978594</v>
      </c>
      <c r="AC455">
        <v>0.2186544342507645</v>
      </c>
      <c r="AD455">
        <v>0.3073394495412844</v>
      </c>
    </row>
    <row r="456" spans="1:30">
      <c r="A456" s="1" t="s">
        <v>463</v>
      </c>
      <c r="B456">
        <f>HYPERLINK("https://www.suredividend.com/sure-analysis-TJX/","TJX Companies, Inc.")</f>
        <v>0</v>
      </c>
      <c r="C456">
        <v>67.08</v>
      </c>
      <c r="D456">
        <v>81991.103692</v>
      </c>
      <c r="E456" t="s">
        <v>701</v>
      </c>
      <c r="F456" t="s">
        <v>663</v>
      </c>
      <c r="G456" t="s">
        <v>702</v>
      </c>
      <c r="H456" t="s">
        <v>708</v>
      </c>
      <c r="I456" t="s">
        <v>1101</v>
      </c>
      <c r="J456" t="s">
        <v>1260</v>
      </c>
      <c r="K456">
        <v>44170</v>
      </c>
      <c r="L456">
        <v>0.003367989517825</v>
      </c>
      <c r="M456">
        <v>-0.06474586567665763</v>
      </c>
      <c r="N456">
        <v>0.078</v>
      </c>
      <c r="O456">
        <v>0.02008192129439923</v>
      </c>
      <c r="P456" t="s">
        <v>534</v>
      </c>
      <c r="Q456" t="s">
        <v>624</v>
      </c>
      <c r="R456">
        <v>0</v>
      </c>
      <c r="S456">
        <v>0.4814814814814815</v>
      </c>
      <c r="T456">
        <v>48</v>
      </c>
      <c r="U456">
        <v>1.3975</v>
      </c>
      <c r="V456">
        <v>0.6209</v>
      </c>
      <c r="W456">
        <v>0.54</v>
      </c>
      <c r="X456">
        <v>0.26</v>
      </c>
      <c r="Y456">
        <v>0.119242147358414</v>
      </c>
      <c r="Z456">
        <v>0.08728943338437979</v>
      </c>
      <c r="AA456">
        <v>0.6738131699846861</v>
      </c>
      <c r="AB456">
        <v>0.8211009174311927</v>
      </c>
      <c r="AC456">
        <v>0.2629969418960245</v>
      </c>
      <c r="AD456">
        <v>0.3042813455657493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119.09</v>
      </c>
      <c r="D457">
        <v>22883.472669</v>
      </c>
      <c r="E457" t="s">
        <v>699</v>
      </c>
      <c r="F457" t="s">
        <v>663</v>
      </c>
      <c r="H457" t="s">
        <v>709</v>
      </c>
      <c r="I457" t="s">
        <v>1102</v>
      </c>
      <c r="J457" t="s">
        <v>1263</v>
      </c>
      <c r="K457">
        <v>44162</v>
      </c>
      <c r="L457">
        <v>0.019888867455758</v>
      </c>
      <c r="M457">
        <v>-0.06303227531010569</v>
      </c>
      <c r="N457">
        <v>0.06</v>
      </c>
      <c r="O457">
        <v>0.01648096777034325</v>
      </c>
      <c r="P457" t="s">
        <v>534</v>
      </c>
      <c r="Q457" t="s">
        <v>534</v>
      </c>
      <c r="R457">
        <v>3</v>
      </c>
      <c r="S457">
        <v>0.5136842105263157</v>
      </c>
      <c r="T457">
        <v>86</v>
      </c>
      <c r="U457">
        <v>1.384767441860465</v>
      </c>
      <c r="V457">
        <v>5.32</v>
      </c>
      <c r="W457">
        <v>4.75</v>
      </c>
      <c r="X457">
        <v>2.44</v>
      </c>
      <c r="Y457">
        <v>0.256656889401381</v>
      </c>
      <c r="Z457">
        <v>0.4042879019908117</v>
      </c>
      <c r="AA457">
        <v>0.8437978560490046</v>
      </c>
      <c r="AB457">
        <v>0.6865443425076453</v>
      </c>
      <c r="AC457">
        <v>0.2798165137614679</v>
      </c>
      <c r="AD457">
        <v>0.2813455657492355</v>
      </c>
    </row>
    <row r="458" spans="1:30">
      <c r="A458" s="1" t="s">
        <v>465</v>
      </c>
      <c r="B458">
        <f>HYPERLINK("https://www.suredividend.com/sure-analysis-VTR/","Ventas Inc")</f>
        <v>0</v>
      </c>
      <c r="C458">
        <v>47.705</v>
      </c>
      <c r="D458">
        <v>18368.950806</v>
      </c>
      <c r="E458" t="s">
        <v>696</v>
      </c>
      <c r="F458" t="s">
        <v>665</v>
      </c>
      <c r="G458" t="s">
        <v>702</v>
      </c>
      <c r="H458" t="s">
        <v>708</v>
      </c>
      <c r="I458" t="s">
        <v>1103</v>
      </c>
      <c r="J458" t="s">
        <v>1265</v>
      </c>
      <c r="K458">
        <v>44161</v>
      </c>
      <c r="L458">
        <v>0.042911405078362</v>
      </c>
      <c r="M458">
        <v>-0.0444708525951969</v>
      </c>
      <c r="N458">
        <v>0.02</v>
      </c>
      <c r="O458">
        <v>0.01561077039540804</v>
      </c>
      <c r="P458" t="s">
        <v>534</v>
      </c>
      <c r="Q458" t="s">
        <v>414</v>
      </c>
      <c r="R458">
        <v>0</v>
      </c>
      <c r="S458">
        <v>0.5625</v>
      </c>
      <c r="T458">
        <v>38</v>
      </c>
      <c r="U458">
        <v>1.255394736842105</v>
      </c>
      <c r="V458">
        <v>0.904</v>
      </c>
      <c r="W458">
        <v>3.2</v>
      </c>
      <c r="X458">
        <v>1.8</v>
      </c>
      <c r="Y458">
        <v>-0.087451339421953</v>
      </c>
      <c r="Z458">
        <v>0.7457886676875957</v>
      </c>
      <c r="AA458">
        <v>0.3751914241960184</v>
      </c>
      <c r="AB458">
        <v>0.1903669724770642</v>
      </c>
      <c r="AC458">
        <v>0.3746177370030581</v>
      </c>
      <c r="AD458">
        <v>0.2752293577981652</v>
      </c>
    </row>
    <row r="459" spans="1:30">
      <c r="A459" s="1" t="s">
        <v>466</v>
      </c>
      <c r="B459">
        <f>HYPERLINK("https://www.suredividend.com/sure-analysis-CME/","CME Group Inc")</f>
        <v>0</v>
      </c>
      <c r="C459">
        <v>178.85</v>
      </c>
      <c r="D459">
        <v>65353.666911</v>
      </c>
      <c r="E459" t="s">
        <v>697</v>
      </c>
      <c r="F459" t="s">
        <v>663</v>
      </c>
      <c r="G459" t="s">
        <v>702</v>
      </c>
      <c r="H459" t="s">
        <v>709</v>
      </c>
      <c r="I459" t="s">
        <v>1104</v>
      </c>
      <c r="J459" t="s">
        <v>1258</v>
      </c>
      <c r="K459">
        <v>44146</v>
      </c>
      <c r="L459">
        <v>0.018286395851404</v>
      </c>
      <c r="M459">
        <v>-0.05330519750742724</v>
      </c>
      <c r="N459">
        <v>0.049</v>
      </c>
      <c r="O459">
        <v>0.01494309075188438</v>
      </c>
      <c r="P459" t="s">
        <v>534</v>
      </c>
      <c r="Q459" t="s">
        <v>534</v>
      </c>
      <c r="R459">
        <v>10</v>
      </c>
      <c r="S459">
        <v>0.5007363770250368</v>
      </c>
      <c r="T459">
        <v>136</v>
      </c>
      <c r="U459">
        <v>1.315073529411765</v>
      </c>
      <c r="V459">
        <v>6</v>
      </c>
      <c r="W459">
        <v>6.79</v>
      </c>
      <c r="X459">
        <v>3.4</v>
      </c>
      <c r="Y459">
        <v>-0.08097468679688001</v>
      </c>
      <c r="Z459">
        <v>0.3736600306278713</v>
      </c>
      <c r="AA459">
        <v>0.3797856049004594</v>
      </c>
      <c r="AB459">
        <v>0.4969418960244649</v>
      </c>
      <c r="AC459">
        <v>0.3195718654434251</v>
      </c>
      <c r="AD459">
        <v>0.2706422018348624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10.2333</v>
      </c>
      <c r="D460">
        <v>1562.408588</v>
      </c>
      <c r="E460" t="s">
        <v>697</v>
      </c>
      <c r="F460" t="s">
        <v>665</v>
      </c>
      <c r="G460" t="s">
        <v>703</v>
      </c>
      <c r="H460" t="s">
        <v>714</v>
      </c>
      <c r="I460" t="s">
        <v>1105</v>
      </c>
      <c r="J460" t="s">
        <v>1258</v>
      </c>
      <c r="K460">
        <v>44151</v>
      </c>
      <c r="L460">
        <v>0</v>
      </c>
      <c r="M460">
        <v>-0.06277642849343457</v>
      </c>
      <c r="N460">
        <v>0.017</v>
      </c>
      <c r="O460">
        <v>0.01283838505747514</v>
      </c>
      <c r="P460" t="s">
        <v>534</v>
      </c>
      <c r="Q460" t="s">
        <v>624</v>
      </c>
      <c r="R460">
        <v>0</v>
      </c>
      <c r="S460">
        <v>0.5760869565217391</v>
      </c>
      <c r="T460">
        <v>7.4</v>
      </c>
      <c r="U460">
        <v>1.382878378378378</v>
      </c>
      <c r="V460">
        <v>0</v>
      </c>
      <c r="W460">
        <v>0.92</v>
      </c>
      <c r="X460">
        <v>0.53</v>
      </c>
      <c r="Y460">
        <v>0.018461752821513</v>
      </c>
      <c r="Z460">
        <v>0.03675344563552833</v>
      </c>
      <c r="AA460">
        <v>0.5390505359877489</v>
      </c>
      <c r="AB460">
        <v>0.1483180428134556</v>
      </c>
      <c r="AC460">
        <v>0.2813455657492355</v>
      </c>
      <c r="AD460">
        <v>0.2599388379204893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14.495</v>
      </c>
      <c r="D461">
        <v>6491.804917</v>
      </c>
      <c r="E461" t="s">
        <v>697</v>
      </c>
      <c r="F461" t="s">
        <v>665</v>
      </c>
      <c r="G461" t="s">
        <v>702</v>
      </c>
      <c r="H461" t="s">
        <v>708</v>
      </c>
      <c r="I461" t="s">
        <v>1106</v>
      </c>
      <c r="J461" t="s">
        <v>1265</v>
      </c>
      <c r="K461">
        <v>44144</v>
      </c>
      <c r="L461">
        <v>0.035557288710815</v>
      </c>
      <c r="M461">
        <v>-0.04523624436355189</v>
      </c>
      <c r="N461">
        <v>0.008999999999999999</v>
      </c>
      <c r="O461">
        <v>0.01174609428286555</v>
      </c>
      <c r="P461" t="s">
        <v>534</v>
      </c>
      <c r="Q461" t="s">
        <v>414</v>
      </c>
      <c r="R461">
        <v>0</v>
      </c>
      <c r="S461">
        <v>0.3478260869565218</v>
      </c>
      <c r="T461">
        <v>11.5</v>
      </c>
      <c r="U461">
        <v>1.260434782608696</v>
      </c>
      <c r="V461">
        <v>2.27</v>
      </c>
      <c r="W461">
        <v>1.15</v>
      </c>
      <c r="X461">
        <v>0.4</v>
      </c>
      <c r="Y461">
        <v>-0.204865102530552</v>
      </c>
      <c r="Z461">
        <v>0.6539050535987749</v>
      </c>
      <c r="AA461">
        <v>0.2006125574272588</v>
      </c>
      <c r="AB461">
        <v>0.1001529051987768</v>
      </c>
      <c r="AC461">
        <v>0.3685015290519877</v>
      </c>
      <c r="AD461">
        <v>0.2522935779816514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63.44</v>
      </c>
      <c r="D462">
        <v>4781.159177</v>
      </c>
      <c r="E462" t="s">
        <v>691</v>
      </c>
      <c r="F462" t="s">
        <v>665</v>
      </c>
      <c r="H462" t="s">
        <v>708</v>
      </c>
      <c r="J462" t="s">
        <v>1265</v>
      </c>
      <c r="K462">
        <v>44143</v>
      </c>
      <c r="L462">
        <v>0.021208393235178</v>
      </c>
      <c r="M462">
        <v>-0.102224581698758</v>
      </c>
      <c r="N462">
        <v>0.1</v>
      </c>
      <c r="O462">
        <v>0.01038538982143633</v>
      </c>
      <c r="P462" t="s">
        <v>534</v>
      </c>
      <c r="Q462" t="s">
        <v>534</v>
      </c>
      <c r="R462">
        <v>2</v>
      </c>
      <c r="S462">
        <v>0.918918918918919</v>
      </c>
      <c r="T462">
        <v>37</v>
      </c>
      <c r="U462">
        <v>1.714594594594595</v>
      </c>
      <c r="V462">
        <v>1.41</v>
      </c>
      <c r="W462">
        <v>1.48</v>
      </c>
      <c r="X462">
        <v>1.36</v>
      </c>
      <c r="Y462">
        <v>1.092273793305911</v>
      </c>
      <c r="Z462">
        <v>0.4364471669218989</v>
      </c>
      <c r="AA462">
        <v>0.989280245022971</v>
      </c>
      <c r="AB462">
        <v>0.9342507645259939</v>
      </c>
      <c r="AC462">
        <v>0.08715596330275228</v>
      </c>
      <c r="AD462">
        <v>0.2415902140672783</v>
      </c>
    </row>
    <row r="463" spans="1:30">
      <c r="A463" s="1" t="s">
        <v>470</v>
      </c>
      <c r="B463">
        <f>HYPERLINK("https://www.suredividend.com/sure-analysis-HAL/","Halliburton Co.")</f>
        <v>0</v>
      </c>
      <c r="C463">
        <v>19.06</v>
      </c>
      <c r="D463">
        <v>16707.736212</v>
      </c>
      <c r="E463" t="s">
        <v>696</v>
      </c>
      <c r="F463" t="s">
        <v>663</v>
      </c>
      <c r="G463" t="s">
        <v>702</v>
      </c>
      <c r="H463" t="s">
        <v>708</v>
      </c>
      <c r="I463" t="s">
        <v>1107</v>
      </c>
      <c r="J463" t="s">
        <v>1259</v>
      </c>
      <c r="K463">
        <v>44123</v>
      </c>
      <c r="L463">
        <v>0.016560579158649</v>
      </c>
      <c r="M463">
        <v>-0.1393552524563428</v>
      </c>
      <c r="N463">
        <v>0.149</v>
      </c>
      <c r="O463">
        <v>0.005973318119546711</v>
      </c>
      <c r="P463" t="s">
        <v>534</v>
      </c>
      <c r="Q463" t="s">
        <v>534</v>
      </c>
      <c r="R463">
        <v>0</v>
      </c>
      <c r="S463">
        <v>0.3272727272727272</v>
      </c>
      <c r="T463">
        <v>9</v>
      </c>
      <c r="U463">
        <v>2.117777777777778</v>
      </c>
      <c r="V463">
        <v>-4.97</v>
      </c>
      <c r="W463">
        <v>0.55</v>
      </c>
      <c r="X463">
        <v>0.18</v>
      </c>
      <c r="Y463">
        <v>-0.221504596829999</v>
      </c>
      <c r="Z463">
        <v>0.335375191424196</v>
      </c>
      <c r="AA463">
        <v>0.1822358346094946</v>
      </c>
      <c r="AB463">
        <v>0.9831804281345566</v>
      </c>
      <c r="AC463">
        <v>0.03975535168195719</v>
      </c>
      <c r="AD463">
        <v>0.2247706422018348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77.98</v>
      </c>
      <c r="D464">
        <v>122616.119593</v>
      </c>
      <c r="E464" t="s">
        <v>696</v>
      </c>
      <c r="F464" t="s">
        <v>663</v>
      </c>
      <c r="H464" t="s">
        <v>708</v>
      </c>
      <c r="I464" t="s">
        <v>1108</v>
      </c>
      <c r="J464" t="s">
        <v>1264</v>
      </c>
      <c r="K464">
        <v>44157</v>
      </c>
      <c r="L464">
        <v>0.05057925959674801</v>
      </c>
      <c r="M464">
        <v>-0.0574835201884164</v>
      </c>
      <c r="N464">
        <v>0.01</v>
      </c>
      <c r="O464">
        <v>0.005776887193841951</v>
      </c>
      <c r="P464" t="s">
        <v>534</v>
      </c>
      <c r="Q464" t="s">
        <v>414</v>
      </c>
      <c r="R464">
        <v>4</v>
      </c>
      <c r="S464">
        <v>0.6031249999999999</v>
      </c>
      <c r="T464">
        <v>58</v>
      </c>
      <c r="U464">
        <v>1.34448275862069</v>
      </c>
      <c r="V464">
        <v>4.88</v>
      </c>
      <c r="W464">
        <v>6.4</v>
      </c>
      <c r="X464">
        <v>3.86</v>
      </c>
      <c r="Y464">
        <v>0.374240212512126</v>
      </c>
      <c r="Z464">
        <v>0.8009188361408881</v>
      </c>
      <c r="AA464">
        <v>0.9065849923430322</v>
      </c>
      <c r="AB464">
        <v>0.1154434250764526</v>
      </c>
      <c r="AC464">
        <v>0.3012232415902141</v>
      </c>
      <c r="AD464">
        <v>0.2217125382262997</v>
      </c>
    </row>
    <row r="465" spans="1:30">
      <c r="A465" s="1" t="s">
        <v>472</v>
      </c>
      <c r="B465">
        <f>HYPERLINK("https://www.suredividend.com/sure-analysis-NWL/","Newell Brands Inc")</f>
        <v>0</v>
      </c>
      <c r="C465">
        <v>21.86</v>
      </c>
      <c r="D465">
        <v>9007.888999999999</v>
      </c>
      <c r="E465" t="s">
        <v>699</v>
      </c>
      <c r="F465" t="s">
        <v>663</v>
      </c>
      <c r="G465" t="s">
        <v>702</v>
      </c>
      <c r="H465" t="s">
        <v>709</v>
      </c>
      <c r="I465" t="s">
        <v>1109</v>
      </c>
      <c r="J465" t="s">
        <v>1262</v>
      </c>
      <c r="K465">
        <v>44166</v>
      </c>
      <c r="L465">
        <v>0.04251153294968901</v>
      </c>
      <c r="M465">
        <v>-0.04904546746096794</v>
      </c>
      <c r="N465">
        <v>0.01</v>
      </c>
      <c r="O465">
        <v>0.005494376569435522</v>
      </c>
      <c r="P465" t="s">
        <v>534</v>
      </c>
      <c r="Q465" t="s">
        <v>414</v>
      </c>
      <c r="R465">
        <v>0</v>
      </c>
      <c r="S465">
        <v>0.5411764705882354</v>
      </c>
      <c r="T465">
        <v>17</v>
      </c>
      <c r="U465">
        <v>1.285882352941176</v>
      </c>
      <c r="V465">
        <v>-0.2429</v>
      </c>
      <c r="W465">
        <v>1.7</v>
      </c>
      <c r="X465">
        <v>0.92</v>
      </c>
      <c r="Y465">
        <v>0.202308341403467</v>
      </c>
      <c r="Z465">
        <v>0.7381316998468607</v>
      </c>
      <c r="AA465">
        <v>0.7901990811638591</v>
      </c>
      <c r="AB465">
        <v>0.1154434250764526</v>
      </c>
      <c r="AC465">
        <v>0.3470948012232416</v>
      </c>
      <c r="AD465">
        <v>0.2201834862385321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35.22</v>
      </c>
      <c r="D466">
        <v>27504.361044</v>
      </c>
      <c r="E466" t="s">
        <v>694</v>
      </c>
      <c r="F466" t="s">
        <v>663</v>
      </c>
      <c r="G466" t="s">
        <v>702</v>
      </c>
      <c r="H466" t="s">
        <v>708</v>
      </c>
      <c r="I466" t="s">
        <v>1110</v>
      </c>
      <c r="J466" t="s">
        <v>1263</v>
      </c>
      <c r="K466">
        <v>44131</v>
      </c>
      <c r="L466">
        <v>0.024193923921643</v>
      </c>
      <c r="M466">
        <v>-0.08169341858011681</v>
      </c>
      <c r="N466">
        <v>0.06</v>
      </c>
      <c r="O466">
        <v>0.004636192403710382</v>
      </c>
      <c r="P466" t="s">
        <v>534</v>
      </c>
      <c r="Q466" t="s">
        <v>534</v>
      </c>
      <c r="R466">
        <v>10</v>
      </c>
      <c r="S466">
        <v>0.704</v>
      </c>
      <c r="T466">
        <v>23</v>
      </c>
      <c r="U466">
        <v>1.531304347826087</v>
      </c>
      <c r="V466">
        <v>0.1205</v>
      </c>
      <c r="W466">
        <v>1.25</v>
      </c>
      <c r="X466">
        <v>0.88</v>
      </c>
      <c r="Y466">
        <v>0.254626434978985</v>
      </c>
      <c r="Z466">
        <v>0.4885145482388974</v>
      </c>
      <c r="AA466">
        <v>0.8407350689127105</v>
      </c>
      <c r="AB466">
        <v>0.6865443425076453</v>
      </c>
      <c r="AC466">
        <v>0.1773700305810398</v>
      </c>
      <c r="AD466">
        <v>0.2140672782874618</v>
      </c>
    </row>
    <row r="467" spans="1:30">
      <c r="A467" s="1" t="s">
        <v>474</v>
      </c>
      <c r="B467">
        <f>HYPERLINK("https://www.suredividend.com/sure-analysis-BHP/","BHP Group Limited")</f>
        <v>0</v>
      </c>
      <c r="C467">
        <v>67.435</v>
      </c>
      <c r="D467">
        <v>96240.965107</v>
      </c>
      <c r="E467" t="s">
        <v>696</v>
      </c>
      <c r="F467" t="s">
        <v>663</v>
      </c>
      <c r="H467" t="s">
        <v>708</v>
      </c>
      <c r="I467" t="s">
        <v>1111</v>
      </c>
      <c r="J467" t="s">
        <v>1264</v>
      </c>
      <c r="K467">
        <v>44166</v>
      </c>
      <c r="L467">
        <v>0.036342767125843</v>
      </c>
      <c r="M467">
        <v>-0.04703247402280275</v>
      </c>
      <c r="N467">
        <v>0.01</v>
      </c>
      <c r="O467">
        <v>0.001675696890748757</v>
      </c>
      <c r="P467" t="s">
        <v>534</v>
      </c>
      <c r="Q467" t="s">
        <v>534</v>
      </c>
      <c r="R467">
        <v>0</v>
      </c>
      <c r="S467">
        <v>0.631578947368421</v>
      </c>
      <c r="T467">
        <v>53</v>
      </c>
      <c r="U467">
        <v>1.272358490566038</v>
      </c>
      <c r="V467">
        <v>3.14</v>
      </c>
      <c r="W467">
        <v>3.8</v>
      </c>
      <c r="X467">
        <v>2.4</v>
      </c>
      <c r="Y467">
        <v>0.257338806047695</v>
      </c>
      <c r="Z467">
        <v>0.664624808575804</v>
      </c>
      <c r="AA467">
        <v>0.8453292496171517</v>
      </c>
      <c r="AB467">
        <v>0.1154434250764526</v>
      </c>
      <c r="AC467">
        <v>0.3577981651376147</v>
      </c>
      <c r="AD467">
        <v>0.1941896024464832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28.395</v>
      </c>
      <c r="D468">
        <v>60621.425461</v>
      </c>
      <c r="E468" t="s">
        <v>696</v>
      </c>
      <c r="F468" t="s">
        <v>663</v>
      </c>
      <c r="H468" t="s">
        <v>708</v>
      </c>
      <c r="I468" t="s">
        <v>1112</v>
      </c>
      <c r="J468" t="s">
        <v>1256</v>
      </c>
      <c r="K468">
        <v>44134</v>
      </c>
      <c r="L468">
        <v>0.02951384102326</v>
      </c>
      <c r="M468">
        <v>-0.1083885809805477</v>
      </c>
      <c r="N468">
        <v>0.08</v>
      </c>
      <c r="O468">
        <v>-0.004380551421688805</v>
      </c>
      <c r="P468" t="s">
        <v>534</v>
      </c>
      <c r="Q468" t="s">
        <v>414</v>
      </c>
      <c r="R468">
        <v>0</v>
      </c>
      <c r="S468">
        <v>0.83</v>
      </c>
      <c r="T468">
        <v>16</v>
      </c>
      <c r="U468">
        <v>1.7746875</v>
      </c>
      <c r="V468">
        <v>2.6</v>
      </c>
      <c r="W468">
        <v>1</v>
      </c>
      <c r="X468">
        <v>0.83</v>
      </c>
      <c r="Y468">
        <v>0.156327543424317</v>
      </c>
      <c r="Z468">
        <v>0.5788667687595712</v>
      </c>
      <c r="AA468">
        <v>0.7228177641653905</v>
      </c>
      <c r="AB468">
        <v>0.8509174311926606</v>
      </c>
      <c r="AC468">
        <v>0.07339449541284404</v>
      </c>
      <c r="AD468">
        <v>0.1712538226299694</v>
      </c>
    </row>
    <row r="469" spans="1:30">
      <c r="A469" s="1" t="s">
        <v>476</v>
      </c>
      <c r="B469">
        <f>HYPERLINK("https://www.suredividend.com/sure-analysis-ACN/","Accenture plc")</f>
        <v>0</v>
      </c>
      <c r="C469">
        <v>255.725</v>
      </c>
      <c r="D469">
        <v>172695.107307</v>
      </c>
      <c r="E469" t="s">
        <v>695</v>
      </c>
      <c r="F469" t="s">
        <v>663</v>
      </c>
      <c r="H469" t="s">
        <v>708</v>
      </c>
      <c r="J469" t="s">
        <v>1263</v>
      </c>
      <c r="K469">
        <v>44188</v>
      </c>
      <c r="L469">
        <v>0.012485182303516</v>
      </c>
      <c r="M469">
        <v>-0.09528518481395876</v>
      </c>
      <c r="N469">
        <v>0.075</v>
      </c>
      <c r="O469">
        <v>-0.008678427142332912</v>
      </c>
      <c r="P469" t="s">
        <v>534</v>
      </c>
      <c r="Q469" t="s">
        <v>534</v>
      </c>
      <c r="R469">
        <v>10</v>
      </c>
      <c r="S469">
        <v>0.4324324324324324</v>
      </c>
      <c r="T469">
        <v>155</v>
      </c>
      <c r="U469">
        <v>1.649838709677419</v>
      </c>
      <c r="V469">
        <v>7.88</v>
      </c>
      <c r="W469">
        <v>8.140000000000001</v>
      </c>
      <c r="X469">
        <v>3.52</v>
      </c>
      <c r="Y469">
        <v>0.260158189146748</v>
      </c>
      <c r="Z469">
        <v>0.2358346094946401</v>
      </c>
      <c r="AA469">
        <v>0.8468606431852986</v>
      </c>
      <c r="AB469">
        <v>0.8126911314984711</v>
      </c>
      <c r="AC469">
        <v>0.1207951070336391</v>
      </c>
      <c r="AD469">
        <v>0.1467889908256881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4.47</v>
      </c>
      <c r="D470">
        <v>705.6660440000001</v>
      </c>
      <c r="E470" t="s">
        <v>697</v>
      </c>
      <c r="F470" t="s">
        <v>663</v>
      </c>
      <c r="H470" t="s">
        <v>708</v>
      </c>
      <c r="J470" t="s">
        <v>1259</v>
      </c>
      <c r="K470">
        <v>44154</v>
      </c>
      <c r="L470">
        <v>0.125339122412388</v>
      </c>
      <c r="M470">
        <v>0.03852569764207314</v>
      </c>
      <c r="N470">
        <v>-0.095</v>
      </c>
      <c r="O470">
        <v>-0.009929923622341907</v>
      </c>
      <c r="P470" t="s">
        <v>534</v>
      </c>
      <c r="Q470" t="s">
        <v>668</v>
      </c>
      <c r="R470">
        <v>0</v>
      </c>
      <c r="S470">
        <v>0.4018691588785047</v>
      </c>
      <c r="T470">
        <v>5.4</v>
      </c>
      <c r="U470">
        <v>0.8277777777777777</v>
      </c>
      <c r="V470">
        <v>0</v>
      </c>
      <c r="W470">
        <v>1.07</v>
      </c>
      <c r="X470">
        <v>0.43</v>
      </c>
      <c r="Y470">
        <v>-0.712760532651704</v>
      </c>
      <c r="Z470">
        <v>0.9785604900459418</v>
      </c>
      <c r="AA470">
        <v>0.003062787136294027</v>
      </c>
      <c r="AB470">
        <v>0.003058103975535168</v>
      </c>
      <c r="AC470">
        <v>0.9159021406727829</v>
      </c>
      <c r="AD470">
        <v>0.1391437308868502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85.18000000000001</v>
      </c>
      <c r="D471">
        <v>33310.259747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1260</v>
      </c>
      <c r="K471">
        <v>44120</v>
      </c>
      <c r="L471">
        <v>0.022386732673074</v>
      </c>
      <c r="M471">
        <v>-0.1277797526771453</v>
      </c>
      <c r="N471">
        <v>0.1</v>
      </c>
      <c r="O471">
        <v>-0.01277351216653477</v>
      </c>
      <c r="P471" t="s">
        <v>534</v>
      </c>
      <c r="Q471" t="s">
        <v>534</v>
      </c>
      <c r="R471">
        <v>48</v>
      </c>
      <c r="S471">
        <v>1.633333333333333</v>
      </c>
      <c r="T471">
        <v>43</v>
      </c>
      <c r="U471">
        <v>1.98093023255814</v>
      </c>
      <c r="V471">
        <v>-0.1209</v>
      </c>
      <c r="W471">
        <v>1.2</v>
      </c>
      <c r="X471">
        <v>1.96</v>
      </c>
      <c r="Y471">
        <v>-0.119447316845351</v>
      </c>
      <c r="Z471">
        <v>0.4532924961715161</v>
      </c>
      <c r="AA471">
        <v>0.3185298621745788</v>
      </c>
      <c r="AB471">
        <v>0.9342507645259939</v>
      </c>
      <c r="AC471">
        <v>0.04587155963302753</v>
      </c>
      <c r="AD471">
        <v>0.1299694189602446</v>
      </c>
    </row>
    <row r="472" spans="1:30">
      <c r="A472" s="1" t="s">
        <v>479</v>
      </c>
      <c r="B472">
        <f>HYPERLINK("https://www.suredividend.com/sure-analysis-CC/","Chemours Company")</f>
        <v>0</v>
      </c>
      <c r="C472">
        <v>25.205</v>
      </c>
      <c r="D472">
        <v>4077.8517</v>
      </c>
      <c r="E472" t="s">
        <v>693</v>
      </c>
      <c r="F472" t="s">
        <v>663</v>
      </c>
      <c r="G472" t="s">
        <v>702</v>
      </c>
      <c r="H472" t="s">
        <v>708</v>
      </c>
      <c r="I472" t="s">
        <v>1114</v>
      </c>
      <c r="J472" t="s">
        <v>1264</v>
      </c>
      <c r="K472">
        <v>44139</v>
      </c>
      <c r="L472">
        <v>0.039542292757005</v>
      </c>
      <c r="M472">
        <v>-0.08688252099777283</v>
      </c>
      <c r="N472">
        <v>0.03</v>
      </c>
      <c r="O472">
        <v>-0.01350500574548685</v>
      </c>
      <c r="P472" t="s">
        <v>534</v>
      </c>
      <c r="Q472" t="s">
        <v>534</v>
      </c>
      <c r="R472">
        <v>0</v>
      </c>
      <c r="S472">
        <v>0.6329113924050632</v>
      </c>
      <c r="T472">
        <v>16</v>
      </c>
      <c r="U472">
        <v>1.5753125</v>
      </c>
      <c r="V472">
        <v>-0.7235</v>
      </c>
      <c r="W472">
        <v>1.58</v>
      </c>
      <c r="X472">
        <v>1</v>
      </c>
      <c r="Y472">
        <v>0.5586097628448551</v>
      </c>
      <c r="Z472">
        <v>0.6906584992343032</v>
      </c>
      <c r="AA472">
        <v>0.9571209800918836</v>
      </c>
      <c r="AB472">
        <v>0.2943425076452599</v>
      </c>
      <c r="AC472">
        <v>0.154434250764526</v>
      </c>
      <c r="AD472">
        <v>0.1238532110091743</v>
      </c>
    </row>
    <row r="473" spans="1:30">
      <c r="A473" s="1" t="s">
        <v>480</v>
      </c>
      <c r="B473">
        <f>HYPERLINK("https://www.suredividend.com/sure-analysis-WPM/","Wheaton Precious Metals Corp")</f>
        <v>0</v>
      </c>
      <c r="C473">
        <v>45.44</v>
      </c>
      <c r="D473">
        <v>18740.059725</v>
      </c>
      <c r="E473" t="s">
        <v>699</v>
      </c>
      <c r="F473" t="s">
        <v>663</v>
      </c>
      <c r="H473" t="s">
        <v>708</v>
      </c>
      <c r="I473" t="s">
        <v>1115</v>
      </c>
      <c r="J473" t="s">
        <v>1264</v>
      </c>
      <c r="K473">
        <v>44171</v>
      </c>
      <c r="L473">
        <v>0.010026055143198</v>
      </c>
      <c r="M473">
        <v>-0.05086946766329181</v>
      </c>
      <c r="N473">
        <v>0.02</v>
      </c>
      <c r="O473">
        <v>-0.0194438245964087</v>
      </c>
      <c r="P473" t="s">
        <v>534</v>
      </c>
      <c r="Q473" t="s">
        <v>624</v>
      </c>
      <c r="R473">
        <v>1</v>
      </c>
      <c r="S473">
        <v>0.4571428571428571</v>
      </c>
      <c r="T473">
        <v>35</v>
      </c>
      <c r="U473">
        <v>1.298285714285714</v>
      </c>
      <c r="V473">
        <v>0.9518000000000001</v>
      </c>
      <c r="W473">
        <v>1.05</v>
      </c>
      <c r="X473">
        <v>0.48</v>
      </c>
      <c r="Y473">
        <v>0.428258578448146</v>
      </c>
      <c r="Z473">
        <v>0.1944869831546708</v>
      </c>
      <c r="AA473">
        <v>0.9249617151607963</v>
      </c>
      <c r="AB473">
        <v>0.1903669724770642</v>
      </c>
      <c r="AC473">
        <v>0.3348623853211009</v>
      </c>
      <c r="AD473">
        <v>0.1055045871559633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21.58</v>
      </c>
      <c r="D474">
        <v>4912.683263</v>
      </c>
      <c r="E474" t="s">
        <v>698</v>
      </c>
      <c r="F474" t="s">
        <v>663</v>
      </c>
      <c r="G474" t="s">
        <v>702</v>
      </c>
      <c r="H474" t="s">
        <v>709</v>
      </c>
      <c r="I474" t="s">
        <v>1116</v>
      </c>
      <c r="J474" t="s">
        <v>1260</v>
      </c>
      <c r="K474">
        <v>44145</v>
      </c>
      <c r="L474">
        <v>0.013167587702006</v>
      </c>
      <c r="M474">
        <v>-0.05926102610128259</v>
      </c>
      <c r="N474">
        <v>0.014</v>
      </c>
      <c r="O474">
        <v>-0.02514431114031934</v>
      </c>
      <c r="P474" t="s">
        <v>534</v>
      </c>
      <c r="Q474" t="s">
        <v>624</v>
      </c>
      <c r="R474">
        <v>0</v>
      </c>
      <c r="S474">
        <v>0.5087719298245614</v>
      </c>
      <c r="T474">
        <v>15.9</v>
      </c>
      <c r="U474">
        <v>1.357232704402516</v>
      </c>
      <c r="V474">
        <v>0.4612</v>
      </c>
      <c r="W474">
        <v>0.57</v>
      </c>
      <c r="X474">
        <v>0.29</v>
      </c>
      <c r="Y474">
        <v>-0.006922547207422001</v>
      </c>
      <c r="Z474">
        <v>0.2572741194486983</v>
      </c>
      <c r="AA474">
        <v>0.4977029096477795</v>
      </c>
      <c r="AB474">
        <v>0.1345565749235474</v>
      </c>
      <c r="AC474">
        <v>0.2920489296636086</v>
      </c>
      <c r="AD474">
        <v>0.08715596330275228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50.23</v>
      </c>
      <c r="D475">
        <v>131202.530445</v>
      </c>
      <c r="E475" t="s">
        <v>693</v>
      </c>
      <c r="F475" t="s">
        <v>663</v>
      </c>
      <c r="H475" t="s">
        <v>709</v>
      </c>
      <c r="I475" t="s">
        <v>1117</v>
      </c>
      <c r="J475" t="s">
        <v>1257</v>
      </c>
      <c r="K475">
        <v>44143</v>
      </c>
      <c r="L475">
        <v>0.027854902655573</v>
      </c>
      <c r="M475">
        <v>-0.09794791367918854</v>
      </c>
      <c r="N475">
        <v>0.04</v>
      </c>
      <c r="O475">
        <v>-0.02836222404828215</v>
      </c>
      <c r="P475" t="s">
        <v>534</v>
      </c>
      <c r="Q475" t="s">
        <v>534</v>
      </c>
      <c r="R475">
        <v>0</v>
      </c>
      <c r="S475">
        <v>0.7070707070707071</v>
      </c>
      <c r="T475">
        <v>30</v>
      </c>
      <c r="U475">
        <v>1.674333333333333</v>
      </c>
      <c r="V475">
        <v>0.5799000000000001</v>
      </c>
      <c r="W475">
        <v>1.98</v>
      </c>
      <c r="X475">
        <v>1.4</v>
      </c>
      <c r="Y475">
        <v>0.026482383065402</v>
      </c>
      <c r="Z475">
        <v>0.5467075038284839</v>
      </c>
      <c r="AA475">
        <v>0.555895865237366</v>
      </c>
      <c r="AB475">
        <v>0.4235474006116208</v>
      </c>
      <c r="AC475">
        <v>0.1070336391437309</v>
      </c>
      <c r="AD475">
        <v>0.0764525993883792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692</v>
      </c>
      <c r="F476" t="s">
        <v>663</v>
      </c>
      <c r="G476" t="s">
        <v>702</v>
      </c>
      <c r="H476" t="s">
        <v>709</v>
      </c>
      <c r="I476" t="s">
        <v>1118</v>
      </c>
      <c r="J476" t="s">
        <v>1260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534</v>
      </c>
      <c r="Q476" t="s">
        <v>624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0.5114854517611026</v>
      </c>
      <c r="AB476">
        <v>0.8509174311926606</v>
      </c>
      <c r="AC476">
        <v>0.05504587155963302</v>
      </c>
      <c r="AD476">
        <v>0.06727828746177371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25.78</v>
      </c>
      <c r="D477">
        <v>105531.497444</v>
      </c>
      <c r="E477" t="s">
        <v>700</v>
      </c>
      <c r="F477" t="s">
        <v>663</v>
      </c>
      <c r="H477" t="s">
        <v>708</v>
      </c>
      <c r="J477" t="s">
        <v>1258</v>
      </c>
      <c r="K477">
        <v>44175</v>
      </c>
      <c r="L477">
        <v>0.040524892023013</v>
      </c>
      <c r="M477">
        <v>-0.06932527759204765</v>
      </c>
      <c r="N477">
        <v>0.02</v>
      </c>
      <c r="O477">
        <v>-0.05071178314388869</v>
      </c>
      <c r="P477" t="s">
        <v>534</v>
      </c>
      <c r="Q477" t="s">
        <v>534</v>
      </c>
      <c r="R477">
        <v>0</v>
      </c>
      <c r="S477">
        <v>0.6907894736842105</v>
      </c>
      <c r="T477">
        <v>18</v>
      </c>
      <c r="U477">
        <v>1.432222222222222</v>
      </c>
      <c r="V477">
        <v>-0.6057</v>
      </c>
      <c r="W477">
        <v>1.52</v>
      </c>
      <c r="X477">
        <v>1.05</v>
      </c>
      <c r="Y477">
        <v>-0.331527347781217</v>
      </c>
      <c r="Z477">
        <v>0.7075038284839203</v>
      </c>
      <c r="AA477">
        <v>0.1010719754977029</v>
      </c>
      <c r="AB477">
        <v>0.1903669724770642</v>
      </c>
      <c r="AC477">
        <v>0.2400611620795107</v>
      </c>
      <c r="AD477">
        <v>0.04892966360856268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119.27</v>
      </c>
      <c r="D478">
        <v>47887.804</v>
      </c>
      <c r="E478" t="s">
        <v>693</v>
      </c>
      <c r="F478" t="s">
        <v>663</v>
      </c>
      <c r="H478" t="s">
        <v>708</v>
      </c>
      <c r="I478" t="s">
        <v>1119</v>
      </c>
      <c r="J478" t="s">
        <v>1256</v>
      </c>
      <c r="K478">
        <v>44138</v>
      </c>
      <c r="L478">
        <v>0.024036951780877</v>
      </c>
      <c r="M478">
        <v>-0.1372822624050917</v>
      </c>
      <c r="N478">
        <v>0.04</v>
      </c>
      <c r="O478">
        <v>-0.06477675184792753</v>
      </c>
      <c r="P478" t="s">
        <v>534</v>
      </c>
      <c r="Q478" t="s">
        <v>534</v>
      </c>
      <c r="R478">
        <v>11</v>
      </c>
      <c r="S478">
        <v>0.7392405063291139</v>
      </c>
      <c r="T478">
        <v>57</v>
      </c>
      <c r="U478">
        <v>2.092456140350877</v>
      </c>
      <c r="V478">
        <v>3.4</v>
      </c>
      <c r="W478">
        <v>3.95</v>
      </c>
      <c r="X478">
        <v>2.92</v>
      </c>
      <c r="Y478">
        <v>0.303845769826834</v>
      </c>
      <c r="Z478">
        <v>0.4823889739663093</v>
      </c>
      <c r="AA478">
        <v>0.8667687595712098</v>
      </c>
      <c r="AB478">
        <v>0.4235474006116208</v>
      </c>
      <c r="AC478">
        <v>0.04281345565749236</v>
      </c>
      <c r="AD478">
        <v>0.03516819571865443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112.06</v>
      </c>
      <c r="D479">
        <v>565489.737072</v>
      </c>
      <c r="E479" t="s">
        <v>696</v>
      </c>
      <c r="F479" t="s">
        <v>663</v>
      </c>
      <c r="H479" t="s">
        <v>708</v>
      </c>
      <c r="J479" t="s">
        <v>1263</v>
      </c>
      <c r="K479">
        <v>44139</v>
      </c>
      <c r="L479">
        <v>0.015637465156535</v>
      </c>
      <c r="M479">
        <v>-0.1667940183341144</v>
      </c>
      <c r="N479">
        <v>0.09</v>
      </c>
      <c r="O479">
        <v>-0.06514524822228585</v>
      </c>
      <c r="P479" t="s">
        <v>534</v>
      </c>
      <c r="Q479" t="s">
        <v>534</v>
      </c>
      <c r="R479">
        <v>5</v>
      </c>
      <c r="S479">
        <v>0.5483870967741935</v>
      </c>
      <c r="T479">
        <v>45</v>
      </c>
      <c r="U479">
        <v>2.490222222222222</v>
      </c>
      <c r="V479">
        <v>3.3</v>
      </c>
      <c r="W479">
        <v>3.1</v>
      </c>
      <c r="X479">
        <v>1.7</v>
      </c>
      <c r="Y479">
        <v>0.9281267074902341</v>
      </c>
      <c r="Z479">
        <v>0.3200612557427259</v>
      </c>
      <c r="AA479">
        <v>0.9831546707503829</v>
      </c>
      <c r="AB479">
        <v>0.8983180428134557</v>
      </c>
      <c r="AC479">
        <v>0.02140672782874618</v>
      </c>
      <c r="AD479">
        <v>0.03363914373088685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5.52</v>
      </c>
      <c r="D480">
        <v>70.948362</v>
      </c>
      <c r="E480" t="s">
        <v>697</v>
      </c>
      <c r="F480" t="s">
        <v>663</v>
      </c>
      <c r="G480" t="s">
        <v>702</v>
      </c>
      <c r="H480" t="s">
        <v>713</v>
      </c>
      <c r="I480" t="s">
        <v>1120</v>
      </c>
      <c r="J480" t="s">
        <v>1258</v>
      </c>
      <c r="K480">
        <v>44181</v>
      </c>
      <c r="L480">
        <v>0.005474376816077001</v>
      </c>
      <c r="M480">
        <v>-0.108986009629357</v>
      </c>
      <c r="N480">
        <v>0.026</v>
      </c>
      <c r="O480">
        <v>-0.07672442870397422</v>
      </c>
      <c r="P480" t="s">
        <v>534</v>
      </c>
      <c r="Q480" t="s">
        <v>624</v>
      </c>
      <c r="R480">
        <v>0</v>
      </c>
      <c r="S480">
        <v>0.5</v>
      </c>
      <c r="T480">
        <v>3.1</v>
      </c>
      <c r="U480">
        <v>1.780645161290322</v>
      </c>
      <c r="V480">
        <v>-0.31</v>
      </c>
      <c r="W480">
        <v>0.06</v>
      </c>
      <c r="X480">
        <v>0.03</v>
      </c>
      <c r="Y480">
        <v>2.845882435960765</v>
      </c>
      <c r="Z480">
        <v>0.111791730474732</v>
      </c>
      <c r="AA480">
        <v>0.998468606431853</v>
      </c>
      <c r="AB480">
        <v>0.2377675840978593</v>
      </c>
      <c r="AC480">
        <v>0.07186544342507645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227.585</v>
      </c>
      <c r="D481">
        <v>42526.228295</v>
      </c>
      <c r="E481" t="s">
        <v>693</v>
      </c>
      <c r="F481" t="s">
        <v>663</v>
      </c>
      <c r="H481" t="s">
        <v>708</v>
      </c>
      <c r="I481" t="s">
        <v>1121</v>
      </c>
      <c r="J481" t="s">
        <v>1260</v>
      </c>
      <c r="K481">
        <v>44139</v>
      </c>
      <c r="L481">
        <v>0.004923318208572</v>
      </c>
      <c r="M481">
        <v>-0.1907239436140931</v>
      </c>
      <c r="N481">
        <v>0.075</v>
      </c>
      <c r="O481">
        <v>-0.1186493356369446</v>
      </c>
      <c r="P481" t="s">
        <v>534</v>
      </c>
      <c r="Q481" t="s">
        <v>624</v>
      </c>
      <c r="R481">
        <v>4</v>
      </c>
      <c r="S481">
        <v>0.3848580441640378</v>
      </c>
      <c r="T481">
        <v>79</v>
      </c>
      <c r="U481">
        <v>2.880822784810127</v>
      </c>
      <c r="V481">
        <v>3.14</v>
      </c>
      <c r="W481">
        <v>3.17</v>
      </c>
      <c r="X481">
        <v>1.22</v>
      </c>
      <c r="Y481">
        <v>0.387155515290923</v>
      </c>
      <c r="Z481">
        <v>0.1041347626339969</v>
      </c>
      <c r="AA481">
        <v>0.9142419601837672</v>
      </c>
      <c r="AB481">
        <v>0.8126911314984711</v>
      </c>
      <c r="AC481">
        <v>0.009174311926605505</v>
      </c>
      <c r="AD481">
        <v>0.01070336391437309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36.17</v>
      </c>
      <c r="D482">
        <v>41255.576467</v>
      </c>
      <c r="E482" t="s">
        <v>697</v>
      </c>
      <c r="F482" t="s">
        <v>663</v>
      </c>
      <c r="G482" t="s">
        <v>702</v>
      </c>
      <c r="H482" t="s">
        <v>708</v>
      </c>
      <c r="I482" t="s">
        <v>1122</v>
      </c>
      <c r="J482" t="s">
        <v>1265</v>
      </c>
      <c r="K482">
        <v>44140</v>
      </c>
      <c r="L482">
        <v>0.047821290938899</v>
      </c>
      <c r="M482">
        <v>-0.2739026190132865</v>
      </c>
      <c r="N482">
        <v>0</v>
      </c>
      <c r="O482">
        <v>-0.2387085593388585</v>
      </c>
      <c r="P482" t="s">
        <v>534</v>
      </c>
      <c r="Q482" t="s">
        <v>414</v>
      </c>
      <c r="R482">
        <v>0</v>
      </c>
      <c r="S482">
        <v>0.5081967213114754</v>
      </c>
      <c r="T482">
        <v>7.3</v>
      </c>
      <c r="U482">
        <v>4.954794520547946</v>
      </c>
      <c r="V482">
        <v>-0.5588000000000001</v>
      </c>
      <c r="W482">
        <v>0.61</v>
      </c>
      <c r="X482">
        <v>0.31</v>
      </c>
      <c r="Y482">
        <v>-0.12355975286194</v>
      </c>
      <c r="Z482">
        <v>0.7825421133231241</v>
      </c>
      <c r="AA482">
        <v>0.3047473200612558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3.6</v>
      </c>
      <c r="D483">
        <v>79.11120200000001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1258</v>
      </c>
      <c r="K483">
        <v>44181</v>
      </c>
      <c r="L483">
        <v>0.124699492426411</v>
      </c>
      <c r="M483">
        <v>0.1486983549970351</v>
      </c>
      <c r="N483">
        <v>-0.019</v>
      </c>
      <c r="O483">
        <v>0.2243392039030918</v>
      </c>
      <c r="P483" t="s">
        <v>624</v>
      </c>
      <c r="Q483" t="s">
        <v>414</v>
      </c>
      <c r="R483">
        <v>0</v>
      </c>
      <c r="S483">
        <v>1.587301587301587</v>
      </c>
      <c r="T483">
        <v>7.2</v>
      </c>
      <c r="U483">
        <v>0.5</v>
      </c>
      <c r="V483">
        <v>0</v>
      </c>
      <c r="W483">
        <v>0.63</v>
      </c>
      <c r="X483">
        <v>1</v>
      </c>
      <c r="Y483">
        <v>-0.500561867898614</v>
      </c>
      <c r="Z483">
        <v>0.9770290964777948</v>
      </c>
      <c r="AA483">
        <v>0.02909647779479326</v>
      </c>
      <c r="AB483">
        <v>0.02293577981651376</v>
      </c>
      <c r="AC483">
        <v>0.9954128440366972</v>
      </c>
      <c r="AD483">
        <v>0.9984709480122324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87.08</v>
      </c>
      <c r="D484">
        <v>40919.393424</v>
      </c>
      <c r="E484" t="s">
        <v>696</v>
      </c>
      <c r="F484" t="s">
        <v>663</v>
      </c>
      <c r="H484" t="s">
        <v>708</v>
      </c>
      <c r="I484" t="s">
        <v>1123</v>
      </c>
      <c r="J484" t="s">
        <v>1259</v>
      </c>
      <c r="K484">
        <v>44140</v>
      </c>
      <c r="L484">
        <v>0.089872755909293</v>
      </c>
      <c r="M484">
        <v>-0.09114402250787068</v>
      </c>
      <c r="N484">
        <v>0.23</v>
      </c>
      <c r="O484">
        <v>0.1758607138649384</v>
      </c>
      <c r="P484" t="s">
        <v>624</v>
      </c>
      <c r="Q484" t="s">
        <v>414</v>
      </c>
      <c r="R484">
        <v>0</v>
      </c>
      <c r="S484">
        <v>1.395</v>
      </c>
      <c r="T484">
        <v>54</v>
      </c>
      <c r="U484">
        <v>1.612592592592593</v>
      </c>
      <c r="V484">
        <v>19.59</v>
      </c>
      <c r="W484">
        <v>6</v>
      </c>
      <c r="X484">
        <v>8.369999999999999</v>
      </c>
      <c r="Y484">
        <v>-0.449468871113844</v>
      </c>
      <c r="Z484">
        <v>0.9341500765696784</v>
      </c>
      <c r="AA484">
        <v>0.04134762633996937</v>
      </c>
      <c r="AB484">
        <v>0.9969418960244648</v>
      </c>
      <c r="AC484">
        <v>0.1345565749235474</v>
      </c>
      <c r="AD484">
        <v>0.9892966360856269</v>
      </c>
    </row>
    <row r="485" spans="1:30">
      <c r="A485" s="1" t="s">
        <v>492</v>
      </c>
      <c r="B485">
        <f>HYPERLINK("https://www.suredividend.com/sure-analysis-SNP/","China Petroleum &amp; Chemical Corp")</f>
        <v>0</v>
      </c>
      <c r="C485">
        <v>44.835</v>
      </c>
      <c r="D485">
        <v>11378.993616</v>
      </c>
      <c r="E485" t="s">
        <v>696</v>
      </c>
      <c r="F485" t="s">
        <v>663</v>
      </c>
      <c r="H485" t="s">
        <v>708</v>
      </c>
      <c r="J485" t="s">
        <v>1259</v>
      </c>
      <c r="K485">
        <v>44144</v>
      </c>
      <c r="L485">
        <v>0.08192262116718201</v>
      </c>
      <c r="M485">
        <v>0.07710796273217113</v>
      </c>
      <c r="N485">
        <v>0.03</v>
      </c>
      <c r="O485">
        <v>0.167091877133041</v>
      </c>
      <c r="P485" t="s">
        <v>624</v>
      </c>
      <c r="Q485" t="s">
        <v>414</v>
      </c>
      <c r="R485">
        <v>0</v>
      </c>
      <c r="S485">
        <v>0.93</v>
      </c>
      <c r="T485">
        <v>65</v>
      </c>
      <c r="U485">
        <v>0.6897692307692308</v>
      </c>
      <c r="V485">
        <v>6.8</v>
      </c>
      <c r="W485">
        <v>4</v>
      </c>
      <c r="X485">
        <v>3.72</v>
      </c>
      <c r="Y485">
        <v>-0.212096265583622</v>
      </c>
      <c r="Z485">
        <v>0.9065849923430322</v>
      </c>
      <c r="AA485">
        <v>0.1929555895865238</v>
      </c>
      <c r="AB485">
        <v>0.2943425076452599</v>
      </c>
      <c r="AC485">
        <v>0.981651376146789</v>
      </c>
      <c r="AD485">
        <v>0.9862385321100917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177.56</v>
      </c>
      <c r="D486">
        <v>4060.803</v>
      </c>
      <c r="E486" t="s">
        <v>691</v>
      </c>
      <c r="F486" t="s">
        <v>665</v>
      </c>
      <c r="G486" t="s">
        <v>702</v>
      </c>
      <c r="H486" t="s">
        <v>708</v>
      </c>
      <c r="I486" t="s">
        <v>1124</v>
      </c>
      <c r="J486" t="s">
        <v>1265</v>
      </c>
      <c r="K486">
        <v>44145</v>
      </c>
      <c r="L486">
        <v>0.024122550380969</v>
      </c>
      <c r="M486">
        <v>-0.0864198360234506</v>
      </c>
      <c r="N486">
        <v>0.25</v>
      </c>
      <c r="O486">
        <v>0.166889418333934</v>
      </c>
      <c r="P486" t="s">
        <v>624</v>
      </c>
      <c r="Q486" t="s">
        <v>534</v>
      </c>
      <c r="R486">
        <v>4</v>
      </c>
      <c r="S486">
        <v>0.9361702127659575</v>
      </c>
      <c r="T486">
        <v>113</v>
      </c>
      <c r="U486">
        <v>1.571327433628319</v>
      </c>
      <c r="V486">
        <v>2.81</v>
      </c>
      <c r="W486">
        <v>4.7</v>
      </c>
      <c r="X486">
        <v>4.4</v>
      </c>
      <c r="Y486">
        <v>1.538750850848214</v>
      </c>
      <c r="Z486">
        <v>0.4854517611026034</v>
      </c>
      <c r="AA486">
        <v>0.9938744257274119</v>
      </c>
      <c r="AB486">
        <v>0.9984709480122324</v>
      </c>
      <c r="AC486">
        <v>0.1590214067278287</v>
      </c>
      <c r="AD486">
        <v>0.9847094801223242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13.45</v>
      </c>
      <c r="D487">
        <v>1317.887763</v>
      </c>
      <c r="E487" t="s">
        <v>698</v>
      </c>
      <c r="F487" t="s">
        <v>664</v>
      </c>
      <c r="H487" t="s">
        <v>708</v>
      </c>
      <c r="J487" t="s">
        <v>1259</v>
      </c>
      <c r="K487">
        <v>44158</v>
      </c>
      <c r="L487">
        <v>0.14395743245567</v>
      </c>
      <c r="M487">
        <v>0.02877850764008971</v>
      </c>
      <c r="N487">
        <v>0.01</v>
      </c>
      <c r="O487">
        <v>0.147762977655324</v>
      </c>
      <c r="P487" t="s">
        <v>624</v>
      </c>
      <c r="Q487" t="s">
        <v>414</v>
      </c>
      <c r="R487">
        <v>0</v>
      </c>
      <c r="S487">
        <v>0.9459459459459459</v>
      </c>
      <c r="T487">
        <v>15.5</v>
      </c>
      <c r="U487">
        <v>0.8677419354838709</v>
      </c>
      <c r="V487">
        <v>0</v>
      </c>
      <c r="W487">
        <v>2.22</v>
      </c>
      <c r="X487">
        <v>2.1</v>
      </c>
      <c r="Y487">
        <v>-0.09185002170211301</v>
      </c>
      <c r="Z487">
        <v>0.989280245022971</v>
      </c>
      <c r="AA487">
        <v>0.3690658499234303</v>
      </c>
      <c r="AB487">
        <v>0.1154434250764526</v>
      </c>
      <c r="AC487">
        <v>0.8837920489296636</v>
      </c>
      <c r="AD487">
        <v>0.9709480122324159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25.43</v>
      </c>
      <c r="D488">
        <v>4188.146145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1259</v>
      </c>
      <c r="K488">
        <v>44144</v>
      </c>
      <c r="L488">
        <v>0.053023038193571</v>
      </c>
      <c r="M488">
        <v>0.08929033275905263</v>
      </c>
      <c r="N488">
        <v>0.02</v>
      </c>
      <c r="O488">
        <v>0.1464144429264504</v>
      </c>
      <c r="P488" t="s">
        <v>624</v>
      </c>
      <c r="Q488" t="s">
        <v>534</v>
      </c>
      <c r="R488">
        <v>2</v>
      </c>
      <c r="S488">
        <v>9.99</v>
      </c>
      <c r="T488">
        <v>39</v>
      </c>
      <c r="U488">
        <v>0.652051282051282</v>
      </c>
      <c r="V488">
        <v>-0.9793000000000001</v>
      </c>
      <c r="W488">
        <v>-0.3</v>
      </c>
      <c r="X488">
        <v>1.4</v>
      </c>
      <c r="Y488">
        <v>-0.436620332230547</v>
      </c>
      <c r="Z488">
        <v>0.8101071975497703</v>
      </c>
      <c r="AA488">
        <v>0.04747320061255743</v>
      </c>
      <c r="AB488">
        <v>0.1903669724770642</v>
      </c>
      <c r="AC488">
        <v>0.9892966360856269</v>
      </c>
      <c r="AD488">
        <v>0.9694189602446484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16.93</v>
      </c>
      <c r="D489">
        <v>25592.030323</v>
      </c>
      <c r="E489" t="s">
        <v>696</v>
      </c>
      <c r="F489" t="s">
        <v>663</v>
      </c>
      <c r="H489" t="s">
        <v>708</v>
      </c>
      <c r="I489" t="s">
        <v>1126</v>
      </c>
      <c r="J489" t="s">
        <v>1259</v>
      </c>
      <c r="K489">
        <v>44159</v>
      </c>
      <c r="L489">
        <v>0.06408674543916701</v>
      </c>
      <c r="M489">
        <v>0.03389064931759989</v>
      </c>
      <c r="N489">
        <v>0.08</v>
      </c>
      <c r="O489">
        <v>0.1425507048520145</v>
      </c>
      <c r="P489" t="s">
        <v>624</v>
      </c>
      <c r="Q489" t="s">
        <v>534</v>
      </c>
      <c r="R489">
        <v>0</v>
      </c>
      <c r="S489">
        <v>9.99</v>
      </c>
      <c r="T489">
        <v>20</v>
      </c>
      <c r="U489">
        <v>0.8465</v>
      </c>
      <c r="V489">
        <v>-2.53</v>
      </c>
      <c r="W489">
        <v>-1.5</v>
      </c>
      <c r="X489">
        <v>0.6</v>
      </c>
      <c r="Y489">
        <v>-0.467041029582716</v>
      </c>
      <c r="Z489">
        <v>0.8545176110260337</v>
      </c>
      <c r="AA489">
        <v>0.03522205206738131</v>
      </c>
      <c r="AB489">
        <v>0.8509174311926606</v>
      </c>
      <c r="AC489">
        <v>0.9021406727828746</v>
      </c>
      <c r="AD489">
        <v>0.963302752293578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41.445</v>
      </c>
      <c r="D490">
        <v>174287.810179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1259</v>
      </c>
      <c r="K490">
        <v>44141</v>
      </c>
      <c r="L490">
        <v>0.081751536386774</v>
      </c>
      <c r="M490">
        <v>0.002664016450203865</v>
      </c>
      <c r="N490">
        <v>0.08</v>
      </c>
      <c r="O490">
        <v>0.1390594197733015</v>
      </c>
      <c r="P490" t="s">
        <v>624</v>
      </c>
      <c r="Q490" t="s">
        <v>534</v>
      </c>
      <c r="R490">
        <v>37</v>
      </c>
      <c r="S490">
        <v>9.99</v>
      </c>
      <c r="T490">
        <v>42</v>
      </c>
      <c r="U490">
        <v>0.9867857142857143</v>
      </c>
      <c r="V490">
        <v>0.7775000000000001</v>
      </c>
      <c r="W490">
        <v>-0.4</v>
      </c>
      <c r="X490">
        <v>3.48</v>
      </c>
      <c r="Y490">
        <v>-0.367098325466845</v>
      </c>
      <c r="Z490">
        <v>0.9050535987748851</v>
      </c>
      <c r="AA490">
        <v>0.07963246554364471</v>
      </c>
      <c r="AB490">
        <v>0.8509174311926606</v>
      </c>
      <c r="AC490">
        <v>0.7446483180428135</v>
      </c>
      <c r="AD490">
        <v>0.9571865443425076</v>
      </c>
    </row>
    <row r="491" spans="1:30">
      <c r="A491" s="1" t="s">
        <v>498</v>
      </c>
      <c r="B491">
        <f>HYPERLINK("https://www.suredividend.com/sure-analysis-PTR/","PetroChina Co. Ltd.")</f>
        <v>0</v>
      </c>
      <c r="C491">
        <v>30.66</v>
      </c>
      <c r="D491">
        <v>244.19328</v>
      </c>
      <c r="E491" t="s">
        <v>696</v>
      </c>
      <c r="F491" t="s">
        <v>663</v>
      </c>
      <c r="H491" t="s">
        <v>708</v>
      </c>
      <c r="J491" t="s">
        <v>1259</v>
      </c>
      <c r="K491">
        <v>44144</v>
      </c>
      <c r="L491">
        <v>0.05978818946364801</v>
      </c>
      <c r="M491">
        <v>0.008592107948412808</v>
      </c>
      <c r="N491">
        <v>0.07000000000000001</v>
      </c>
      <c r="O491">
        <v>0.1223292131324889</v>
      </c>
      <c r="P491" t="s">
        <v>624</v>
      </c>
      <c r="Q491" t="s">
        <v>534</v>
      </c>
      <c r="R491">
        <v>0</v>
      </c>
      <c r="S491">
        <v>1.328571428571429</v>
      </c>
      <c r="T491">
        <v>32</v>
      </c>
      <c r="U491">
        <v>0.958125</v>
      </c>
      <c r="V491">
        <v>3.58</v>
      </c>
      <c r="W491">
        <v>1.4</v>
      </c>
      <c r="X491">
        <v>1.86</v>
      </c>
      <c r="Y491">
        <v>-0.379020096947253</v>
      </c>
      <c r="Z491">
        <v>0.8392036753445636</v>
      </c>
      <c r="AA491">
        <v>0.07044410413476263</v>
      </c>
      <c r="AB491">
        <v>0.7744648318042813</v>
      </c>
      <c r="AC491">
        <v>0.7920489296636086</v>
      </c>
      <c r="AD491">
        <v>0.9189602446483182</v>
      </c>
    </row>
    <row r="492" spans="1:30">
      <c r="A492" s="1" t="s">
        <v>499</v>
      </c>
      <c r="B492">
        <f>HYPERLINK("https://www.suredividend.com/sure-analysis-CLDT/","Chatham Lodging Trust")</f>
        <v>0</v>
      </c>
      <c r="C492">
        <v>10.495</v>
      </c>
      <c r="D492">
        <v>507.301963</v>
      </c>
      <c r="E492" t="s">
        <v>698</v>
      </c>
      <c r="F492" t="s">
        <v>665</v>
      </c>
      <c r="H492" t="s">
        <v>708</v>
      </c>
      <c r="J492" t="s">
        <v>1265</v>
      </c>
      <c r="K492">
        <v>44152</v>
      </c>
      <c r="L492">
        <v>0.020297198713389</v>
      </c>
      <c r="M492">
        <v>0.02716393086430946</v>
      </c>
      <c r="N492">
        <v>0.06</v>
      </c>
      <c r="O492">
        <v>0.1218861763934878</v>
      </c>
      <c r="P492" t="s">
        <v>624</v>
      </c>
      <c r="Q492" t="s">
        <v>624</v>
      </c>
      <c r="R492">
        <v>0</v>
      </c>
      <c r="S492">
        <v>0.88</v>
      </c>
      <c r="T492">
        <v>12</v>
      </c>
      <c r="U492">
        <v>0.8745833333333333</v>
      </c>
      <c r="V492">
        <v>-1</v>
      </c>
      <c r="W492">
        <v>0.25</v>
      </c>
      <c r="X492">
        <v>0.22</v>
      </c>
      <c r="Y492">
        <v>-0.394703656998739</v>
      </c>
      <c r="Z492">
        <v>0.4211332312404288</v>
      </c>
      <c r="AA492">
        <v>0.06584992343032159</v>
      </c>
      <c r="AB492">
        <v>0.6865443425076453</v>
      </c>
      <c r="AC492">
        <v>0.8730886850152905</v>
      </c>
      <c r="AD492">
        <v>0.9174311926605505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34.48</v>
      </c>
      <c r="D493">
        <v>134341.197344</v>
      </c>
      <c r="E493" t="s">
        <v>696</v>
      </c>
      <c r="F493" t="s">
        <v>663</v>
      </c>
      <c r="H493" t="s">
        <v>708</v>
      </c>
      <c r="I493" t="s">
        <v>1128</v>
      </c>
      <c r="J493" t="s">
        <v>1259</v>
      </c>
      <c r="K493">
        <v>44147</v>
      </c>
      <c r="L493">
        <v>0.055716573669549</v>
      </c>
      <c r="M493">
        <v>-0.008735994363992972</v>
      </c>
      <c r="N493">
        <v>0.1</v>
      </c>
      <c r="O493">
        <v>0.1217357859480031</v>
      </c>
      <c r="P493" t="s">
        <v>624</v>
      </c>
      <c r="Q493" t="s">
        <v>534</v>
      </c>
      <c r="R493">
        <v>0</v>
      </c>
      <c r="S493">
        <v>1.015384615384615</v>
      </c>
      <c r="T493">
        <v>33</v>
      </c>
      <c r="U493">
        <v>1.044848484848485</v>
      </c>
      <c r="V493">
        <v>0</v>
      </c>
      <c r="W493">
        <v>1.3</v>
      </c>
      <c r="X493">
        <v>1.32</v>
      </c>
      <c r="Y493">
        <v>-0.4238440453313531</v>
      </c>
      <c r="Z493">
        <v>0.8254211332312404</v>
      </c>
      <c r="AA493">
        <v>0.05972434915773354</v>
      </c>
      <c r="AB493">
        <v>0.9342507645259939</v>
      </c>
      <c r="AC493">
        <v>0.6712538226299694</v>
      </c>
      <c r="AD493">
        <v>0.9159021406727829</v>
      </c>
    </row>
    <row r="494" spans="1:30">
      <c r="A494" s="1" t="s">
        <v>501</v>
      </c>
      <c r="B494">
        <f>HYPERLINK("https://www.suredividend.com/sure-analysis-IEP/","Icahn Enterprises L P")</f>
        <v>0</v>
      </c>
      <c r="C494">
        <v>52.4</v>
      </c>
      <c r="D494">
        <v>11759.606239</v>
      </c>
      <c r="E494" t="s">
        <v>691</v>
      </c>
      <c r="F494" t="s">
        <v>664</v>
      </c>
      <c r="G494" t="s">
        <v>702</v>
      </c>
      <c r="H494" t="s">
        <v>709</v>
      </c>
      <c r="I494" t="s">
        <v>1129</v>
      </c>
      <c r="J494" t="s">
        <v>1256</v>
      </c>
      <c r="K494">
        <v>44153</v>
      </c>
      <c r="L494">
        <v>0.109825331667619</v>
      </c>
      <c r="M494">
        <v>-0.001531400756457746</v>
      </c>
      <c r="N494">
        <v>0</v>
      </c>
      <c r="O494">
        <v>0.1191577541034248</v>
      </c>
      <c r="P494" t="s">
        <v>624</v>
      </c>
      <c r="Q494" t="s">
        <v>414</v>
      </c>
      <c r="R494">
        <v>0</v>
      </c>
      <c r="S494">
        <v>9.99</v>
      </c>
      <c r="T494">
        <v>52</v>
      </c>
      <c r="U494">
        <v>1.007692307692308</v>
      </c>
      <c r="V494">
        <v>0</v>
      </c>
      <c r="W494">
        <v>-8.92</v>
      </c>
      <c r="X494">
        <v>8</v>
      </c>
      <c r="Y494">
        <v>-0.064575145058235</v>
      </c>
      <c r="Z494">
        <v>0.9647779479326186</v>
      </c>
      <c r="AA494">
        <v>0.4150076569678407</v>
      </c>
      <c r="AB494">
        <v>0.06957186544342508</v>
      </c>
      <c r="AC494">
        <v>0.724770642201835</v>
      </c>
      <c r="AD494">
        <v>0.9051987767584098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42.485</v>
      </c>
      <c r="D495">
        <v>111192.427888</v>
      </c>
      <c r="E495" t="s">
        <v>696</v>
      </c>
      <c r="F495" t="s">
        <v>663</v>
      </c>
      <c r="H495" t="s">
        <v>708</v>
      </c>
      <c r="I495" t="s">
        <v>1130</v>
      </c>
      <c r="J495" t="s">
        <v>1259</v>
      </c>
      <c r="K495">
        <v>44137</v>
      </c>
      <c r="L495">
        <v>0.05409326423080001</v>
      </c>
      <c r="M495">
        <v>0.00703232376478935</v>
      </c>
      <c r="N495">
        <v>0.06</v>
      </c>
      <c r="O495">
        <v>0.1186683016534296</v>
      </c>
      <c r="P495" t="s">
        <v>624</v>
      </c>
      <c r="Q495" t="s">
        <v>534</v>
      </c>
      <c r="R495">
        <v>3</v>
      </c>
      <c r="S495">
        <v>2.157142857142857</v>
      </c>
      <c r="T495">
        <v>44</v>
      </c>
      <c r="U495">
        <v>0.9655681818181818</v>
      </c>
      <c r="V495">
        <v>-2.17</v>
      </c>
      <c r="W495">
        <v>1.4</v>
      </c>
      <c r="X495">
        <v>3.02</v>
      </c>
      <c r="Y495">
        <v>-0.179528742922921</v>
      </c>
      <c r="Z495">
        <v>0.8177641653905053</v>
      </c>
      <c r="AA495">
        <v>0.225114854517611</v>
      </c>
      <c r="AB495">
        <v>0.6865443425076453</v>
      </c>
      <c r="AC495">
        <v>0.7767584097859327</v>
      </c>
      <c r="AD495">
        <v>0.9021406727828746</v>
      </c>
    </row>
    <row r="496" spans="1:30">
      <c r="A496" s="1" t="s">
        <v>503</v>
      </c>
      <c r="B496">
        <f>HYPERLINK("https://www.suredividend.com/sure-analysis-NEWT/","Newtek Business Services Corp")</f>
        <v>0</v>
      </c>
      <c r="C496">
        <v>19.175</v>
      </c>
      <c r="D496">
        <v>428.881988</v>
      </c>
      <c r="E496" t="s">
        <v>691</v>
      </c>
      <c r="F496" t="s">
        <v>666</v>
      </c>
      <c r="G496" t="s">
        <v>702</v>
      </c>
      <c r="H496" t="s">
        <v>716</v>
      </c>
      <c r="I496" t="s">
        <v>1131</v>
      </c>
      <c r="J496" t="s">
        <v>1258</v>
      </c>
      <c r="K496">
        <v>44171</v>
      </c>
      <c r="L496">
        <v>0.100043397876519</v>
      </c>
      <c r="M496">
        <v>0.008460575326835196</v>
      </c>
      <c r="N496">
        <v>0.02</v>
      </c>
      <c r="O496">
        <v>0.1162627779349032</v>
      </c>
      <c r="P496" t="s">
        <v>624</v>
      </c>
      <c r="Q496" t="s">
        <v>414</v>
      </c>
      <c r="R496">
        <v>0</v>
      </c>
      <c r="S496">
        <v>0.9545454545454545</v>
      </c>
      <c r="T496">
        <v>20</v>
      </c>
      <c r="U496">
        <v>0.95875</v>
      </c>
      <c r="V496">
        <v>2.06</v>
      </c>
      <c r="W496">
        <v>2.2</v>
      </c>
      <c r="X496">
        <v>2.1</v>
      </c>
      <c r="Y496">
        <v>-0.026640104009609</v>
      </c>
      <c r="Z496">
        <v>0.9479326186830015</v>
      </c>
      <c r="AA496">
        <v>0.4670750382848392</v>
      </c>
      <c r="AB496">
        <v>0.1903669724770642</v>
      </c>
      <c r="AC496">
        <v>0.790519877675841</v>
      </c>
      <c r="AD496">
        <v>0.8929663608562691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20.92</v>
      </c>
      <c r="D497">
        <v>69307.30572600001</v>
      </c>
      <c r="E497" t="s">
        <v>696</v>
      </c>
      <c r="F497" t="s">
        <v>663</v>
      </c>
      <c r="H497" t="s">
        <v>708</v>
      </c>
      <c r="I497" t="s">
        <v>1132</v>
      </c>
      <c r="J497" t="s">
        <v>1259</v>
      </c>
      <c r="K497">
        <v>44133</v>
      </c>
      <c r="L497">
        <v>0.08904665379814501</v>
      </c>
      <c r="M497">
        <v>0.0278504072760839</v>
      </c>
      <c r="N497">
        <v>0.04</v>
      </c>
      <c r="O497">
        <v>0.1152184802142087</v>
      </c>
      <c r="P497" t="s">
        <v>624</v>
      </c>
      <c r="Q497" t="s">
        <v>534</v>
      </c>
      <c r="R497">
        <v>0</v>
      </c>
      <c r="S497">
        <v>9.99</v>
      </c>
      <c r="T497">
        <v>24</v>
      </c>
      <c r="U497">
        <v>0.8716666666666667</v>
      </c>
      <c r="V497">
        <v>-0.9642000000000001</v>
      </c>
      <c r="W497">
        <v>-1</v>
      </c>
      <c r="X497">
        <v>1.26</v>
      </c>
      <c r="Y497">
        <v>-0.429575350538734</v>
      </c>
      <c r="Z497">
        <v>0.9310872894333844</v>
      </c>
      <c r="AA497">
        <v>0.05359877488514548</v>
      </c>
      <c r="AB497">
        <v>0.4235474006116208</v>
      </c>
      <c r="AC497">
        <v>0.8776758409785933</v>
      </c>
      <c r="AD497">
        <v>0.889908256880734</v>
      </c>
    </row>
    <row r="498" spans="1:30">
      <c r="A498" s="1" t="s">
        <v>505</v>
      </c>
      <c r="B498">
        <f>HYPERLINK("https://www.suredividend.com/sure-analysis-CIM/","Chimera Investment Corp")</f>
        <v>0</v>
      </c>
      <c r="C498">
        <v>9.970000000000001</v>
      </c>
      <c r="D498">
        <v>2395.738947</v>
      </c>
      <c r="E498" t="s">
        <v>696</v>
      </c>
      <c r="F498" t="s">
        <v>663</v>
      </c>
      <c r="G498" t="s">
        <v>702</v>
      </c>
      <c r="H498" t="s">
        <v>708</v>
      </c>
      <c r="I498" t="s">
        <v>1133</v>
      </c>
      <c r="J498" t="s">
        <v>1265</v>
      </c>
      <c r="K498">
        <v>44153</v>
      </c>
      <c r="L498">
        <v>0.129701275777871</v>
      </c>
      <c r="M498">
        <v>0.01799646034272384</v>
      </c>
      <c r="N498">
        <v>0</v>
      </c>
      <c r="O498">
        <v>0.1113178991660086</v>
      </c>
      <c r="P498" t="s">
        <v>624</v>
      </c>
      <c r="Q498" t="s">
        <v>668</v>
      </c>
      <c r="R498">
        <v>0</v>
      </c>
      <c r="S498">
        <v>0.8571428571428572</v>
      </c>
      <c r="T498">
        <v>10.9</v>
      </c>
      <c r="U498">
        <v>0.9146788990825688</v>
      </c>
      <c r="V498">
        <v>-1.38</v>
      </c>
      <c r="W498">
        <v>1.4</v>
      </c>
      <c r="X498">
        <v>1.2</v>
      </c>
      <c r="Y498">
        <v>-0.433272698119571</v>
      </c>
      <c r="Z498">
        <v>0.9846860643185299</v>
      </c>
      <c r="AA498">
        <v>0.05053598774885146</v>
      </c>
      <c r="AB498">
        <v>0.06957186544342508</v>
      </c>
      <c r="AC498">
        <v>0.8241590214067278</v>
      </c>
      <c r="AD498">
        <v>0.879204892966361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14.84</v>
      </c>
      <c r="D499">
        <v>492.373056</v>
      </c>
      <c r="E499" t="s">
        <v>691</v>
      </c>
      <c r="F499" t="s">
        <v>664</v>
      </c>
      <c r="H499" t="s">
        <v>708</v>
      </c>
      <c r="I499" t="s">
        <v>1134</v>
      </c>
      <c r="J499" t="s">
        <v>1256</v>
      </c>
      <c r="K499">
        <v>44154</v>
      </c>
      <c r="L499">
        <v>0.130596852031782</v>
      </c>
      <c r="M499">
        <v>-0.02612797588907734</v>
      </c>
      <c r="N499">
        <v>0.02</v>
      </c>
      <c r="O499">
        <v>0.1077428746113829</v>
      </c>
      <c r="P499" t="s">
        <v>624</v>
      </c>
      <c r="Q499" t="s">
        <v>668</v>
      </c>
      <c r="R499">
        <v>0</v>
      </c>
      <c r="S499">
        <v>0.815686274509804</v>
      </c>
      <c r="T499">
        <v>13</v>
      </c>
      <c r="U499">
        <v>1.141538461538462</v>
      </c>
      <c r="V499">
        <v>0</v>
      </c>
      <c r="W499">
        <v>2.55</v>
      </c>
      <c r="X499">
        <v>2.08</v>
      </c>
      <c r="Y499">
        <v>-0.129947484878071</v>
      </c>
      <c r="Z499">
        <v>0.9862174578866768</v>
      </c>
      <c r="AA499">
        <v>0.2955589586523737</v>
      </c>
      <c r="AB499">
        <v>0.1903669724770642</v>
      </c>
      <c r="AC499">
        <v>0.5107033639143731</v>
      </c>
      <c r="AD499">
        <v>0.8685015290519879</v>
      </c>
    </row>
    <row r="500" spans="1:30">
      <c r="A500" s="1" t="s">
        <v>507</v>
      </c>
      <c r="B500">
        <f>HYPERLINK("https://www.suredividend.com/sure-analysis-PSX/","Phillips 66")</f>
        <v>0</v>
      </c>
      <c r="C500">
        <v>70.09</v>
      </c>
      <c r="D500">
        <v>30549.804939</v>
      </c>
      <c r="E500" t="s">
        <v>696</v>
      </c>
      <c r="F500" t="s">
        <v>663</v>
      </c>
      <c r="G500" t="s">
        <v>702</v>
      </c>
      <c r="H500" t="s">
        <v>708</v>
      </c>
      <c r="I500" t="s">
        <v>1135</v>
      </c>
      <c r="J500" t="s">
        <v>1259</v>
      </c>
      <c r="K500">
        <v>44138</v>
      </c>
      <c r="L500">
        <v>0.05036645049571201</v>
      </c>
      <c r="M500">
        <v>0.03687080243121255</v>
      </c>
      <c r="N500">
        <v>0.03</v>
      </c>
      <c r="O500">
        <v>0.1065266748481557</v>
      </c>
      <c r="P500" t="s">
        <v>624</v>
      </c>
      <c r="Q500" t="s">
        <v>534</v>
      </c>
      <c r="R500">
        <v>7</v>
      </c>
      <c r="S500">
        <v>9.99</v>
      </c>
      <c r="T500">
        <v>84</v>
      </c>
      <c r="U500">
        <v>0.834404761904762</v>
      </c>
      <c r="V500">
        <v>-6.13</v>
      </c>
      <c r="W500">
        <v>-0.1</v>
      </c>
      <c r="X500">
        <v>3.6</v>
      </c>
      <c r="Y500">
        <v>-0.320713008530422</v>
      </c>
      <c r="Z500">
        <v>0.7993874425727412</v>
      </c>
      <c r="AA500">
        <v>0.113323124042879</v>
      </c>
      <c r="AB500">
        <v>0.2943425076452599</v>
      </c>
      <c r="AC500">
        <v>0.9113149847094801</v>
      </c>
      <c r="AD500">
        <v>0.8669724770642202</v>
      </c>
    </row>
    <row r="501" spans="1:30">
      <c r="A501" s="1" t="s">
        <v>508</v>
      </c>
      <c r="B501">
        <f>HYPERLINK("https://www.suredividend.com/sure-analysis-LTC/","LTC Properties, Inc.")</f>
        <v>0</v>
      </c>
      <c r="C501">
        <v>38.22</v>
      </c>
      <c r="D501">
        <v>1526.914975</v>
      </c>
      <c r="E501" t="s">
        <v>696</v>
      </c>
      <c r="F501" t="s">
        <v>665</v>
      </c>
      <c r="G501" t="s">
        <v>702</v>
      </c>
      <c r="H501" t="s">
        <v>708</v>
      </c>
      <c r="I501" t="s">
        <v>1136</v>
      </c>
      <c r="J501" t="s">
        <v>1265</v>
      </c>
      <c r="K501">
        <v>44153</v>
      </c>
      <c r="L501">
        <v>0.05694493113030701</v>
      </c>
      <c r="M501">
        <v>0.0285665552676333</v>
      </c>
      <c r="N501">
        <v>0.03</v>
      </c>
      <c r="O501">
        <v>0.1042977738574649</v>
      </c>
      <c r="P501" t="s">
        <v>624</v>
      </c>
      <c r="Q501" t="s">
        <v>414</v>
      </c>
      <c r="R501">
        <v>0</v>
      </c>
      <c r="S501">
        <v>0.786206896551724</v>
      </c>
      <c r="T501">
        <v>44</v>
      </c>
      <c r="U501">
        <v>0.8686363636363637</v>
      </c>
      <c r="V501">
        <v>2.65</v>
      </c>
      <c r="W501">
        <v>2.9</v>
      </c>
      <c r="X501">
        <v>2.28</v>
      </c>
      <c r="Y501">
        <v>-0.07785501160087301</v>
      </c>
      <c r="Z501">
        <v>0.8300153139356814</v>
      </c>
      <c r="AA501">
        <v>0.3859111791730475</v>
      </c>
      <c r="AB501">
        <v>0.2943425076452599</v>
      </c>
      <c r="AC501">
        <v>0.8807339449541284</v>
      </c>
      <c r="AD501">
        <v>0.8593272171253823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55.915</v>
      </c>
      <c r="D502">
        <v>23068.636006</v>
      </c>
      <c r="E502" t="s">
        <v>696</v>
      </c>
      <c r="F502" t="s">
        <v>663</v>
      </c>
      <c r="G502" t="s">
        <v>702</v>
      </c>
      <c r="H502" t="s">
        <v>708</v>
      </c>
      <c r="I502" t="s">
        <v>1137</v>
      </c>
      <c r="J502" t="s">
        <v>1259</v>
      </c>
      <c r="K502">
        <v>44131</v>
      </c>
      <c r="L502">
        <v>0.06752786162754501</v>
      </c>
      <c r="M502">
        <v>0.02087524318948764</v>
      </c>
      <c r="N502">
        <v>0.03</v>
      </c>
      <c r="O502">
        <v>0.1034554671758932</v>
      </c>
      <c r="P502" t="s">
        <v>624</v>
      </c>
      <c r="Q502" t="s">
        <v>534</v>
      </c>
      <c r="R502">
        <v>10</v>
      </c>
      <c r="S502">
        <v>9.99</v>
      </c>
      <c r="T502">
        <v>62</v>
      </c>
      <c r="U502">
        <v>0.9018548387096774</v>
      </c>
      <c r="V502">
        <v>-0.027</v>
      </c>
      <c r="W502">
        <v>-3.3</v>
      </c>
      <c r="X502">
        <v>3.92</v>
      </c>
      <c r="Y502">
        <v>-0.341939956819535</v>
      </c>
      <c r="Z502">
        <v>0.8637059724349158</v>
      </c>
      <c r="AA502">
        <v>0.09188361408882083</v>
      </c>
      <c r="AB502">
        <v>0.2943425076452599</v>
      </c>
      <c r="AC502">
        <v>0.845565749235474</v>
      </c>
      <c r="AD502">
        <v>0.8547400611620795</v>
      </c>
    </row>
    <row r="503" spans="1:30">
      <c r="A503" s="1" t="s">
        <v>510</v>
      </c>
      <c r="B503">
        <f>HYPERLINK("https://www.suredividend.com/sure-analysis-LMRK/","Landmark Infrastructure Partners LP")</f>
        <v>0</v>
      </c>
      <c r="C503">
        <v>10.78</v>
      </c>
      <c r="D503">
        <v>273.12461</v>
      </c>
      <c r="E503" t="s">
        <v>697</v>
      </c>
      <c r="F503" t="s">
        <v>664</v>
      </c>
      <c r="G503" t="s">
        <v>702</v>
      </c>
      <c r="H503" t="s">
        <v>716</v>
      </c>
      <c r="I503" t="s">
        <v>1138</v>
      </c>
      <c r="J503" t="s">
        <v>1265</v>
      </c>
      <c r="K503">
        <v>44144</v>
      </c>
      <c r="L503">
        <v>0.087256465470854</v>
      </c>
      <c r="M503">
        <v>0.004048715456574481</v>
      </c>
      <c r="N503">
        <v>0.025</v>
      </c>
      <c r="O503">
        <v>0.1010648129178857</v>
      </c>
      <c r="P503" t="s">
        <v>624</v>
      </c>
      <c r="Q503" t="s">
        <v>414</v>
      </c>
      <c r="R503">
        <v>0</v>
      </c>
      <c r="S503">
        <v>1</v>
      </c>
      <c r="T503">
        <v>11</v>
      </c>
      <c r="U503">
        <v>0.98</v>
      </c>
      <c r="V503">
        <v>0</v>
      </c>
      <c r="W503">
        <v>1</v>
      </c>
      <c r="X503">
        <v>1</v>
      </c>
      <c r="Y503">
        <v>-0.284188034188034</v>
      </c>
      <c r="Z503">
        <v>0.9264931087289433</v>
      </c>
      <c r="AA503">
        <v>0.1378254211332312</v>
      </c>
      <c r="AB503">
        <v>0.2347094801223241</v>
      </c>
      <c r="AC503">
        <v>0.7576452599388379</v>
      </c>
      <c r="AD503">
        <v>0.8486238532110092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20.53</v>
      </c>
      <c r="D504">
        <v>1403.283905</v>
      </c>
      <c r="E504" t="s">
        <v>691</v>
      </c>
      <c r="F504" t="s">
        <v>666</v>
      </c>
      <c r="G504" t="s">
        <v>702</v>
      </c>
      <c r="H504" t="s">
        <v>708</v>
      </c>
      <c r="I504" t="s">
        <v>1139</v>
      </c>
      <c r="J504" t="s">
        <v>1258</v>
      </c>
      <c r="K504">
        <v>44153</v>
      </c>
      <c r="L504">
        <v>0.07881992229040501</v>
      </c>
      <c r="M504">
        <v>-0.01537030275078355</v>
      </c>
      <c r="N504">
        <v>0.02</v>
      </c>
      <c r="O504">
        <v>0.1008254169370182</v>
      </c>
      <c r="P504" t="s">
        <v>624</v>
      </c>
      <c r="Q504" t="s">
        <v>414</v>
      </c>
      <c r="R504">
        <v>6</v>
      </c>
      <c r="S504">
        <v>0.9465020576131686</v>
      </c>
      <c r="T504">
        <v>19</v>
      </c>
      <c r="U504">
        <v>1.080526315789474</v>
      </c>
      <c r="V504">
        <v>2.43</v>
      </c>
      <c r="W504">
        <v>2.43</v>
      </c>
      <c r="X504">
        <v>2.3</v>
      </c>
      <c r="Y504">
        <v>0.06867319716119201</v>
      </c>
      <c r="Z504">
        <v>0.889739663093415</v>
      </c>
      <c r="AA504">
        <v>0.6125574272588055</v>
      </c>
      <c r="AB504">
        <v>0.1903669724770642</v>
      </c>
      <c r="AC504">
        <v>0.6116207951070336</v>
      </c>
      <c r="AD504">
        <v>0.8470948012232417</v>
      </c>
    </row>
    <row r="505" spans="1:30">
      <c r="A505" s="1" t="s">
        <v>512</v>
      </c>
      <c r="B505">
        <f>HYPERLINK("https://www.suredividend.com/sure-analysis-CWCO/","Consolidated Water Co. Ltd.")</f>
        <v>0</v>
      </c>
      <c r="C505">
        <v>11.905</v>
      </c>
      <c r="D505">
        <v>182.231849</v>
      </c>
      <c r="E505" t="s">
        <v>697</v>
      </c>
      <c r="F505" t="s">
        <v>663</v>
      </c>
      <c r="H505" t="s">
        <v>709</v>
      </c>
      <c r="I505" t="s">
        <v>1140</v>
      </c>
      <c r="J505" t="s">
        <v>1261</v>
      </c>
      <c r="K505">
        <v>44154</v>
      </c>
      <c r="L505">
        <v>0.027915976862303</v>
      </c>
      <c r="M505">
        <v>0.02546507470110537</v>
      </c>
      <c r="N505">
        <v>0.048</v>
      </c>
      <c r="O505">
        <v>0.09897565188040369</v>
      </c>
      <c r="P505" t="s">
        <v>624</v>
      </c>
      <c r="Q505" t="s">
        <v>534</v>
      </c>
      <c r="R505">
        <v>0</v>
      </c>
      <c r="S505">
        <v>0.8095238095238096</v>
      </c>
      <c r="T505">
        <v>13.5</v>
      </c>
      <c r="U505">
        <v>0.8818518518518518</v>
      </c>
      <c r="V505">
        <v>0.3269</v>
      </c>
      <c r="W505">
        <v>0.42</v>
      </c>
      <c r="X505">
        <v>0.34</v>
      </c>
      <c r="Y505">
        <v>-0.226339139535033</v>
      </c>
      <c r="Z505">
        <v>0.5497702909647779</v>
      </c>
      <c r="AA505">
        <v>0.1761102603369066</v>
      </c>
      <c r="AB505">
        <v>0.4946483180428135</v>
      </c>
      <c r="AC505">
        <v>0.8654434250764526</v>
      </c>
      <c r="AD505">
        <v>0.8318042813455658</v>
      </c>
    </row>
    <row r="506" spans="1:30">
      <c r="A506" s="1" t="s">
        <v>513</v>
      </c>
      <c r="B506">
        <f>HYPERLINK("https://www.suredividend.com/sure-analysis-PFLT/","PennantPark Floating Rate Capital Ltd")</f>
        <v>0</v>
      </c>
      <c r="C506">
        <v>10.46</v>
      </c>
      <c r="D506">
        <v>408.269939</v>
      </c>
      <c r="E506" t="s">
        <v>697</v>
      </c>
      <c r="F506" t="s">
        <v>666</v>
      </c>
      <c r="G506" t="s">
        <v>702</v>
      </c>
      <c r="H506" t="s">
        <v>709</v>
      </c>
      <c r="J506" t="s">
        <v>1258</v>
      </c>
      <c r="K506">
        <v>44175</v>
      </c>
      <c r="L506">
        <v>0.102076057785293</v>
      </c>
      <c r="M506">
        <v>0.02265897807944262</v>
      </c>
      <c r="N506">
        <v>-0.005</v>
      </c>
      <c r="O506">
        <v>0.09786485748992013</v>
      </c>
      <c r="P506" t="s">
        <v>624</v>
      </c>
      <c r="Q506" t="s">
        <v>414</v>
      </c>
      <c r="R506">
        <v>0</v>
      </c>
      <c r="S506">
        <v>1.045871559633027</v>
      </c>
      <c r="T506">
        <v>11.7</v>
      </c>
      <c r="U506">
        <v>0.8940170940170942</v>
      </c>
      <c r="V506">
        <v>0</v>
      </c>
      <c r="W506">
        <v>1.09</v>
      </c>
      <c r="X506">
        <v>1.14</v>
      </c>
      <c r="Y506">
        <v>-0.019744742648085</v>
      </c>
      <c r="Z506">
        <v>0.9509954058192956</v>
      </c>
      <c r="AA506">
        <v>0.4762633996937213</v>
      </c>
      <c r="AB506">
        <v>0.04128440366972477</v>
      </c>
      <c r="AC506">
        <v>0.8501529051987768</v>
      </c>
      <c r="AD506">
        <v>0.8287461773700306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10.46</v>
      </c>
      <c r="D507">
        <v>4894.182558</v>
      </c>
      <c r="E507" t="s">
        <v>699</v>
      </c>
      <c r="F507" t="s">
        <v>663</v>
      </c>
      <c r="G507" t="s">
        <v>702</v>
      </c>
      <c r="H507" t="s">
        <v>708</v>
      </c>
      <c r="I507" t="s">
        <v>1141</v>
      </c>
      <c r="J507" t="s">
        <v>1258</v>
      </c>
      <c r="K507">
        <v>44162</v>
      </c>
      <c r="L507">
        <v>0.062627267611936</v>
      </c>
      <c r="M507">
        <v>-0.01295062413282799</v>
      </c>
      <c r="N507">
        <v>0.06</v>
      </c>
      <c r="O507">
        <v>0.0956386168536143</v>
      </c>
      <c r="P507" t="s">
        <v>624</v>
      </c>
      <c r="Q507" t="s">
        <v>414</v>
      </c>
      <c r="R507">
        <v>0</v>
      </c>
      <c r="S507">
        <v>0.8</v>
      </c>
      <c r="T507">
        <v>9.800000000000001</v>
      </c>
      <c r="U507">
        <v>1.06734693877551</v>
      </c>
      <c r="V507">
        <v>0.8297</v>
      </c>
      <c r="W507">
        <v>0.85</v>
      </c>
      <c r="X507">
        <v>0.68</v>
      </c>
      <c r="Y507">
        <v>-0.05185584614001901</v>
      </c>
      <c r="Z507">
        <v>0.8483920367534457</v>
      </c>
      <c r="AA507">
        <v>0.4257274119448698</v>
      </c>
      <c r="AB507">
        <v>0.6865443425076453</v>
      </c>
      <c r="AC507">
        <v>0.6330275229357798</v>
      </c>
      <c r="AD507">
        <v>0.8180428134556575</v>
      </c>
    </row>
    <row r="508" spans="1:30">
      <c r="A508" s="1" t="s">
        <v>515</v>
      </c>
      <c r="B508">
        <f>HYPERLINK("https://www.suredividend.com/sure-analysis-CVX/","Chevron Corp.")</f>
        <v>0</v>
      </c>
      <c r="C508">
        <v>84.93000000000001</v>
      </c>
      <c r="D508">
        <v>157695.465184</v>
      </c>
      <c r="E508" t="s">
        <v>696</v>
      </c>
      <c r="F508" t="s">
        <v>663</v>
      </c>
      <c r="H508" t="s">
        <v>708</v>
      </c>
      <c r="J508" t="s">
        <v>1259</v>
      </c>
      <c r="K508">
        <v>44141</v>
      </c>
      <c r="L508">
        <v>0.059794130526109</v>
      </c>
      <c r="M508">
        <v>-0.0640476432645648</v>
      </c>
      <c r="N508">
        <v>0.12</v>
      </c>
      <c r="O508">
        <v>0.09532691923303283</v>
      </c>
      <c r="P508" t="s">
        <v>624</v>
      </c>
      <c r="Q508" t="s">
        <v>534</v>
      </c>
      <c r="R508">
        <v>33</v>
      </c>
      <c r="S508">
        <v>9.99</v>
      </c>
      <c r="T508">
        <v>61</v>
      </c>
      <c r="U508">
        <v>1.392295081967213</v>
      </c>
      <c r="V508">
        <v>-4.64</v>
      </c>
      <c r="W508">
        <v>-0.7</v>
      </c>
      <c r="X508">
        <v>5.16</v>
      </c>
      <c r="Y508">
        <v>-0.262580662061979</v>
      </c>
      <c r="Z508">
        <v>0.8407350689127105</v>
      </c>
      <c r="AA508">
        <v>0.1531393568147014</v>
      </c>
      <c r="AB508">
        <v>0.9686544342507645</v>
      </c>
      <c r="AC508">
        <v>0.2737003058103976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9.15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1142</v>
      </c>
      <c r="J509" t="s">
        <v>1258</v>
      </c>
      <c r="K509">
        <v>44165</v>
      </c>
      <c r="M509">
        <v>-0.01232179250822907</v>
      </c>
      <c r="N509">
        <v>0.02</v>
      </c>
      <c r="O509">
        <v>0.09453323322657381</v>
      </c>
      <c r="P509" t="s">
        <v>624</v>
      </c>
      <c r="Q509" t="s">
        <v>669</v>
      </c>
      <c r="R509">
        <v>0</v>
      </c>
      <c r="S509">
        <v>4.699999999999999</v>
      </c>
      <c r="T509">
        <v>8.6</v>
      </c>
      <c r="U509">
        <v>1.063953488372093</v>
      </c>
      <c r="V509">
        <v>-0.5591</v>
      </c>
      <c r="W509">
        <v>0.2</v>
      </c>
      <c r="X509">
        <v>0.9399999999999999</v>
      </c>
      <c r="AB509">
        <v>0.1903669724770642</v>
      </c>
      <c r="AC509">
        <v>0.6437308868501529</v>
      </c>
      <c r="AD509">
        <v>0.8134556574923547</v>
      </c>
    </row>
    <row r="510" spans="1:30">
      <c r="A510" s="1" t="s">
        <v>517</v>
      </c>
      <c r="B510">
        <f>HYPERLINK("https://www.suredividend.com/sure-analysis-MGP/","MGM Growth Properties LLC")</f>
        <v>0</v>
      </c>
      <c r="C510">
        <v>30.72</v>
      </c>
      <c r="D510">
        <v>4114.554333</v>
      </c>
      <c r="E510" t="s">
        <v>700</v>
      </c>
      <c r="F510" t="s">
        <v>665</v>
      </c>
      <c r="G510" t="s">
        <v>702</v>
      </c>
      <c r="H510" t="s">
        <v>708</v>
      </c>
      <c r="I510" t="s">
        <v>1143</v>
      </c>
      <c r="J510" t="s">
        <v>1265</v>
      </c>
      <c r="K510">
        <v>44167</v>
      </c>
      <c r="L510">
        <v>0.06040323872152901</v>
      </c>
      <c r="M510">
        <v>0.02049655071539624</v>
      </c>
      <c r="N510">
        <v>0.02</v>
      </c>
      <c r="O510">
        <v>0.0925906176749427</v>
      </c>
      <c r="P510" t="s">
        <v>624</v>
      </c>
      <c r="Q510" t="s">
        <v>414</v>
      </c>
      <c r="R510">
        <v>3</v>
      </c>
      <c r="S510">
        <v>0.8546255506607929</v>
      </c>
      <c r="T510">
        <v>34</v>
      </c>
      <c r="U510">
        <v>0.9035294117647058</v>
      </c>
      <c r="V510">
        <v>0.4935</v>
      </c>
      <c r="W510">
        <v>2.27</v>
      </c>
      <c r="X510">
        <v>1.94</v>
      </c>
      <c r="Y510">
        <v>0.092892358831827</v>
      </c>
      <c r="Z510">
        <v>0.8422664624808576</v>
      </c>
      <c r="AA510">
        <v>0.6447166921898928</v>
      </c>
      <c r="AB510">
        <v>0.1903669724770642</v>
      </c>
      <c r="AC510">
        <v>0.8394495412844037</v>
      </c>
      <c r="AD510">
        <v>0.8042813455657492</v>
      </c>
    </row>
    <row r="511" spans="1:30">
      <c r="A511" s="1" t="s">
        <v>518</v>
      </c>
      <c r="B511">
        <f>HYPERLINK("https://www.suredividend.com/sure-analysis-ARCC/","Ares Capital Corp")</f>
        <v>0</v>
      </c>
      <c r="C511">
        <v>16.53</v>
      </c>
      <c r="D511">
        <v>7138.08759</v>
      </c>
      <c r="E511" t="s">
        <v>697</v>
      </c>
      <c r="F511" t="s">
        <v>666</v>
      </c>
      <c r="G511" t="s">
        <v>702</v>
      </c>
      <c r="H511" t="s">
        <v>709</v>
      </c>
      <c r="I511" t="s">
        <v>1144</v>
      </c>
      <c r="J511" t="s">
        <v>1258</v>
      </c>
      <c r="K511">
        <v>44144</v>
      </c>
      <c r="L511">
        <v>0.09117518704350101</v>
      </c>
      <c r="M511">
        <v>-0.01923788594997167</v>
      </c>
      <c r="N511">
        <v>0.033</v>
      </c>
      <c r="O511">
        <v>0.09230686155905676</v>
      </c>
      <c r="P511" t="s">
        <v>624</v>
      </c>
      <c r="Q511" t="s">
        <v>414</v>
      </c>
      <c r="R511">
        <v>3</v>
      </c>
      <c r="S511">
        <v>0.9937888198757764</v>
      </c>
      <c r="T511">
        <v>15</v>
      </c>
      <c r="U511">
        <v>1.102</v>
      </c>
      <c r="V511">
        <v>0.7273000000000001</v>
      </c>
      <c r="W511">
        <v>1.61</v>
      </c>
      <c r="X511">
        <v>1.6</v>
      </c>
      <c r="Y511">
        <v>0.008111447347216</v>
      </c>
      <c r="Z511">
        <v>0.9356814701378253</v>
      </c>
      <c r="AA511">
        <v>0.5206738131699847</v>
      </c>
      <c r="AB511">
        <v>0.349388379204893</v>
      </c>
      <c r="AC511">
        <v>0.5703363914373089</v>
      </c>
      <c r="AD511">
        <v>0.8027522935779817</v>
      </c>
    </row>
    <row r="512" spans="1:30">
      <c r="A512" s="1" t="s">
        <v>519</v>
      </c>
      <c r="B512">
        <f>HYPERLINK("https://www.suredividend.com/sure-analysis-MPC/","Marathon Petroleum Corp")</f>
        <v>0</v>
      </c>
      <c r="C512">
        <v>41.13</v>
      </c>
      <c r="D512">
        <v>26910.914855</v>
      </c>
      <c r="E512" t="s">
        <v>696</v>
      </c>
      <c r="F512" t="s">
        <v>663</v>
      </c>
      <c r="G512" t="s">
        <v>702</v>
      </c>
      <c r="H512" t="s">
        <v>708</v>
      </c>
      <c r="I512" t="s">
        <v>921</v>
      </c>
      <c r="J512" t="s">
        <v>1259</v>
      </c>
      <c r="K512">
        <v>44140</v>
      </c>
      <c r="L512">
        <v>0.054852936879303</v>
      </c>
      <c r="M512">
        <v>0.03563679995255087</v>
      </c>
      <c r="N512">
        <v>0.01</v>
      </c>
      <c r="O512">
        <v>0.09180748325399146</v>
      </c>
      <c r="P512" t="s">
        <v>624</v>
      </c>
      <c r="Q512" t="s">
        <v>534</v>
      </c>
      <c r="R512">
        <v>9</v>
      </c>
      <c r="S512">
        <v>9.99</v>
      </c>
      <c r="T512">
        <v>49</v>
      </c>
      <c r="U512">
        <v>0.8393877551020409</v>
      </c>
      <c r="V512">
        <v>-14.83</v>
      </c>
      <c r="W512">
        <v>-3.2</v>
      </c>
      <c r="X512">
        <v>2.32</v>
      </c>
      <c r="Y512">
        <v>-0.248659813291237</v>
      </c>
      <c r="Z512">
        <v>0.8223583460949464</v>
      </c>
      <c r="AA512">
        <v>0.1623277182235834</v>
      </c>
      <c r="AB512">
        <v>0.1154434250764526</v>
      </c>
      <c r="AC512">
        <v>0.9067278287461774</v>
      </c>
      <c r="AD512">
        <v>0.7951070336391437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14.71</v>
      </c>
      <c r="D513">
        <v>475.993861</v>
      </c>
      <c r="E513" t="s">
        <v>691</v>
      </c>
      <c r="F513" t="s">
        <v>664</v>
      </c>
      <c r="H513" t="s">
        <v>708</v>
      </c>
      <c r="I513" t="s">
        <v>1145</v>
      </c>
      <c r="J513" t="s">
        <v>1259</v>
      </c>
      <c r="K513">
        <v>44154</v>
      </c>
      <c r="L513">
        <v>0.116338676121562</v>
      </c>
      <c r="M513">
        <v>-0.009845256002124603</v>
      </c>
      <c r="N513">
        <v>0</v>
      </c>
      <c r="O513">
        <v>0.09160228190197905</v>
      </c>
      <c r="P513" t="s">
        <v>624</v>
      </c>
      <c r="Q513" t="s">
        <v>414</v>
      </c>
      <c r="R513">
        <v>0</v>
      </c>
      <c r="S513">
        <v>0.9025641025641026</v>
      </c>
      <c r="T513">
        <v>14</v>
      </c>
      <c r="U513">
        <v>1.050714285714286</v>
      </c>
      <c r="V513">
        <v>0</v>
      </c>
      <c r="W513">
        <v>1.95</v>
      </c>
      <c r="X513">
        <v>1.76</v>
      </c>
      <c r="Y513">
        <v>0.046048059690574</v>
      </c>
      <c r="Z513">
        <v>0.9724349157733537</v>
      </c>
      <c r="AA513">
        <v>0.5834609494640123</v>
      </c>
      <c r="AB513">
        <v>0.06957186544342508</v>
      </c>
      <c r="AC513">
        <v>0.6559633027522936</v>
      </c>
      <c r="AD513">
        <v>0.7935779816513761</v>
      </c>
    </row>
    <row r="514" spans="1:30">
      <c r="A514" s="1" t="s">
        <v>521</v>
      </c>
      <c r="B514">
        <f>HYPERLINK("https://www.suredividend.com/sure-analysis-TPVG/","TriplePoint Venture Growth BDC Corp")</f>
        <v>0</v>
      </c>
      <c r="C514">
        <v>12.82</v>
      </c>
      <c r="D514">
        <v>401.993234</v>
      </c>
      <c r="E514" t="s">
        <v>691</v>
      </c>
      <c r="F514" t="s">
        <v>666</v>
      </c>
      <c r="G514" t="s">
        <v>702</v>
      </c>
      <c r="H514" t="s">
        <v>708</v>
      </c>
      <c r="I514" t="s">
        <v>1146</v>
      </c>
      <c r="J514" t="s">
        <v>1258</v>
      </c>
      <c r="K514">
        <v>44148</v>
      </c>
      <c r="L514">
        <v>0.105753785886669</v>
      </c>
      <c r="M514">
        <v>-0.003455941945172403</v>
      </c>
      <c r="N514">
        <v>0</v>
      </c>
      <c r="O514">
        <v>0.09082587981220658</v>
      </c>
      <c r="P514" t="s">
        <v>624</v>
      </c>
      <c r="Q514" t="s">
        <v>414</v>
      </c>
      <c r="R514">
        <v>0</v>
      </c>
      <c r="S514">
        <v>0.9113924050632911</v>
      </c>
      <c r="T514">
        <v>12.6</v>
      </c>
      <c r="U514">
        <v>1.017460317460318</v>
      </c>
      <c r="V514">
        <v>0</v>
      </c>
      <c r="W514">
        <v>1.58</v>
      </c>
      <c r="X514">
        <v>1.44</v>
      </c>
      <c r="Y514">
        <v>0.043918215732423</v>
      </c>
      <c r="Z514">
        <v>0.9601837672281777</v>
      </c>
      <c r="AA514">
        <v>0.5803981623277182</v>
      </c>
      <c r="AB514">
        <v>0.06957186544342508</v>
      </c>
      <c r="AC514">
        <v>0.709480122324159</v>
      </c>
      <c r="AD514">
        <v>0.7920489296636086</v>
      </c>
    </row>
    <row r="515" spans="1:30">
      <c r="A515" s="1" t="s">
        <v>522</v>
      </c>
      <c r="B515">
        <f>HYPERLINK("https://www.suredividend.com/sure-analysis-AXS/","Axis Capital Holdings Ltd")</f>
        <v>0</v>
      </c>
      <c r="C515">
        <v>49.13</v>
      </c>
      <c r="D515">
        <v>4248.942043</v>
      </c>
      <c r="E515" t="s">
        <v>699</v>
      </c>
      <c r="F515" t="s">
        <v>663</v>
      </c>
      <c r="H515" t="s">
        <v>708</v>
      </c>
      <c r="J515" t="s">
        <v>1258</v>
      </c>
      <c r="K515">
        <v>44159</v>
      </c>
      <c r="L515">
        <v>0.032312920819281</v>
      </c>
      <c r="M515">
        <v>0.01141948462301912</v>
      </c>
      <c r="N515">
        <v>0.05</v>
      </c>
      <c r="O515">
        <v>0.09080757675117801</v>
      </c>
      <c r="P515" t="s">
        <v>624</v>
      </c>
      <c r="Q515" t="s">
        <v>534</v>
      </c>
      <c r="R515">
        <v>18</v>
      </c>
      <c r="S515">
        <v>9.99</v>
      </c>
      <c r="T515">
        <v>52</v>
      </c>
      <c r="U515">
        <v>0.9448076923076923</v>
      </c>
      <c r="V515">
        <v>-1.85</v>
      </c>
      <c r="W515">
        <v>-1</v>
      </c>
      <c r="X515">
        <v>1.64</v>
      </c>
      <c r="Y515">
        <v>-0.122579431896736</v>
      </c>
      <c r="Z515">
        <v>0.6079632465543645</v>
      </c>
      <c r="AA515">
        <v>0.3078101071975498</v>
      </c>
      <c r="AB515">
        <v>0.5558103975535168</v>
      </c>
      <c r="AC515">
        <v>0.8027522935779817</v>
      </c>
      <c r="AD515">
        <v>0.790519877675841</v>
      </c>
    </row>
    <row r="516" spans="1:30">
      <c r="A516" s="1" t="s">
        <v>523</v>
      </c>
      <c r="B516">
        <f>HYPERLINK("https://www.suredividend.com/sure-analysis-BGS/","B&amp;G Foods, Inc")</f>
        <v>0</v>
      </c>
      <c r="C516">
        <v>27.32</v>
      </c>
      <c r="D516">
        <v>1781.73178</v>
      </c>
      <c r="E516" t="s">
        <v>694</v>
      </c>
      <c r="F516" t="s">
        <v>663</v>
      </c>
      <c r="G516" t="s">
        <v>702</v>
      </c>
      <c r="H516" t="s">
        <v>708</v>
      </c>
      <c r="I516" t="s">
        <v>1147</v>
      </c>
      <c r="J516" t="s">
        <v>1262</v>
      </c>
      <c r="K516">
        <v>44141</v>
      </c>
      <c r="L516">
        <v>0.06682074676657</v>
      </c>
      <c r="M516">
        <v>0.004929203845098318</v>
      </c>
      <c r="N516">
        <v>0.03</v>
      </c>
      <c r="O516">
        <v>0.08960799754991511</v>
      </c>
      <c r="P516" t="s">
        <v>624</v>
      </c>
      <c r="Q516" t="s">
        <v>414</v>
      </c>
      <c r="R516">
        <v>0</v>
      </c>
      <c r="S516">
        <v>0.8085106382978723</v>
      </c>
      <c r="T516">
        <v>28</v>
      </c>
      <c r="U516">
        <v>0.9757142857142858</v>
      </c>
      <c r="V516">
        <v>2.02</v>
      </c>
      <c r="W516">
        <v>2.35</v>
      </c>
      <c r="X516">
        <v>1.9</v>
      </c>
      <c r="Y516">
        <v>0.7068186574421721</v>
      </c>
      <c r="Z516">
        <v>0.8591117917304747</v>
      </c>
      <c r="AA516">
        <v>0.9709035222052067</v>
      </c>
      <c r="AB516">
        <v>0.2943425076452599</v>
      </c>
      <c r="AC516">
        <v>0.7675840978593272</v>
      </c>
      <c r="AD516">
        <v>0.782874617737003</v>
      </c>
    </row>
    <row r="517" spans="1:30">
      <c r="A517" s="1" t="s">
        <v>524</v>
      </c>
      <c r="B517">
        <f>HYPERLINK("https://www.suredividend.com/sure-analysis-PBT/","Permian Basin Royalty Trust")</f>
        <v>0</v>
      </c>
      <c r="C517">
        <v>3.4</v>
      </c>
      <c r="D517">
        <v>154.275115</v>
      </c>
      <c r="E517" t="s">
        <v>696</v>
      </c>
      <c r="F517" t="s">
        <v>663</v>
      </c>
      <c r="H517" t="s">
        <v>708</v>
      </c>
      <c r="J517" t="s">
        <v>1259</v>
      </c>
      <c r="K517">
        <v>44154</v>
      </c>
      <c r="L517">
        <v>0.06512565619727601</v>
      </c>
      <c r="M517">
        <v>-0.03131223109334913</v>
      </c>
      <c r="N517">
        <v>0.06</v>
      </c>
      <c r="O517">
        <v>0.08798429176156297</v>
      </c>
      <c r="P517" t="s">
        <v>624</v>
      </c>
      <c r="Q517" t="s">
        <v>534</v>
      </c>
      <c r="R517">
        <v>0</v>
      </c>
      <c r="S517">
        <v>1</v>
      </c>
      <c r="T517">
        <v>2.9</v>
      </c>
      <c r="U517">
        <v>1.172413793103448</v>
      </c>
      <c r="V517">
        <v>0</v>
      </c>
      <c r="W517">
        <v>0.22</v>
      </c>
      <c r="X517">
        <v>0.22</v>
      </c>
      <c r="Y517">
        <v>-0.117615696310513</v>
      </c>
      <c r="Z517">
        <v>0.8560490045941808</v>
      </c>
      <c r="AA517">
        <v>0.3246554364471669</v>
      </c>
      <c r="AB517">
        <v>0.6865443425076453</v>
      </c>
      <c r="AC517">
        <v>0.4755351681957187</v>
      </c>
      <c r="AD517">
        <v>0.775229357798165</v>
      </c>
    </row>
    <row r="518" spans="1:30">
      <c r="A518" s="1" t="s">
        <v>525</v>
      </c>
      <c r="B518">
        <f>HYPERLINK("https://www.suredividend.com/sure-analysis-SJR/","Shaw Communications Inc.")</f>
        <v>0</v>
      </c>
      <c r="C518">
        <v>17.54</v>
      </c>
      <c r="D518">
        <v>8615.780337</v>
      </c>
      <c r="E518" t="s">
        <v>698</v>
      </c>
      <c r="F518" t="s">
        <v>663</v>
      </c>
      <c r="H518" t="s">
        <v>708</v>
      </c>
      <c r="I518" t="s">
        <v>1148</v>
      </c>
      <c r="J518" t="s">
        <v>1255</v>
      </c>
      <c r="K518">
        <v>44139</v>
      </c>
      <c r="L518">
        <v>0.071298309520459</v>
      </c>
      <c r="M518">
        <v>-0.003907267313802198</v>
      </c>
      <c r="N518">
        <v>0.05</v>
      </c>
      <c r="O518">
        <v>0.08774915827237084</v>
      </c>
      <c r="P518" t="s">
        <v>624</v>
      </c>
      <c r="Q518" t="s">
        <v>414</v>
      </c>
      <c r="R518">
        <v>0</v>
      </c>
      <c r="S518">
        <v>0.900990099009901</v>
      </c>
      <c r="T518">
        <v>17.2</v>
      </c>
      <c r="U518">
        <v>1.019767441860465</v>
      </c>
      <c r="V518">
        <v>0</v>
      </c>
      <c r="W518">
        <v>1.01</v>
      </c>
      <c r="X518">
        <v>0.91</v>
      </c>
      <c r="Y518">
        <v>-0.092135807383893</v>
      </c>
      <c r="Z518">
        <v>0.8728943338437979</v>
      </c>
      <c r="AA518">
        <v>0.3675344563552833</v>
      </c>
      <c r="AB518">
        <v>0.5558103975535168</v>
      </c>
      <c r="AC518">
        <v>0.7048929663608563</v>
      </c>
      <c r="AD518">
        <v>0.77217125382263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28.75</v>
      </c>
      <c r="D519">
        <v>411.429116</v>
      </c>
      <c r="E519" t="s">
        <v>696</v>
      </c>
      <c r="F519" t="s">
        <v>663</v>
      </c>
      <c r="H519" t="s">
        <v>708</v>
      </c>
      <c r="J519" t="s">
        <v>1259</v>
      </c>
      <c r="K519">
        <v>44153</v>
      </c>
      <c r="L519">
        <v>0.082770434345282</v>
      </c>
      <c r="M519">
        <v>-0.05211212854354708</v>
      </c>
      <c r="N519">
        <v>0.06</v>
      </c>
      <c r="O519">
        <v>0.08773071612056671</v>
      </c>
      <c r="P519" t="s">
        <v>624</v>
      </c>
      <c r="Q519" t="s">
        <v>414</v>
      </c>
      <c r="R519">
        <v>0</v>
      </c>
      <c r="S519">
        <v>1</v>
      </c>
      <c r="T519">
        <v>22</v>
      </c>
      <c r="U519">
        <v>1.306818181818182</v>
      </c>
      <c r="V519">
        <v>0</v>
      </c>
      <c r="W519">
        <v>2.4</v>
      </c>
      <c r="X519">
        <v>2.4</v>
      </c>
      <c r="Y519">
        <v>-0.268750890740189</v>
      </c>
      <c r="Z519">
        <v>0.9096477794793262</v>
      </c>
      <c r="AA519">
        <v>0.1485451761102603</v>
      </c>
      <c r="AB519">
        <v>0.6865443425076453</v>
      </c>
      <c r="AC519">
        <v>0.327217125382263</v>
      </c>
      <c r="AD519">
        <v>0.7691131498470948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6.205</v>
      </c>
      <c r="D520">
        <v>1743.467522</v>
      </c>
      <c r="E520" t="s">
        <v>697</v>
      </c>
      <c r="F520" t="s">
        <v>665</v>
      </c>
      <c r="G520" t="s">
        <v>702</v>
      </c>
      <c r="H520" t="s">
        <v>708</v>
      </c>
      <c r="I520" t="s">
        <v>1149</v>
      </c>
      <c r="J520" t="s">
        <v>1265</v>
      </c>
      <c r="K520">
        <v>44154</v>
      </c>
      <c r="L520">
        <v>0.07615308312009701</v>
      </c>
      <c r="M520">
        <v>-0.0500518740566207</v>
      </c>
      <c r="N520">
        <v>0.063</v>
      </c>
      <c r="O520">
        <v>0.08739896191807439</v>
      </c>
      <c r="P520" t="s">
        <v>624</v>
      </c>
      <c r="Q520" t="s">
        <v>414</v>
      </c>
      <c r="R520">
        <v>0</v>
      </c>
      <c r="S520">
        <v>0.8000000000000002</v>
      </c>
      <c r="T520">
        <v>4.8</v>
      </c>
      <c r="U520">
        <v>1.292708333333333</v>
      </c>
      <c r="V520">
        <v>-6.14</v>
      </c>
      <c r="W520">
        <v>0.7</v>
      </c>
      <c r="X520">
        <v>0.5600000000000001</v>
      </c>
      <c r="Y520">
        <v>-0.523845118851846</v>
      </c>
      <c r="Z520">
        <v>0.886676875957121</v>
      </c>
      <c r="AA520">
        <v>0.02297090352220521</v>
      </c>
      <c r="AB520">
        <v>0.7370030581039755</v>
      </c>
      <c r="AC520">
        <v>0.3379204892966361</v>
      </c>
      <c r="AD520">
        <v>0.7629969418960245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28.48</v>
      </c>
      <c r="D521">
        <v>1008.43371</v>
      </c>
      <c r="E521" t="s">
        <v>691</v>
      </c>
      <c r="F521" t="s">
        <v>663</v>
      </c>
      <c r="G521" t="s">
        <v>703</v>
      </c>
      <c r="H521" t="s">
        <v>714</v>
      </c>
      <c r="I521" t="s">
        <v>1150</v>
      </c>
      <c r="J521" t="s">
        <v>1256</v>
      </c>
      <c r="K521">
        <v>44151</v>
      </c>
      <c r="L521">
        <v>0</v>
      </c>
      <c r="M521">
        <v>-0.006978750999876215</v>
      </c>
      <c r="N521">
        <v>0.04</v>
      </c>
      <c r="O521">
        <v>0.08518094269166432</v>
      </c>
      <c r="P521" t="s">
        <v>624</v>
      </c>
      <c r="Q521" t="s">
        <v>624</v>
      </c>
      <c r="R521">
        <v>0</v>
      </c>
      <c r="S521">
        <v>1.560747663551402</v>
      </c>
      <c r="T521">
        <v>27.5</v>
      </c>
      <c r="U521">
        <v>1.035636363636364</v>
      </c>
      <c r="V521">
        <v>0</v>
      </c>
      <c r="W521">
        <v>1.07</v>
      </c>
      <c r="X521">
        <v>1.67</v>
      </c>
      <c r="Y521">
        <v>-0.175262508615147</v>
      </c>
      <c r="Z521">
        <v>0.03675344563552833</v>
      </c>
      <c r="AA521">
        <v>0.2312404287901991</v>
      </c>
      <c r="AB521">
        <v>0.4235474006116208</v>
      </c>
      <c r="AC521">
        <v>0.6804281345565749</v>
      </c>
      <c r="AD521">
        <v>0.7553516819571865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9.970000000000001</v>
      </c>
      <c r="D522">
        <v>335.038682</v>
      </c>
      <c r="E522" t="s">
        <v>695</v>
      </c>
      <c r="F522" t="s">
        <v>666</v>
      </c>
      <c r="G522" t="s">
        <v>702</v>
      </c>
      <c r="H522" t="s">
        <v>709</v>
      </c>
      <c r="I522" t="s">
        <v>1069</v>
      </c>
      <c r="J522" t="s">
        <v>1258</v>
      </c>
      <c r="K522">
        <v>44140</v>
      </c>
      <c r="L522">
        <v>0.07982515609914301</v>
      </c>
      <c r="M522">
        <v>-0.02026308880932115</v>
      </c>
      <c r="N522">
        <v>0.03</v>
      </c>
      <c r="O522">
        <v>0.08152210989635345</v>
      </c>
      <c r="P522" t="s">
        <v>624</v>
      </c>
      <c r="Q522" t="s">
        <v>534</v>
      </c>
      <c r="R522">
        <v>10</v>
      </c>
      <c r="S522">
        <v>1.4</v>
      </c>
      <c r="T522">
        <v>9</v>
      </c>
      <c r="U522">
        <v>1.107777777777778</v>
      </c>
      <c r="V522">
        <v>0</v>
      </c>
      <c r="W522">
        <v>0.6</v>
      </c>
      <c r="X522">
        <v>0.84</v>
      </c>
      <c r="Y522">
        <v>-0.163523316062176</v>
      </c>
      <c r="Z522">
        <v>0.8943338437978561</v>
      </c>
      <c r="AA522">
        <v>0.2480857580398162</v>
      </c>
      <c r="AB522">
        <v>0.2943425076452599</v>
      </c>
      <c r="AC522">
        <v>0.555045871559633</v>
      </c>
      <c r="AD522">
        <v>0.7370030581039755</v>
      </c>
    </row>
    <row r="523" spans="1:30">
      <c r="A523" s="1" t="s">
        <v>530</v>
      </c>
      <c r="B523">
        <f>HYPERLINK("https://www.suredividend.com/sure-analysis-PSEC/","Prospect Capital Corp")</f>
        <v>0</v>
      </c>
      <c r="C523">
        <v>5.505</v>
      </c>
      <c r="D523">
        <v>2059.005658</v>
      </c>
      <c r="E523" t="s">
        <v>699</v>
      </c>
      <c r="F523" t="s">
        <v>666</v>
      </c>
      <c r="G523" t="s">
        <v>702</v>
      </c>
      <c r="H523" t="s">
        <v>709</v>
      </c>
      <c r="I523" t="s">
        <v>1151</v>
      </c>
      <c r="J523" t="s">
        <v>1258</v>
      </c>
      <c r="K523">
        <v>44174</v>
      </c>
      <c r="L523">
        <v>0.126112028447676</v>
      </c>
      <c r="M523">
        <v>-0.02301532517240001</v>
      </c>
      <c r="N523">
        <v>0</v>
      </c>
      <c r="O523">
        <v>0.08029362141884544</v>
      </c>
      <c r="P523" t="s">
        <v>624</v>
      </c>
      <c r="Q523" t="s">
        <v>414</v>
      </c>
      <c r="R523">
        <v>0</v>
      </c>
      <c r="S523">
        <v>1.107692307692308</v>
      </c>
      <c r="T523">
        <v>4.9</v>
      </c>
      <c r="U523">
        <v>1.123469387755102</v>
      </c>
      <c r="V523">
        <v>0</v>
      </c>
      <c r="W523">
        <v>0.65</v>
      </c>
      <c r="X523">
        <v>0.72</v>
      </c>
      <c r="Y523">
        <v>-0.051709027169149</v>
      </c>
      <c r="Z523">
        <v>0.9800918836140888</v>
      </c>
      <c r="AA523">
        <v>0.4272588055130169</v>
      </c>
      <c r="AB523">
        <v>0.06957186544342508</v>
      </c>
      <c r="AC523">
        <v>0.5290519877675841</v>
      </c>
      <c r="AD523">
        <v>0.7293577981651376</v>
      </c>
    </row>
    <row r="524" spans="1:30">
      <c r="A524" s="1" t="s">
        <v>531</v>
      </c>
      <c r="B524">
        <f>HYPERLINK("https://www.suredividend.com/sure-analysis-VGR/","Vector Group Ltd")</f>
        <v>0</v>
      </c>
      <c r="C524">
        <v>11.51</v>
      </c>
      <c r="D524">
        <v>1785.867621</v>
      </c>
      <c r="E524" t="s">
        <v>692</v>
      </c>
      <c r="F524" t="s">
        <v>663</v>
      </c>
      <c r="G524" t="s">
        <v>702</v>
      </c>
      <c r="H524" t="s">
        <v>708</v>
      </c>
      <c r="I524" t="s">
        <v>1152</v>
      </c>
      <c r="J524" t="s">
        <v>1262</v>
      </c>
      <c r="K524">
        <v>44152</v>
      </c>
      <c r="L524">
        <v>0.06694515316904101</v>
      </c>
      <c r="M524">
        <v>-0.009023234054554519</v>
      </c>
      <c r="N524">
        <v>0.03</v>
      </c>
      <c r="O524">
        <v>0.07794932515908148</v>
      </c>
      <c r="P524" t="s">
        <v>624</v>
      </c>
      <c r="Q524" t="s">
        <v>534</v>
      </c>
      <c r="R524">
        <v>0</v>
      </c>
      <c r="S524">
        <v>1.454545454545455</v>
      </c>
      <c r="T524">
        <v>11</v>
      </c>
      <c r="U524">
        <v>1.046363636363636</v>
      </c>
      <c r="V524">
        <v>0.4544</v>
      </c>
      <c r="W524">
        <v>0.55</v>
      </c>
      <c r="X524">
        <v>0.8</v>
      </c>
      <c r="Y524">
        <v>-0.072585139072425</v>
      </c>
      <c r="Z524">
        <v>0.8606431852986218</v>
      </c>
      <c r="AA524">
        <v>0.3981623277182236</v>
      </c>
      <c r="AB524">
        <v>0.2943425076452599</v>
      </c>
      <c r="AC524">
        <v>0.6651376146788991</v>
      </c>
      <c r="AD524">
        <v>0.7155963302752294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39.78</v>
      </c>
      <c r="D525">
        <v>42898.938304</v>
      </c>
      <c r="E525" t="s">
        <v>696</v>
      </c>
      <c r="F525" t="s">
        <v>663</v>
      </c>
      <c r="G525" t="s">
        <v>702</v>
      </c>
      <c r="H525" t="s">
        <v>708</v>
      </c>
      <c r="J525" t="s">
        <v>1259</v>
      </c>
      <c r="K525">
        <v>44145</v>
      </c>
      <c r="L525">
        <v>0.04156658644906201</v>
      </c>
      <c r="M525">
        <v>-0.02527825882870727</v>
      </c>
      <c r="N525">
        <v>0.07000000000000001</v>
      </c>
      <c r="O525">
        <v>0.07783564409688659</v>
      </c>
      <c r="P525" t="s">
        <v>624</v>
      </c>
      <c r="Q525" t="s">
        <v>534</v>
      </c>
      <c r="R525">
        <v>4</v>
      </c>
      <c r="S525">
        <v>9.99</v>
      </c>
      <c r="T525">
        <v>35</v>
      </c>
      <c r="U525">
        <v>1.136571428571429</v>
      </c>
      <c r="V525">
        <v>-1.11</v>
      </c>
      <c r="W525">
        <v>-0.9</v>
      </c>
      <c r="X525">
        <v>1.69</v>
      </c>
      <c r="Y525">
        <v>-0.366880186943704</v>
      </c>
      <c r="Z525">
        <v>0.7258805513016846</v>
      </c>
      <c r="AA525">
        <v>0.08116385911179172</v>
      </c>
      <c r="AB525">
        <v>0.7744648318042813</v>
      </c>
      <c r="AC525">
        <v>0.5137614678899083</v>
      </c>
      <c r="AD525">
        <v>0.7140672782874617</v>
      </c>
    </row>
    <row r="526" spans="1:30">
      <c r="A526" s="1" t="s">
        <v>533</v>
      </c>
      <c r="B526">
        <f>HYPERLINK("https://www.suredividend.com/sure-analysis-STWD/","Starwood Property Trust Inc")</f>
        <v>0</v>
      </c>
      <c r="C526">
        <v>18.7</v>
      </c>
      <c r="D526">
        <v>5494.471336</v>
      </c>
      <c r="E526" t="s">
        <v>697</v>
      </c>
      <c r="F526" t="s">
        <v>665</v>
      </c>
      <c r="G526" t="s">
        <v>702</v>
      </c>
      <c r="H526" t="s">
        <v>708</v>
      </c>
      <c r="I526" t="s">
        <v>1153</v>
      </c>
      <c r="J526" t="s">
        <v>1265</v>
      </c>
      <c r="K526">
        <v>44148</v>
      </c>
      <c r="L526">
        <v>0.09546456411609801</v>
      </c>
      <c r="M526">
        <v>-0.01317694241767886</v>
      </c>
      <c r="N526">
        <v>0.001</v>
      </c>
      <c r="O526">
        <v>0.07772037412961574</v>
      </c>
      <c r="P526" t="s">
        <v>624</v>
      </c>
      <c r="Q526" t="s">
        <v>414</v>
      </c>
      <c r="R526">
        <v>0</v>
      </c>
      <c r="S526">
        <v>0.9896907216494846</v>
      </c>
      <c r="T526">
        <v>17.5</v>
      </c>
      <c r="U526">
        <v>1.068571428571429</v>
      </c>
      <c r="V526">
        <v>1.34</v>
      </c>
      <c r="W526">
        <v>1.94</v>
      </c>
      <c r="X526">
        <v>1.92</v>
      </c>
      <c r="Y526">
        <v>-0.119372883985362</v>
      </c>
      <c r="Z526">
        <v>0.9433384379785604</v>
      </c>
      <c r="AA526">
        <v>0.3200612557427259</v>
      </c>
      <c r="AB526">
        <v>0.0963302752293578</v>
      </c>
      <c r="AC526">
        <v>0.6314984709480123</v>
      </c>
      <c r="AD526">
        <v>0.7125382262996942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73.61</v>
      </c>
      <c r="D527">
        <v>61349.595944</v>
      </c>
      <c r="E527" t="s">
        <v>701</v>
      </c>
      <c r="F527" t="s">
        <v>663</v>
      </c>
      <c r="G527" t="s">
        <v>702</v>
      </c>
      <c r="H527" t="s">
        <v>708</v>
      </c>
      <c r="I527" t="s">
        <v>1154</v>
      </c>
      <c r="J527" t="s">
        <v>1261</v>
      </c>
      <c r="K527">
        <v>44170</v>
      </c>
      <c r="L527">
        <v>0.045157267178594</v>
      </c>
      <c r="M527">
        <v>-0.03064970603380401</v>
      </c>
      <c r="N527">
        <v>0.07199999999999999</v>
      </c>
      <c r="O527">
        <v>0.07606038273987781</v>
      </c>
      <c r="P527" t="s">
        <v>624</v>
      </c>
      <c r="Q527" t="s">
        <v>534</v>
      </c>
      <c r="R527">
        <v>16</v>
      </c>
      <c r="S527">
        <v>0.9857142857142858</v>
      </c>
      <c r="T527">
        <v>63</v>
      </c>
      <c r="U527">
        <v>1.168412698412698</v>
      </c>
      <c r="V527">
        <v>-0.1474</v>
      </c>
      <c r="W527">
        <v>3.5</v>
      </c>
      <c r="X527">
        <v>3.45</v>
      </c>
      <c r="Y527">
        <v>-0.041185665725702</v>
      </c>
      <c r="Z527">
        <v>0.7656967840735069</v>
      </c>
      <c r="AA527">
        <v>0.44104134762634</v>
      </c>
      <c r="AB527">
        <v>0.8058103975535168</v>
      </c>
      <c r="AC527">
        <v>0.4801223241590214</v>
      </c>
      <c r="AD527">
        <v>0.7018348623853211</v>
      </c>
    </row>
    <row r="528" spans="1:30">
      <c r="A528" s="1" t="s">
        <v>535</v>
      </c>
      <c r="B528">
        <f>HYPERLINK("https://www.suredividend.com/sure-analysis-EFC/","Ellington Financial Inc")</f>
        <v>0</v>
      </c>
      <c r="C528">
        <v>14.6</v>
      </c>
      <c r="D528">
        <v>649.720191</v>
      </c>
      <c r="E528" t="s">
        <v>691</v>
      </c>
      <c r="F528" t="s">
        <v>665</v>
      </c>
      <c r="G528" t="s">
        <v>702</v>
      </c>
      <c r="H528" t="s">
        <v>708</v>
      </c>
      <c r="I528" t="s">
        <v>1155</v>
      </c>
      <c r="J528" t="s">
        <v>1258</v>
      </c>
      <c r="K528">
        <v>44173</v>
      </c>
      <c r="L528">
        <v>0.081509062228188</v>
      </c>
      <c r="M528">
        <v>0.005420371823521064</v>
      </c>
      <c r="N528">
        <v>-0.01</v>
      </c>
      <c r="O528">
        <v>0.07544292310406786</v>
      </c>
      <c r="P528" t="s">
        <v>624</v>
      </c>
      <c r="Q528" t="s">
        <v>414</v>
      </c>
      <c r="R528">
        <v>0</v>
      </c>
      <c r="S528">
        <v>0.8373493975903614</v>
      </c>
      <c r="T528">
        <v>15</v>
      </c>
      <c r="U528">
        <v>0.9733333333333333</v>
      </c>
      <c r="V528">
        <v>0</v>
      </c>
      <c r="W528">
        <v>1.66</v>
      </c>
      <c r="X528">
        <v>1.39</v>
      </c>
      <c r="Y528">
        <v>-0.106546174825553</v>
      </c>
      <c r="Z528">
        <v>0.9035222052067381</v>
      </c>
      <c r="AA528">
        <v>0.3384379785604901</v>
      </c>
      <c r="AB528">
        <v>0.03134556574923547</v>
      </c>
      <c r="AC528">
        <v>0.77217125382263</v>
      </c>
      <c r="AD528">
        <v>0.6987767584097859</v>
      </c>
    </row>
    <row r="529" spans="1:30">
      <c r="A529" s="1" t="s">
        <v>536</v>
      </c>
      <c r="B529">
        <f>HYPERLINK("https://www.suredividend.com/sure-analysis-NLY/","Annaly Capital Management Inc")</f>
        <v>0</v>
      </c>
      <c r="C529">
        <v>8.285</v>
      </c>
      <c r="D529">
        <v>11815.029388</v>
      </c>
      <c r="E529" t="s">
        <v>697</v>
      </c>
      <c r="F529" t="s">
        <v>665</v>
      </c>
      <c r="G529" t="s">
        <v>702</v>
      </c>
      <c r="H529" t="s">
        <v>708</v>
      </c>
      <c r="I529" t="s">
        <v>1156</v>
      </c>
      <c r="J529" t="s">
        <v>1265</v>
      </c>
      <c r="K529">
        <v>44146</v>
      </c>
      <c r="L529">
        <v>0.103026298877447</v>
      </c>
      <c r="M529">
        <v>-0.0171115856764511</v>
      </c>
      <c r="N529">
        <v>-0.015</v>
      </c>
      <c r="O529">
        <v>0.07330495296801032</v>
      </c>
      <c r="P529" t="s">
        <v>624</v>
      </c>
      <c r="Q529" t="s">
        <v>414</v>
      </c>
      <c r="R529">
        <v>0</v>
      </c>
      <c r="S529">
        <v>0.8148148148148148</v>
      </c>
      <c r="T529">
        <v>7.6</v>
      </c>
      <c r="U529">
        <v>1.090131578947368</v>
      </c>
      <c r="V529">
        <v>-0.4925</v>
      </c>
      <c r="W529">
        <v>1.08</v>
      </c>
      <c r="X529">
        <v>0.88</v>
      </c>
      <c r="Y529">
        <v>0.022742402052746</v>
      </c>
      <c r="Z529">
        <v>0.9555895865237366</v>
      </c>
      <c r="AA529">
        <v>0.5467075038284839</v>
      </c>
      <c r="AB529">
        <v>0.02446483180428134</v>
      </c>
      <c r="AC529">
        <v>0.5902140672782875</v>
      </c>
      <c r="AD529">
        <v>0.6804281345565749</v>
      </c>
    </row>
    <row r="530" spans="1:30">
      <c r="A530" s="1" t="s">
        <v>537</v>
      </c>
      <c r="B530">
        <f>HYPERLINK("https://www.suredividend.com/sure-analysis-NYMT/","New York Mortgage Trust Inc")</f>
        <v>0</v>
      </c>
      <c r="C530">
        <v>3.595</v>
      </c>
      <c r="D530">
        <v>1393.877116</v>
      </c>
      <c r="E530" t="s">
        <v>699</v>
      </c>
      <c r="F530" t="s">
        <v>663</v>
      </c>
      <c r="G530" t="s">
        <v>702</v>
      </c>
      <c r="H530" t="s">
        <v>709</v>
      </c>
      <c r="I530" t="s">
        <v>1157</v>
      </c>
      <c r="J530" t="s">
        <v>1265</v>
      </c>
      <c r="K530">
        <v>44167</v>
      </c>
      <c r="L530">
        <v>0.05971825074597101</v>
      </c>
      <c r="M530">
        <v>-0.02300977907048585</v>
      </c>
      <c r="N530">
        <v>0</v>
      </c>
      <c r="O530">
        <v>0.0723844916744687</v>
      </c>
      <c r="P530" t="s">
        <v>624</v>
      </c>
      <c r="Q530" t="s">
        <v>534</v>
      </c>
      <c r="R530">
        <v>0</v>
      </c>
      <c r="S530">
        <v>9.99</v>
      </c>
      <c r="T530">
        <v>3.2</v>
      </c>
      <c r="U530">
        <v>1.1234375</v>
      </c>
      <c r="V530">
        <v>-0.9387000000000001</v>
      </c>
      <c r="W530">
        <v>-1</v>
      </c>
      <c r="X530">
        <v>0.3</v>
      </c>
      <c r="Y530">
        <v>-0.359219254679956</v>
      </c>
      <c r="Z530">
        <v>0.8376722817764165</v>
      </c>
      <c r="AA530">
        <v>0.08422664624808576</v>
      </c>
      <c r="AB530">
        <v>0.06957186544342508</v>
      </c>
      <c r="AC530">
        <v>0.5305810397553516</v>
      </c>
      <c r="AD530">
        <v>0.6758409785932722</v>
      </c>
    </row>
    <row r="531" spans="1:30">
      <c r="A531" s="1" t="s">
        <v>538</v>
      </c>
      <c r="B531">
        <f>HYPERLINK("https://www.suredividend.com/sure-analysis-CMA/","Comerica, Inc.")</f>
        <v>0</v>
      </c>
      <c r="C531">
        <v>55.49</v>
      </c>
      <c r="D531">
        <v>7769.447971</v>
      </c>
      <c r="E531" t="s">
        <v>694</v>
      </c>
      <c r="F531" t="s">
        <v>663</v>
      </c>
      <c r="G531" t="s">
        <v>702</v>
      </c>
      <c r="H531" t="s">
        <v>708</v>
      </c>
      <c r="I531" t="s">
        <v>1158</v>
      </c>
      <c r="J531" t="s">
        <v>1258</v>
      </c>
      <c r="K531">
        <v>44124</v>
      </c>
      <c r="L531">
        <v>0.047596392818921</v>
      </c>
      <c r="M531">
        <v>-0.00177235534107012</v>
      </c>
      <c r="N531">
        <v>0.03</v>
      </c>
      <c r="O531">
        <v>0.0721832267496707</v>
      </c>
      <c r="P531" t="s">
        <v>624</v>
      </c>
      <c r="Q531" t="s">
        <v>414</v>
      </c>
      <c r="R531">
        <v>11</v>
      </c>
      <c r="S531">
        <v>0.9066666666666667</v>
      </c>
      <c r="T531">
        <v>55</v>
      </c>
      <c r="U531">
        <v>1.008909090909091</v>
      </c>
      <c r="V531">
        <v>3.67</v>
      </c>
      <c r="W531">
        <v>3</v>
      </c>
      <c r="X531">
        <v>2.72</v>
      </c>
      <c r="Y531">
        <v>-0.155056125389308</v>
      </c>
      <c r="Z531">
        <v>0.781010719754977</v>
      </c>
      <c r="AA531">
        <v>0.2633996937212864</v>
      </c>
      <c r="AB531">
        <v>0.2943425076452599</v>
      </c>
      <c r="AC531">
        <v>0.7232415902140673</v>
      </c>
      <c r="AD531">
        <v>0.6743119266055047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42.91</v>
      </c>
      <c r="D532">
        <v>38707.230355</v>
      </c>
      <c r="E532" t="s">
        <v>701</v>
      </c>
      <c r="F532" t="s">
        <v>663</v>
      </c>
      <c r="H532" t="s">
        <v>708</v>
      </c>
      <c r="I532" t="s">
        <v>1159</v>
      </c>
      <c r="J532" t="s">
        <v>1255</v>
      </c>
      <c r="K532">
        <v>44192</v>
      </c>
      <c r="L532">
        <v>0.06697148921031601</v>
      </c>
      <c r="M532">
        <v>-0.009065227264695164</v>
      </c>
      <c r="N532">
        <v>0.03</v>
      </c>
      <c r="O532">
        <v>0.0721830571670381</v>
      </c>
      <c r="P532" t="s">
        <v>624</v>
      </c>
      <c r="Q532" t="s">
        <v>414</v>
      </c>
      <c r="R532">
        <v>12</v>
      </c>
      <c r="S532">
        <v>1.054852320675105</v>
      </c>
      <c r="T532">
        <v>41</v>
      </c>
      <c r="U532">
        <v>1.046585365853658</v>
      </c>
      <c r="V532">
        <v>2.04</v>
      </c>
      <c r="W532">
        <v>2.37</v>
      </c>
      <c r="X532">
        <v>2.5</v>
      </c>
      <c r="Y532">
        <v>-0.011403506745785</v>
      </c>
      <c r="Z532">
        <v>0.8621745788667688</v>
      </c>
      <c r="AA532">
        <v>0.4931087289433384</v>
      </c>
      <c r="AB532">
        <v>0.2943425076452599</v>
      </c>
      <c r="AC532">
        <v>0.6636085626911316</v>
      </c>
      <c r="AD532">
        <v>0.672782874617737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5.135</v>
      </c>
      <c r="D533">
        <v>361.724922</v>
      </c>
      <c r="E533" t="s">
        <v>697</v>
      </c>
      <c r="F533" t="s">
        <v>665</v>
      </c>
      <c r="G533" t="s">
        <v>702</v>
      </c>
      <c r="H533" t="s">
        <v>708</v>
      </c>
      <c r="I533" t="s">
        <v>1160</v>
      </c>
      <c r="J533" t="s">
        <v>1265</v>
      </c>
      <c r="K533">
        <v>44146</v>
      </c>
      <c r="L533">
        <v>0.142254373267204</v>
      </c>
      <c r="M533">
        <v>-0.04872976350664959</v>
      </c>
      <c r="N533">
        <v>-0.02</v>
      </c>
      <c r="O533">
        <v>0.07041829130835664</v>
      </c>
      <c r="P533" t="s">
        <v>624</v>
      </c>
      <c r="Q533" t="s">
        <v>414</v>
      </c>
      <c r="R533">
        <v>0</v>
      </c>
      <c r="S533">
        <v>1</v>
      </c>
      <c r="T533">
        <v>4</v>
      </c>
      <c r="U533">
        <v>1.28375</v>
      </c>
      <c r="V533">
        <v>0.06520000000000001</v>
      </c>
      <c r="W533">
        <v>1.16</v>
      </c>
      <c r="X533">
        <v>1.16</v>
      </c>
      <c r="Y533">
        <v>0.038950699599944</v>
      </c>
      <c r="Z533">
        <v>0.9877488514548238</v>
      </c>
      <c r="AA533">
        <v>0.5742725880551302</v>
      </c>
      <c r="AB533">
        <v>0.01834862385321101</v>
      </c>
      <c r="AC533">
        <v>0.3516819571865443</v>
      </c>
      <c r="AD533">
        <v>0.6620795107033639</v>
      </c>
    </row>
    <row r="534" spans="1:30">
      <c r="A534" s="1" t="s">
        <v>541</v>
      </c>
      <c r="B534">
        <f>HYPERLINK("https://www.suredividend.com/sure-analysis-BXMT/","Blackstone Mortgage Trust Inc")</f>
        <v>0</v>
      </c>
      <c r="C534">
        <v>26.62</v>
      </c>
      <c r="D534">
        <v>4024.82381</v>
      </c>
      <c r="E534" t="s">
        <v>697</v>
      </c>
      <c r="F534" t="s">
        <v>665</v>
      </c>
      <c r="G534" t="s">
        <v>702</v>
      </c>
      <c r="H534" t="s">
        <v>708</v>
      </c>
      <c r="I534" t="s">
        <v>1161</v>
      </c>
      <c r="J534" t="s">
        <v>1265</v>
      </c>
      <c r="K534">
        <v>44144</v>
      </c>
      <c r="L534">
        <v>0.086882015776507</v>
      </c>
      <c r="M534">
        <v>-0.01247888249443796</v>
      </c>
      <c r="N534">
        <v>0</v>
      </c>
      <c r="O534">
        <v>0.07036699782772393</v>
      </c>
      <c r="P534" t="s">
        <v>624</v>
      </c>
      <c r="Q534" t="s">
        <v>414</v>
      </c>
      <c r="R534">
        <v>0</v>
      </c>
      <c r="S534">
        <v>1</v>
      </c>
      <c r="T534">
        <v>25</v>
      </c>
      <c r="U534">
        <v>1.0648</v>
      </c>
      <c r="V534">
        <v>0.9578000000000001</v>
      </c>
      <c r="W534">
        <v>2.48</v>
      </c>
      <c r="X534">
        <v>2.48</v>
      </c>
      <c r="Y534">
        <v>-0.179147422499053</v>
      </c>
      <c r="Z534">
        <v>0.9249617151607963</v>
      </c>
      <c r="AA534">
        <v>0.2266462480857581</v>
      </c>
      <c r="AB534">
        <v>0.06957186544342508</v>
      </c>
      <c r="AC534">
        <v>0.6376146788990825</v>
      </c>
      <c r="AD534">
        <v>0.6605504587155963</v>
      </c>
    </row>
    <row r="535" spans="1:30">
      <c r="A535" s="1" t="s">
        <v>542</v>
      </c>
      <c r="B535">
        <f>HYPERLINK("https://www.suredividend.com/sure-analysis-GNL/","Global Net Lease Inc")</f>
        <v>0</v>
      </c>
      <c r="C535">
        <v>17.09</v>
      </c>
      <c r="D535">
        <v>1533.731181</v>
      </c>
      <c r="E535" t="s">
        <v>697</v>
      </c>
      <c r="F535" t="s">
        <v>665</v>
      </c>
      <c r="G535" t="s">
        <v>702</v>
      </c>
      <c r="H535" t="s">
        <v>708</v>
      </c>
      <c r="I535" t="s">
        <v>1162</v>
      </c>
      <c r="J535" t="s">
        <v>1265</v>
      </c>
      <c r="K535">
        <v>44149</v>
      </c>
      <c r="L535">
        <v>0.07369587747430101</v>
      </c>
      <c r="M535">
        <v>-0.06827481109610356</v>
      </c>
      <c r="N535">
        <v>0.053</v>
      </c>
      <c r="O535">
        <v>0.070093179551308</v>
      </c>
      <c r="P535" t="s">
        <v>624</v>
      </c>
      <c r="Q535" t="s">
        <v>414</v>
      </c>
      <c r="R535">
        <v>0</v>
      </c>
      <c r="S535">
        <v>0.9638554216867471</v>
      </c>
      <c r="T535">
        <v>12</v>
      </c>
      <c r="U535">
        <v>1.424166666666667</v>
      </c>
      <c r="V535">
        <v>0</v>
      </c>
      <c r="W535">
        <v>1.66</v>
      </c>
      <c r="X535">
        <v>1.6</v>
      </c>
      <c r="Y535">
        <v>-0.072997398551626</v>
      </c>
      <c r="Z535">
        <v>0.8820826952526799</v>
      </c>
      <c r="AA535">
        <v>0.3966309341500766</v>
      </c>
      <c r="AB535">
        <v>0.617737003058104</v>
      </c>
      <c r="AC535">
        <v>0.2477064220183486</v>
      </c>
      <c r="AD535">
        <v>0.6559633027522936</v>
      </c>
    </row>
    <row r="536" spans="1:30">
      <c r="A536" s="1" t="s">
        <v>543</v>
      </c>
      <c r="B536">
        <f>HYPERLINK("https://www.suredividend.com/sure-analysis-BPY/","Brookfield Property Partners L.P.")</f>
        <v>0</v>
      </c>
      <c r="C536">
        <v>16.905</v>
      </c>
      <c r="D536">
        <v>6267.396005</v>
      </c>
      <c r="E536" t="s">
        <v>701</v>
      </c>
      <c r="F536" t="s">
        <v>665</v>
      </c>
      <c r="H536" t="s">
        <v>709</v>
      </c>
      <c r="I536" t="s">
        <v>1163</v>
      </c>
      <c r="J536" t="s">
        <v>1265</v>
      </c>
      <c r="K536">
        <v>44148</v>
      </c>
      <c r="L536">
        <v>0.111154051564795</v>
      </c>
      <c r="M536">
        <v>-0.03700823758705241</v>
      </c>
      <c r="N536">
        <v>0.04</v>
      </c>
      <c r="O536">
        <v>0.06975622844405094</v>
      </c>
      <c r="P536" t="s">
        <v>624</v>
      </c>
      <c r="Q536" t="s">
        <v>414</v>
      </c>
      <c r="R536">
        <v>13</v>
      </c>
      <c r="S536">
        <v>1.477777777777778</v>
      </c>
      <c r="T536">
        <v>14</v>
      </c>
      <c r="U536">
        <v>1.2075</v>
      </c>
      <c r="V536">
        <v>0</v>
      </c>
      <c r="W536">
        <v>0.9</v>
      </c>
      <c r="X536">
        <v>1.33</v>
      </c>
      <c r="Y536">
        <v>-0.120653402530476</v>
      </c>
      <c r="Z536">
        <v>0.9663093415007658</v>
      </c>
      <c r="AA536">
        <v>0.3124042879019908</v>
      </c>
      <c r="AB536">
        <v>0.4235474006116208</v>
      </c>
      <c r="AC536">
        <v>0.426605504587156</v>
      </c>
      <c r="AD536">
        <v>0.6529051987767583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38.78</v>
      </c>
      <c r="D537">
        <v>4369.662633</v>
      </c>
      <c r="E537" t="s">
        <v>691</v>
      </c>
      <c r="F537" t="s">
        <v>665</v>
      </c>
      <c r="G537" t="s">
        <v>702</v>
      </c>
      <c r="H537" t="s">
        <v>708</v>
      </c>
      <c r="I537" t="s">
        <v>1164</v>
      </c>
      <c r="J537" t="s">
        <v>1265</v>
      </c>
      <c r="K537">
        <v>44138</v>
      </c>
      <c r="L537">
        <v>0.06069066092855101</v>
      </c>
      <c r="M537">
        <v>-0.02757536568040009</v>
      </c>
      <c r="N537">
        <v>0.04</v>
      </c>
      <c r="O537">
        <v>0.06657314340401976</v>
      </c>
      <c r="P537" t="s">
        <v>624</v>
      </c>
      <c r="Q537" t="s">
        <v>414</v>
      </c>
      <c r="R537">
        <v>0</v>
      </c>
      <c r="S537">
        <v>0.8896797153024911</v>
      </c>
      <c r="T537">
        <v>33.72</v>
      </c>
      <c r="U537">
        <v>1.15005931198102</v>
      </c>
      <c r="V537">
        <v>-0.089</v>
      </c>
      <c r="W537">
        <v>2.81</v>
      </c>
      <c r="X537">
        <v>2.5</v>
      </c>
      <c r="Y537">
        <v>-0.108581319486052</v>
      </c>
      <c r="Z537">
        <v>0.8437978560490046</v>
      </c>
      <c r="AA537">
        <v>0.333843797856049</v>
      </c>
      <c r="AB537">
        <v>0.4235474006116208</v>
      </c>
      <c r="AC537">
        <v>0.4984709480122324</v>
      </c>
      <c r="AD537">
        <v>0.6345565749235473</v>
      </c>
    </row>
    <row r="538" spans="1:30">
      <c r="A538" s="1" t="s">
        <v>545</v>
      </c>
      <c r="B538">
        <f>HYPERLINK("https://www.suredividend.com/sure-analysis-GOOD/","Gladstone Commercial Corp")</f>
        <v>0</v>
      </c>
      <c r="C538">
        <v>17.83</v>
      </c>
      <c r="D538">
        <v>616.829346</v>
      </c>
      <c r="E538" t="s">
        <v>699</v>
      </c>
      <c r="F538" t="s">
        <v>665</v>
      </c>
      <c r="G538" t="s">
        <v>702</v>
      </c>
      <c r="H538" t="s">
        <v>709</v>
      </c>
      <c r="I538" t="s">
        <v>1069</v>
      </c>
      <c r="J538" t="s">
        <v>1265</v>
      </c>
      <c r="K538">
        <v>44157</v>
      </c>
      <c r="L538">
        <v>0.080168956021997</v>
      </c>
      <c r="M538">
        <v>-0.009488514808806081</v>
      </c>
      <c r="N538">
        <v>0</v>
      </c>
      <c r="O538">
        <v>0.06562143617806937</v>
      </c>
      <c r="P538" t="s">
        <v>624</v>
      </c>
      <c r="Q538" t="s">
        <v>414</v>
      </c>
      <c r="R538">
        <v>0</v>
      </c>
      <c r="S538">
        <v>0.9493670886075949</v>
      </c>
      <c r="T538">
        <v>17</v>
      </c>
      <c r="U538">
        <v>1.048823529411765</v>
      </c>
      <c r="V538">
        <v>-0.2383</v>
      </c>
      <c r="W538">
        <v>1.58</v>
      </c>
      <c r="X538">
        <v>1.5</v>
      </c>
      <c r="Y538">
        <v>-0.08045037497190201</v>
      </c>
      <c r="Z538">
        <v>0.8958652373660031</v>
      </c>
      <c r="AA538">
        <v>0.3813169984686064</v>
      </c>
      <c r="AB538">
        <v>0.06957186544342508</v>
      </c>
      <c r="AC538">
        <v>0.6590214067278288</v>
      </c>
      <c r="AD538">
        <v>0.6253822629969419</v>
      </c>
    </row>
    <row r="539" spans="1:30">
      <c r="A539" s="1" t="s">
        <v>546</v>
      </c>
      <c r="B539">
        <f>HYPERLINK("https://www.suredividend.com/sure-analysis-IMO/","Imperial Oil Ltd.")</f>
        <v>0</v>
      </c>
      <c r="C539">
        <v>19.5</v>
      </c>
      <c r="D539">
        <v>13969.480648</v>
      </c>
      <c r="E539" t="s">
        <v>696</v>
      </c>
      <c r="F539" t="s">
        <v>663</v>
      </c>
      <c r="H539" t="s">
        <v>712</v>
      </c>
      <c r="J539" t="s">
        <v>1259</v>
      </c>
      <c r="K539">
        <v>44151</v>
      </c>
      <c r="L539">
        <v>0.028668372089258</v>
      </c>
      <c r="M539">
        <v>0.005076403090295889</v>
      </c>
      <c r="N539">
        <v>0.03</v>
      </c>
      <c r="O539">
        <v>0.0650409059651933</v>
      </c>
      <c r="P539" t="s">
        <v>624</v>
      </c>
      <c r="Q539" t="s">
        <v>624</v>
      </c>
      <c r="R539">
        <v>5</v>
      </c>
      <c r="S539">
        <v>9.99</v>
      </c>
      <c r="T539">
        <v>20</v>
      </c>
      <c r="U539">
        <v>0.975</v>
      </c>
      <c r="V539">
        <v>-0.3964</v>
      </c>
      <c r="W539">
        <v>-1.3</v>
      </c>
      <c r="X539">
        <v>0.66</v>
      </c>
      <c r="Y539">
        <v>-0.255983798196845</v>
      </c>
      <c r="Z539">
        <v>0.557427258805513</v>
      </c>
      <c r="AA539">
        <v>0.1546707503828484</v>
      </c>
      <c r="AB539">
        <v>0.2943425076452599</v>
      </c>
      <c r="AC539">
        <v>0.7691131498470948</v>
      </c>
      <c r="AD539">
        <v>0.6223241590214067</v>
      </c>
    </row>
    <row r="540" spans="1:30">
      <c r="A540" s="1" t="s">
        <v>547</v>
      </c>
      <c r="B540">
        <f>HYPERLINK("https://www.suredividend.com/sure-analysis-HRZN/","Horizon Technology Finance Corp")</f>
        <v>0</v>
      </c>
      <c r="C540">
        <v>13.08</v>
      </c>
      <c r="D540">
        <v>243.186852</v>
      </c>
      <c r="E540" t="s">
        <v>691</v>
      </c>
      <c r="F540" t="s">
        <v>666</v>
      </c>
      <c r="H540" t="s">
        <v>709</v>
      </c>
      <c r="J540" t="s">
        <v>1258</v>
      </c>
      <c r="K540">
        <v>44140</v>
      </c>
      <c r="L540">
        <v>0.08669252594424401</v>
      </c>
      <c r="M540">
        <v>-0.01922678889277074</v>
      </c>
      <c r="N540">
        <v>0</v>
      </c>
      <c r="O540">
        <v>0.06439631346449848</v>
      </c>
      <c r="P540" t="s">
        <v>624</v>
      </c>
      <c r="Q540" t="s">
        <v>414</v>
      </c>
      <c r="R540">
        <v>0</v>
      </c>
      <c r="S540">
        <v>0.96</v>
      </c>
      <c r="T540">
        <v>11.87</v>
      </c>
      <c r="U540">
        <v>1.101937657961247</v>
      </c>
      <c r="V540">
        <v>0</v>
      </c>
      <c r="W540">
        <v>1.25</v>
      </c>
      <c r="X540">
        <v>1.2</v>
      </c>
      <c r="Y540">
        <v>0.120713735514944</v>
      </c>
      <c r="Z540">
        <v>0.9218989280245024</v>
      </c>
      <c r="AA540">
        <v>0.6784073506891271</v>
      </c>
      <c r="AB540">
        <v>0.06957186544342508</v>
      </c>
      <c r="AC540">
        <v>0.5718654434250765</v>
      </c>
      <c r="AD540">
        <v>0.6146788990825688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8.74</v>
      </c>
      <c r="D541">
        <v>287.539552</v>
      </c>
      <c r="E541" t="s">
        <v>699</v>
      </c>
      <c r="F541" t="s">
        <v>663</v>
      </c>
      <c r="G541" t="s">
        <v>702</v>
      </c>
      <c r="H541" t="s">
        <v>709</v>
      </c>
      <c r="I541" t="s">
        <v>1069</v>
      </c>
      <c r="J541" t="s">
        <v>1258</v>
      </c>
      <c r="K541">
        <v>44162</v>
      </c>
      <c r="L541">
        <v>0.08561688819445601</v>
      </c>
      <c r="M541">
        <v>-0.0175381147181991</v>
      </c>
      <c r="N541">
        <v>0</v>
      </c>
      <c r="O541">
        <v>0.06367047828258854</v>
      </c>
      <c r="P541" t="s">
        <v>624</v>
      </c>
      <c r="Q541" t="s">
        <v>414</v>
      </c>
      <c r="R541">
        <v>0</v>
      </c>
      <c r="S541">
        <v>0.975</v>
      </c>
      <c r="T541">
        <v>8</v>
      </c>
      <c r="U541">
        <v>1.0925</v>
      </c>
      <c r="V541">
        <v>0</v>
      </c>
      <c r="W541">
        <v>0.8</v>
      </c>
      <c r="X541">
        <v>0.78</v>
      </c>
      <c r="Y541">
        <v>-0.026309426995186</v>
      </c>
      <c r="Z541">
        <v>0.9188361408882082</v>
      </c>
      <c r="AA541">
        <v>0.4686064318529862</v>
      </c>
      <c r="AB541">
        <v>0.06957186544342508</v>
      </c>
      <c r="AC541">
        <v>0.5825688073394495</v>
      </c>
      <c r="AD541">
        <v>0.6085626911314985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10.68</v>
      </c>
      <c r="D542">
        <v>698.438372</v>
      </c>
      <c r="E542" t="s">
        <v>697</v>
      </c>
      <c r="F542" t="s">
        <v>665</v>
      </c>
      <c r="G542" t="s">
        <v>702</v>
      </c>
      <c r="H542" t="s">
        <v>708</v>
      </c>
      <c r="J542" t="s">
        <v>1265</v>
      </c>
      <c r="K542">
        <v>44144</v>
      </c>
      <c r="L542">
        <v>0.105627355380316</v>
      </c>
      <c r="M542">
        <v>-0.03151248181852717</v>
      </c>
      <c r="N542">
        <v>-0.008</v>
      </c>
      <c r="O542">
        <v>0.05987416988632877</v>
      </c>
      <c r="P542" t="s">
        <v>624</v>
      </c>
      <c r="Q542" t="s">
        <v>414</v>
      </c>
      <c r="R542">
        <v>0</v>
      </c>
      <c r="S542">
        <v>0.923076923076923</v>
      </c>
      <c r="T542">
        <v>9.1</v>
      </c>
      <c r="U542">
        <v>1.173626373626374</v>
      </c>
      <c r="V542">
        <v>-3.22</v>
      </c>
      <c r="W542">
        <v>1.3</v>
      </c>
      <c r="X542">
        <v>1.2</v>
      </c>
      <c r="Y542">
        <v>-0.341209512470616</v>
      </c>
      <c r="Z542">
        <v>0.9586523736600305</v>
      </c>
      <c r="AA542">
        <v>0.09341500765696784</v>
      </c>
      <c r="AB542">
        <v>0.03669724770642202</v>
      </c>
      <c r="AC542">
        <v>0.4709480122324159</v>
      </c>
      <c r="AD542">
        <v>0.5825688073394495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14.24</v>
      </c>
      <c r="D543">
        <v>232.069032</v>
      </c>
      <c r="E543" t="s">
        <v>691</v>
      </c>
      <c r="F543" t="s">
        <v>666</v>
      </c>
      <c r="G543" t="s">
        <v>702</v>
      </c>
      <c r="H543" t="s">
        <v>709</v>
      </c>
      <c r="I543" t="s">
        <v>1165</v>
      </c>
      <c r="J543" t="s">
        <v>1258</v>
      </c>
      <c r="K543">
        <v>44168</v>
      </c>
      <c r="L543">
        <v>0.08418013503716501</v>
      </c>
      <c r="M543">
        <v>-0.01805610897038257</v>
      </c>
      <c r="N543">
        <v>0</v>
      </c>
      <c r="O543">
        <v>0.05937256667122326</v>
      </c>
      <c r="P543" t="s">
        <v>624</v>
      </c>
      <c r="Q543" t="s">
        <v>414</v>
      </c>
      <c r="R543">
        <v>0</v>
      </c>
      <c r="S543">
        <v>0.923076923076923</v>
      </c>
      <c r="T543">
        <v>13</v>
      </c>
      <c r="U543">
        <v>1.095384615384615</v>
      </c>
      <c r="V543">
        <v>0</v>
      </c>
      <c r="W543">
        <v>1.3</v>
      </c>
      <c r="X543">
        <v>1.2</v>
      </c>
      <c r="Y543">
        <v>-0.104200223020691</v>
      </c>
      <c r="Z543">
        <v>0.9142419601837672</v>
      </c>
      <c r="AA543">
        <v>0.3445635528330781</v>
      </c>
      <c r="AB543">
        <v>0.06957186544342508</v>
      </c>
      <c r="AC543">
        <v>0.5779816513761468</v>
      </c>
      <c r="AD543">
        <v>0.5764525993883791</v>
      </c>
    </row>
    <row r="544" spans="1:30">
      <c r="A544" s="1" t="s">
        <v>551</v>
      </c>
      <c r="B544">
        <f>HYPERLINK("https://www.suredividend.com/sure-analysis-MAIN/","Main Street Capital Corporation")</f>
        <v>0</v>
      </c>
      <c r="C544">
        <v>31.31</v>
      </c>
      <c r="D544">
        <v>2137.95156</v>
      </c>
      <c r="E544" t="s">
        <v>698</v>
      </c>
      <c r="F544" t="s">
        <v>663</v>
      </c>
      <c r="G544" t="s">
        <v>702</v>
      </c>
      <c r="H544" t="s">
        <v>708</v>
      </c>
      <c r="I544" t="s">
        <v>1166</v>
      </c>
      <c r="J544" t="s">
        <v>1258</v>
      </c>
      <c r="K544">
        <v>44159</v>
      </c>
      <c r="L544">
        <v>0.06760647266132201</v>
      </c>
      <c r="M544">
        <v>-0.03648594082882617</v>
      </c>
      <c r="N544">
        <v>0.02</v>
      </c>
      <c r="O544">
        <v>0.05742519783737077</v>
      </c>
      <c r="P544" t="s">
        <v>624</v>
      </c>
      <c r="Q544" t="s">
        <v>534</v>
      </c>
      <c r="R544">
        <v>5</v>
      </c>
      <c r="S544">
        <v>1.32972972972973</v>
      </c>
      <c r="T544">
        <v>26</v>
      </c>
      <c r="U544">
        <v>1.204230769230769</v>
      </c>
      <c r="V544">
        <v>-0.5215000000000001</v>
      </c>
      <c r="W544">
        <v>1.85</v>
      </c>
      <c r="X544">
        <v>2.46</v>
      </c>
      <c r="Y544">
        <v>-0.204042457648446</v>
      </c>
      <c r="Z544">
        <v>0.8652373660030628</v>
      </c>
      <c r="AA544">
        <v>0.2021439509954058</v>
      </c>
      <c r="AB544">
        <v>0.1903669724770642</v>
      </c>
      <c r="AC544">
        <v>0.4388379204892967</v>
      </c>
      <c r="AD544">
        <v>0.5626911314984709</v>
      </c>
    </row>
    <row r="545" spans="1:30">
      <c r="A545" s="1" t="s">
        <v>552</v>
      </c>
      <c r="B545">
        <f>HYPERLINK("https://www.suredividend.com/sure-analysis-SSREY/","Swiss Re Ltd")</f>
        <v>0</v>
      </c>
      <c r="C545">
        <v>23.69</v>
      </c>
      <c r="D545">
        <v>30086.044717</v>
      </c>
      <c r="E545" t="s">
        <v>691</v>
      </c>
      <c r="F545" t="s">
        <v>663</v>
      </c>
      <c r="H545" t="s">
        <v>707</v>
      </c>
      <c r="I545" t="s">
        <v>1167</v>
      </c>
      <c r="J545" t="s">
        <v>1258</v>
      </c>
      <c r="K545">
        <v>44135</v>
      </c>
      <c r="L545">
        <v>0</v>
      </c>
      <c r="M545">
        <v>-0.0534545136400677</v>
      </c>
      <c r="N545">
        <v>0.05</v>
      </c>
      <c r="O545">
        <v>0.05523664793771554</v>
      </c>
      <c r="P545" t="s">
        <v>624</v>
      </c>
      <c r="Q545" t="s">
        <v>624</v>
      </c>
      <c r="R545">
        <v>5</v>
      </c>
      <c r="S545">
        <v>9.99</v>
      </c>
      <c r="T545">
        <v>18</v>
      </c>
      <c r="U545">
        <v>1.316111111111111</v>
      </c>
      <c r="V545">
        <v>0</v>
      </c>
      <c r="W545">
        <v>-0.5</v>
      </c>
      <c r="X545">
        <v>1.51</v>
      </c>
      <c r="Y545">
        <v>-0.155737704918032</v>
      </c>
      <c r="Z545">
        <v>0.03675344563552833</v>
      </c>
      <c r="AA545">
        <v>0.2603369065849924</v>
      </c>
      <c r="AB545">
        <v>0.5558103975535168</v>
      </c>
      <c r="AC545">
        <v>0.3165137614678899</v>
      </c>
      <c r="AD545">
        <v>0.5397553516819572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9.529999999999999</v>
      </c>
      <c r="D546">
        <v>139.983108</v>
      </c>
      <c r="E546" t="s">
        <v>696</v>
      </c>
      <c r="F546" t="s">
        <v>663</v>
      </c>
      <c r="G546" t="s">
        <v>702</v>
      </c>
      <c r="H546" t="s">
        <v>709</v>
      </c>
      <c r="I546" t="s">
        <v>1168</v>
      </c>
      <c r="J546" t="s">
        <v>1261</v>
      </c>
      <c r="K546">
        <v>44153</v>
      </c>
      <c r="L546">
        <v>0.073644409451811</v>
      </c>
      <c r="M546">
        <v>-0.01581225192062952</v>
      </c>
      <c r="N546">
        <v>0</v>
      </c>
      <c r="O546">
        <v>0.05490971076133744</v>
      </c>
      <c r="P546" t="s">
        <v>624</v>
      </c>
      <c r="Q546" t="s">
        <v>414</v>
      </c>
      <c r="R546">
        <v>0</v>
      </c>
      <c r="S546">
        <v>1.042857142857143</v>
      </c>
      <c r="T546">
        <v>8.800000000000001</v>
      </c>
      <c r="U546">
        <v>1.082954545454545</v>
      </c>
      <c r="V546">
        <v>0</v>
      </c>
      <c r="W546">
        <v>0.7</v>
      </c>
      <c r="X546">
        <v>0.73</v>
      </c>
      <c r="Y546">
        <v>0.120727008701151</v>
      </c>
      <c r="Z546">
        <v>0.879019908116386</v>
      </c>
      <c r="AA546">
        <v>0.6799387442572741</v>
      </c>
      <c r="AB546">
        <v>0.06957186544342508</v>
      </c>
      <c r="AC546">
        <v>0.6055045871559632</v>
      </c>
      <c r="AD546">
        <v>0.5351681957186544</v>
      </c>
    </row>
    <row r="547" spans="1:30">
      <c r="A547" s="1" t="s">
        <v>554</v>
      </c>
      <c r="B547">
        <f>HYPERLINK("https://www.suredividend.com/sure-analysis-QSR/","Restaurant Brands International Inc")</f>
        <v>0</v>
      </c>
      <c r="C547">
        <v>60.07</v>
      </c>
      <c r="D547">
        <v>18600.821847</v>
      </c>
      <c r="E547" t="s">
        <v>696</v>
      </c>
      <c r="F547" t="s">
        <v>663</v>
      </c>
      <c r="H547" t="s">
        <v>708</v>
      </c>
      <c r="I547" t="s">
        <v>1169</v>
      </c>
      <c r="J547" t="s">
        <v>1260</v>
      </c>
      <c r="K547">
        <v>44138</v>
      </c>
      <c r="L547">
        <v>0.04202825895419701</v>
      </c>
      <c r="M547">
        <v>-0.09733007331348131</v>
      </c>
      <c r="N547">
        <v>0.13</v>
      </c>
      <c r="O547">
        <v>0.05366581082764266</v>
      </c>
      <c r="P547" t="s">
        <v>624</v>
      </c>
      <c r="Q547" t="s">
        <v>534</v>
      </c>
      <c r="R547">
        <v>8</v>
      </c>
      <c r="S547">
        <v>1.04</v>
      </c>
      <c r="T547">
        <v>36</v>
      </c>
      <c r="U547">
        <v>1.668611111111111</v>
      </c>
      <c r="V547">
        <v>1.19</v>
      </c>
      <c r="W547">
        <v>2</v>
      </c>
      <c r="X547">
        <v>2.08</v>
      </c>
      <c r="Y547">
        <v>-0.013750363125786</v>
      </c>
      <c r="Z547">
        <v>0.7304747320061256</v>
      </c>
      <c r="AA547">
        <v>0.4900459418070444</v>
      </c>
      <c r="AB547">
        <v>0.9740061162079511</v>
      </c>
      <c r="AC547">
        <v>0.110091743119266</v>
      </c>
      <c r="AD547">
        <v>0.5214067278287462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8.109999999999999</v>
      </c>
      <c r="D548">
        <v>49.44</v>
      </c>
      <c r="E548" t="s">
        <v>696</v>
      </c>
      <c r="F548" t="s">
        <v>663</v>
      </c>
      <c r="H548" t="s">
        <v>708</v>
      </c>
      <c r="J548" t="s">
        <v>1259</v>
      </c>
      <c r="K548">
        <v>44153</v>
      </c>
      <c r="L548">
        <v>0.080807655018204</v>
      </c>
      <c r="M548">
        <v>-0.08505181937585171</v>
      </c>
      <c r="N548">
        <v>0.04</v>
      </c>
      <c r="O548">
        <v>0.05289404193352221</v>
      </c>
      <c r="P548" t="s">
        <v>624</v>
      </c>
      <c r="Q548" t="s">
        <v>414</v>
      </c>
      <c r="R548">
        <v>0</v>
      </c>
      <c r="S548">
        <v>1</v>
      </c>
      <c r="T548">
        <v>5.2</v>
      </c>
      <c r="U548">
        <v>1.559615384615384</v>
      </c>
      <c r="V548">
        <v>0</v>
      </c>
      <c r="W548">
        <v>0.74</v>
      </c>
      <c r="X548">
        <v>0.74</v>
      </c>
      <c r="Y548">
        <v>0.037195544087104</v>
      </c>
      <c r="Z548">
        <v>0.9004594180704442</v>
      </c>
      <c r="AA548">
        <v>0.5712098009188362</v>
      </c>
      <c r="AB548">
        <v>0.4235474006116208</v>
      </c>
      <c r="AC548">
        <v>0.1636085626911315</v>
      </c>
      <c r="AD548">
        <v>0.5152905198776758</v>
      </c>
    </row>
    <row r="549" spans="1:30">
      <c r="A549" s="1" t="s">
        <v>556</v>
      </c>
      <c r="B549">
        <f>HYPERLINK("https://www.suredividend.com/sure-analysis-PBA/","Pembina Pipeline Corporation")</f>
        <v>0</v>
      </c>
      <c r="C549">
        <v>24.12</v>
      </c>
      <c r="D549">
        <v>13011.625472</v>
      </c>
      <c r="E549" t="s">
        <v>696</v>
      </c>
      <c r="F549" t="s">
        <v>663</v>
      </c>
      <c r="H549" t="s">
        <v>708</v>
      </c>
      <c r="I549" t="s">
        <v>1170</v>
      </c>
      <c r="J549" t="s">
        <v>1259</v>
      </c>
      <c r="K549">
        <v>44148</v>
      </c>
      <c r="L549">
        <v>0.111285504209998</v>
      </c>
      <c r="M549">
        <v>-0.06757411037976613</v>
      </c>
      <c r="N549">
        <v>0.05</v>
      </c>
      <c r="O549">
        <v>0.05178717399739052</v>
      </c>
      <c r="P549" t="s">
        <v>624</v>
      </c>
      <c r="Q549" t="s">
        <v>414</v>
      </c>
      <c r="R549">
        <v>4</v>
      </c>
      <c r="S549">
        <v>1.246666666666667</v>
      </c>
      <c r="T549">
        <v>17</v>
      </c>
      <c r="U549">
        <v>1.418823529411765</v>
      </c>
      <c r="V549">
        <v>0</v>
      </c>
      <c r="W549">
        <v>1.5</v>
      </c>
      <c r="X549">
        <v>1.87</v>
      </c>
      <c r="Y549">
        <v>-0.300331204163709</v>
      </c>
      <c r="Z549">
        <v>0.9678407350689128</v>
      </c>
      <c r="AA549">
        <v>0.1194486983154671</v>
      </c>
      <c r="AB549">
        <v>0.5558103975535168</v>
      </c>
      <c r="AC549">
        <v>0.2507645259938838</v>
      </c>
      <c r="AD549">
        <v>0.5030581039755352</v>
      </c>
    </row>
    <row r="550" spans="1:30">
      <c r="A550" s="1" t="s">
        <v>557</v>
      </c>
      <c r="B550">
        <f>HYPERLINK("https://www.suredividend.com/sure-analysis-SLB/","Schlumberger Ltd.")</f>
        <v>0</v>
      </c>
      <c r="C550">
        <v>22.08</v>
      </c>
      <c r="D550">
        <v>30388.015096</v>
      </c>
      <c r="E550" t="s">
        <v>696</v>
      </c>
      <c r="F550" t="s">
        <v>663</v>
      </c>
      <c r="G550" t="s">
        <v>702</v>
      </c>
      <c r="H550" t="s">
        <v>708</v>
      </c>
      <c r="I550" t="s">
        <v>1171</v>
      </c>
      <c r="J550" t="s">
        <v>1259</v>
      </c>
      <c r="K550">
        <v>44141</v>
      </c>
      <c r="L550">
        <v>0.039535381979725</v>
      </c>
      <c r="M550">
        <v>-0.01959349232124408</v>
      </c>
      <c r="N550">
        <v>0.05</v>
      </c>
      <c r="O550">
        <v>0.05102670871678483</v>
      </c>
      <c r="P550" t="s">
        <v>624</v>
      </c>
      <c r="Q550" t="s">
        <v>534</v>
      </c>
      <c r="R550">
        <v>0</v>
      </c>
      <c r="S550">
        <v>0.8333333333333334</v>
      </c>
      <c r="T550">
        <v>20</v>
      </c>
      <c r="U550">
        <v>1.104</v>
      </c>
      <c r="V550">
        <v>-7.64</v>
      </c>
      <c r="W550">
        <v>0.6</v>
      </c>
      <c r="X550">
        <v>0.5</v>
      </c>
      <c r="Y550">
        <v>-0.443117927368088</v>
      </c>
      <c r="Z550">
        <v>0.6891271056661562</v>
      </c>
      <c r="AA550">
        <v>0.04441041347626341</v>
      </c>
      <c r="AB550">
        <v>0.5558103975535168</v>
      </c>
      <c r="AC550">
        <v>0.5657492354740061</v>
      </c>
      <c r="AD550">
        <v>0.5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10.15</v>
      </c>
      <c r="D551">
        <v>1348.810331</v>
      </c>
      <c r="E551" t="s">
        <v>693</v>
      </c>
      <c r="F551" t="s">
        <v>663</v>
      </c>
      <c r="H551" t="s">
        <v>708</v>
      </c>
      <c r="J551" t="s">
        <v>1265</v>
      </c>
      <c r="K551">
        <v>44146</v>
      </c>
      <c r="L551">
        <v>0.073699614798806</v>
      </c>
      <c r="M551">
        <v>-0.04411907465028275</v>
      </c>
      <c r="N551">
        <v>0.03</v>
      </c>
      <c r="O551">
        <v>0.05058071441358325</v>
      </c>
      <c r="P551" t="s">
        <v>624</v>
      </c>
      <c r="Q551" t="s">
        <v>414</v>
      </c>
      <c r="R551">
        <v>0</v>
      </c>
      <c r="S551">
        <v>0.8888888888888888</v>
      </c>
      <c r="T551">
        <v>8.1</v>
      </c>
      <c r="U551">
        <v>1.253086419753086</v>
      </c>
      <c r="V551">
        <v>0</v>
      </c>
      <c r="W551">
        <v>0.8100000000000001</v>
      </c>
      <c r="X551">
        <v>0.72</v>
      </c>
      <c r="Y551">
        <v>-0.122474964726934</v>
      </c>
      <c r="Z551">
        <v>0.883614088820827</v>
      </c>
      <c r="AA551">
        <v>0.3093415007656968</v>
      </c>
      <c r="AB551">
        <v>0.2943425076452599</v>
      </c>
      <c r="AC551">
        <v>0.3792048929663608</v>
      </c>
      <c r="AD551">
        <v>0.4954128440366973</v>
      </c>
    </row>
    <row r="552" spans="1:30">
      <c r="A552" s="1" t="s">
        <v>559</v>
      </c>
      <c r="B552">
        <f>HYPERLINK("https://www.suredividend.com/sure-analysis-HTGC/","Hercules Capital Inc")</f>
        <v>0</v>
      </c>
      <c r="C552">
        <v>14.23</v>
      </c>
      <c r="D552">
        <v>1652.772122</v>
      </c>
      <c r="E552" t="s">
        <v>697</v>
      </c>
      <c r="F552" t="s">
        <v>665</v>
      </c>
      <c r="G552" t="s">
        <v>702</v>
      </c>
      <c r="H552" t="s">
        <v>708</v>
      </c>
      <c r="I552" t="s">
        <v>1172</v>
      </c>
      <c r="J552" t="s">
        <v>1258</v>
      </c>
      <c r="K552">
        <v>44152</v>
      </c>
      <c r="L552">
        <v>0.08684706851949801</v>
      </c>
      <c r="M552">
        <v>-0.009015637083452877</v>
      </c>
      <c r="N552">
        <v>-0.025</v>
      </c>
      <c r="O552">
        <v>0.05021051633161999</v>
      </c>
      <c r="P552" t="s">
        <v>624</v>
      </c>
      <c r="Q552" t="s">
        <v>414</v>
      </c>
      <c r="R552">
        <v>0</v>
      </c>
      <c r="S552">
        <v>0.9558823529411764</v>
      </c>
      <c r="T552">
        <v>13.6</v>
      </c>
      <c r="U552">
        <v>1.046323529411765</v>
      </c>
      <c r="V552">
        <v>0.894</v>
      </c>
      <c r="W552">
        <v>1.36</v>
      </c>
      <c r="X552">
        <v>1.3</v>
      </c>
      <c r="Y552">
        <v>0.092184292844753</v>
      </c>
      <c r="Z552">
        <v>0.9234303215926494</v>
      </c>
      <c r="AA552">
        <v>0.6431852986217459</v>
      </c>
      <c r="AB552">
        <v>0.01376146788990826</v>
      </c>
      <c r="AC552">
        <v>0.6666666666666667</v>
      </c>
      <c r="AD552">
        <v>0.4938837920489296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11.31</v>
      </c>
      <c r="D553">
        <v>1099.958605</v>
      </c>
      <c r="E553" t="s">
        <v>691</v>
      </c>
      <c r="F553" t="s">
        <v>666</v>
      </c>
      <c r="G553" t="s">
        <v>702</v>
      </c>
      <c r="H553" t="s">
        <v>709</v>
      </c>
      <c r="I553" t="s">
        <v>1173</v>
      </c>
      <c r="J553" t="s">
        <v>1258</v>
      </c>
      <c r="K553">
        <v>44140</v>
      </c>
      <c r="L553">
        <v>0.128880897568124</v>
      </c>
      <c r="M553">
        <v>-0.03064567918155747</v>
      </c>
      <c r="N553">
        <v>-0.02</v>
      </c>
      <c r="O553">
        <v>0.04927380337560616</v>
      </c>
      <c r="P553" t="s">
        <v>624</v>
      </c>
      <c r="Q553" t="s">
        <v>414</v>
      </c>
      <c r="R553">
        <v>0</v>
      </c>
      <c r="S553">
        <v>0.9917355371900827</v>
      </c>
      <c r="T553">
        <v>9.68</v>
      </c>
      <c r="U553">
        <v>1.168388429752066</v>
      </c>
      <c r="V553">
        <v>0.1256</v>
      </c>
      <c r="W553">
        <v>1.21</v>
      </c>
      <c r="X553">
        <v>1.2</v>
      </c>
      <c r="Y553">
        <v>-0.047738798776143</v>
      </c>
      <c r="Z553">
        <v>0.9831546707503829</v>
      </c>
      <c r="AA553">
        <v>0.4333843797856049</v>
      </c>
      <c r="AB553">
        <v>0.01834862385321101</v>
      </c>
      <c r="AC553">
        <v>0.481651376146789</v>
      </c>
      <c r="AD553">
        <v>0.4892966360856269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20.88</v>
      </c>
      <c r="D554">
        <v>37432.108899</v>
      </c>
      <c r="E554" t="s">
        <v>696</v>
      </c>
      <c r="F554" t="s">
        <v>663</v>
      </c>
      <c r="H554" t="s">
        <v>708</v>
      </c>
      <c r="I554" t="s">
        <v>1174</v>
      </c>
      <c r="J554" t="s">
        <v>1259</v>
      </c>
      <c r="K554">
        <v>44153</v>
      </c>
      <c r="L554">
        <v>0.059189921022239</v>
      </c>
      <c r="M554">
        <v>-0.06400796521182339</v>
      </c>
      <c r="N554">
        <v>0.06</v>
      </c>
      <c r="O554">
        <v>0.04875260471742537</v>
      </c>
      <c r="P554" t="s">
        <v>624</v>
      </c>
      <c r="Q554" t="s">
        <v>534</v>
      </c>
      <c r="R554">
        <v>0</v>
      </c>
      <c r="S554">
        <v>9.99</v>
      </c>
      <c r="T554">
        <v>15</v>
      </c>
      <c r="U554">
        <v>1.392</v>
      </c>
      <c r="V554">
        <v>-6.07</v>
      </c>
      <c r="W554">
        <v>-0.7</v>
      </c>
      <c r="X554">
        <v>1.23</v>
      </c>
      <c r="Y554">
        <v>-0.336421443251148</v>
      </c>
      <c r="Z554">
        <v>0.8346094946401225</v>
      </c>
      <c r="AA554">
        <v>0.09800918836140887</v>
      </c>
      <c r="AB554">
        <v>0.6865443425076453</v>
      </c>
      <c r="AC554">
        <v>0.2752293577981652</v>
      </c>
      <c r="AD554">
        <v>0.4831804281345565</v>
      </c>
    </row>
    <row r="555" spans="1:30">
      <c r="A555" s="1" t="s">
        <v>562</v>
      </c>
      <c r="B555">
        <f>HYPERLINK("https://www.suredividend.com/sure-analysis-ARI/","Apollo Commercial Real Estate Finance Inc")</f>
        <v>0</v>
      </c>
      <c r="C555">
        <v>10.84</v>
      </c>
      <c r="D555">
        <v>1567.114854</v>
      </c>
      <c r="E555" t="s">
        <v>697</v>
      </c>
      <c r="F555" t="s">
        <v>665</v>
      </c>
      <c r="G555" t="s">
        <v>702</v>
      </c>
      <c r="H555" t="s">
        <v>708</v>
      </c>
      <c r="I555" t="s">
        <v>1175</v>
      </c>
      <c r="J555" t="s">
        <v>1265</v>
      </c>
      <c r="K555">
        <v>44144</v>
      </c>
      <c r="L555">
        <v>0.123233804510848</v>
      </c>
      <c r="M555">
        <v>-0.05429232408849083</v>
      </c>
      <c r="N555">
        <v>-0.006</v>
      </c>
      <c r="O555">
        <v>0.0479934519294023</v>
      </c>
      <c r="P555" t="s">
        <v>624</v>
      </c>
      <c r="Q555" t="s">
        <v>414</v>
      </c>
      <c r="R555">
        <v>0</v>
      </c>
      <c r="S555">
        <v>1.359223300970874</v>
      </c>
      <c r="T555">
        <v>8.199999999999999</v>
      </c>
      <c r="U555">
        <v>1.321951219512195</v>
      </c>
      <c r="V555">
        <v>0.2087</v>
      </c>
      <c r="W555">
        <v>1.03</v>
      </c>
      <c r="X555">
        <v>1.4</v>
      </c>
      <c r="Y555">
        <v>-0.28948992118872</v>
      </c>
      <c r="Z555">
        <v>0.9754977029096478</v>
      </c>
      <c r="AA555">
        <v>0.1347626339969372</v>
      </c>
      <c r="AB555">
        <v>0.03975535168195719</v>
      </c>
      <c r="AC555">
        <v>0.3134556574923547</v>
      </c>
      <c r="AD555">
        <v>0.481651376146789</v>
      </c>
    </row>
    <row r="556" spans="1:30">
      <c r="A556" s="1" t="s">
        <v>563</v>
      </c>
      <c r="B556">
        <f>HYPERLINK("https://www.suredividend.com/sure-analysis-APAM/","Artisan Partners Asset Management Inc")</f>
        <v>0</v>
      </c>
      <c r="C556">
        <v>49.12</v>
      </c>
      <c r="D556">
        <v>3092.160727</v>
      </c>
      <c r="E556" t="s">
        <v>699</v>
      </c>
      <c r="F556" t="s">
        <v>663</v>
      </c>
      <c r="G556" t="s">
        <v>702</v>
      </c>
      <c r="H556" t="s">
        <v>708</v>
      </c>
      <c r="I556" t="s">
        <v>1176</v>
      </c>
      <c r="J556" t="s">
        <v>1258</v>
      </c>
      <c r="K556">
        <v>44159</v>
      </c>
      <c r="L556">
        <v>0.05406390695750601</v>
      </c>
      <c r="M556">
        <v>-0.05004059304591679</v>
      </c>
      <c r="N556">
        <v>0.03</v>
      </c>
      <c r="O556">
        <v>0.04428185947666341</v>
      </c>
      <c r="P556" t="s">
        <v>624</v>
      </c>
      <c r="Q556" t="s">
        <v>534</v>
      </c>
      <c r="R556">
        <v>0</v>
      </c>
      <c r="S556">
        <v>1.059375</v>
      </c>
      <c r="T556">
        <v>38</v>
      </c>
      <c r="U556">
        <v>1.292631578947368</v>
      </c>
      <c r="V556">
        <v>2.98</v>
      </c>
      <c r="W556">
        <v>3.2</v>
      </c>
      <c r="X556">
        <v>3.39</v>
      </c>
      <c r="Y556">
        <v>0.633164198860613</v>
      </c>
      <c r="Z556">
        <v>0.8147013782542113</v>
      </c>
      <c r="AA556">
        <v>0.9632465543644717</v>
      </c>
      <c r="AB556">
        <v>0.2943425076452599</v>
      </c>
      <c r="AC556">
        <v>0.3394495412844036</v>
      </c>
      <c r="AD556">
        <v>0.4602446483180428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16.24</v>
      </c>
      <c r="D557">
        <v>9798.871732</v>
      </c>
      <c r="E557" t="s">
        <v>701</v>
      </c>
      <c r="F557" t="s">
        <v>663</v>
      </c>
      <c r="H557" t="s">
        <v>708</v>
      </c>
      <c r="I557" t="s">
        <v>1177</v>
      </c>
      <c r="J557" t="s">
        <v>1261</v>
      </c>
      <c r="K557">
        <v>44148</v>
      </c>
      <c r="L557">
        <v>0.033406557006143</v>
      </c>
      <c r="M557">
        <v>-0.05871953794729234</v>
      </c>
      <c r="N557">
        <v>0.065</v>
      </c>
      <c r="O557">
        <v>0.04405416472130042</v>
      </c>
      <c r="P557" t="s">
        <v>624</v>
      </c>
      <c r="Q557" t="s">
        <v>534</v>
      </c>
      <c r="R557">
        <v>9</v>
      </c>
      <c r="S557">
        <v>0.9253731343283581</v>
      </c>
      <c r="T557">
        <v>12</v>
      </c>
      <c r="U557">
        <v>1.353333333333333</v>
      </c>
      <c r="V557">
        <v>0</v>
      </c>
      <c r="W557">
        <v>0.67</v>
      </c>
      <c r="X557">
        <v>0.62</v>
      </c>
      <c r="Y557">
        <v>0.216879583629051</v>
      </c>
      <c r="Z557">
        <v>0.6232771822358346</v>
      </c>
      <c r="AA557">
        <v>0.7993874425727412</v>
      </c>
      <c r="AB557">
        <v>0.7408256880733946</v>
      </c>
      <c r="AC557">
        <v>0.2966360856269113</v>
      </c>
      <c r="AD557">
        <v>0.4556574923547401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19.61</v>
      </c>
      <c r="D558">
        <v>1262.305</v>
      </c>
      <c r="E558" t="s">
        <v>695</v>
      </c>
      <c r="F558" t="s">
        <v>663</v>
      </c>
      <c r="G558" t="s">
        <v>702</v>
      </c>
      <c r="H558" t="s">
        <v>708</v>
      </c>
      <c r="I558" t="s">
        <v>1178</v>
      </c>
      <c r="J558" t="s">
        <v>1256</v>
      </c>
      <c r="K558">
        <v>44141</v>
      </c>
      <c r="L558">
        <v>0.053347152745866</v>
      </c>
      <c r="M558">
        <v>-0.06517549464573646</v>
      </c>
      <c r="N558">
        <v>0.04</v>
      </c>
      <c r="O558">
        <v>0.04324526393490857</v>
      </c>
      <c r="P558" t="s">
        <v>624</v>
      </c>
      <c r="Q558" t="s">
        <v>534</v>
      </c>
      <c r="R558">
        <v>0</v>
      </c>
      <c r="S558">
        <v>0.96</v>
      </c>
      <c r="T558">
        <v>14</v>
      </c>
      <c r="U558">
        <v>1.400714285714286</v>
      </c>
      <c r="V558">
        <v>0</v>
      </c>
      <c r="W558">
        <v>1.5</v>
      </c>
      <c r="X558">
        <v>1.44</v>
      </c>
      <c r="Y558">
        <v>-0.173929293444099</v>
      </c>
      <c r="Z558">
        <v>0.8116385911179174</v>
      </c>
      <c r="AA558">
        <v>0.2343032159264931</v>
      </c>
      <c r="AB558">
        <v>0.4235474006116208</v>
      </c>
      <c r="AC558">
        <v>0.2614678899082569</v>
      </c>
      <c r="AD558">
        <v>0.4480122324159022</v>
      </c>
    </row>
    <row r="559" spans="1:30">
      <c r="A559" s="1" t="s">
        <v>566</v>
      </c>
      <c r="B559">
        <f>HYPERLINK("https://www.suredividend.com/sure-analysis-APO/","Apollo Global Management Inc")</f>
        <v>0</v>
      </c>
      <c r="C559">
        <v>48.13</v>
      </c>
      <c r="D559">
        <v>11207.398913</v>
      </c>
      <c r="E559" t="s">
        <v>699</v>
      </c>
      <c r="F559" t="s">
        <v>663</v>
      </c>
      <c r="G559" t="s">
        <v>702</v>
      </c>
      <c r="H559" t="s">
        <v>708</v>
      </c>
      <c r="I559" t="s">
        <v>1179</v>
      </c>
      <c r="J559" t="s">
        <v>1258</v>
      </c>
      <c r="K559">
        <v>44166</v>
      </c>
      <c r="L559">
        <v>0.04629953783819001</v>
      </c>
      <c r="M559">
        <v>-0.07839075359846004</v>
      </c>
      <c r="N559">
        <v>0.08</v>
      </c>
      <c r="O559">
        <v>0.04130587745727787</v>
      </c>
      <c r="P559" t="s">
        <v>624</v>
      </c>
      <c r="Q559" t="s">
        <v>414</v>
      </c>
      <c r="R559">
        <v>0</v>
      </c>
      <c r="S559">
        <v>0.7965517241379311</v>
      </c>
      <c r="T559">
        <v>32</v>
      </c>
      <c r="U559">
        <v>1.5040625</v>
      </c>
      <c r="V559">
        <v>-1.31</v>
      </c>
      <c r="W559">
        <v>2.9</v>
      </c>
      <c r="X559">
        <v>2.31</v>
      </c>
      <c r="Y559">
        <v>0.0891100116738</v>
      </c>
      <c r="Z559">
        <v>0.7733537519142419</v>
      </c>
      <c r="AA559">
        <v>0.6370597243491577</v>
      </c>
      <c r="AB559">
        <v>0.8509174311926606</v>
      </c>
      <c r="AC559">
        <v>0.1941896024464832</v>
      </c>
      <c r="AD559">
        <v>0.4403669724770642</v>
      </c>
    </row>
    <row r="560" spans="1:30">
      <c r="A560" s="1" t="s">
        <v>567</v>
      </c>
      <c r="B560">
        <f>HYPERLINK("https://www.suredividend.com/sure-analysis-SCM/","Stellus Capital Investment Corp")</f>
        <v>0</v>
      </c>
      <c r="C560">
        <v>10.923</v>
      </c>
      <c r="D560">
        <v>212.007713</v>
      </c>
      <c r="E560" t="s">
        <v>699</v>
      </c>
      <c r="F560" t="s">
        <v>663</v>
      </c>
      <c r="G560" t="s">
        <v>702</v>
      </c>
      <c r="H560" t="s">
        <v>708</v>
      </c>
      <c r="I560" t="s">
        <v>1180</v>
      </c>
      <c r="J560" t="s">
        <v>1258</v>
      </c>
      <c r="K560">
        <v>44167</v>
      </c>
      <c r="L560">
        <v>0.095817234659407</v>
      </c>
      <c r="M560">
        <v>-0.03798882898777978</v>
      </c>
      <c r="N560">
        <v>-0.01</v>
      </c>
      <c r="O560">
        <v>0.03945471383984156</v>
      </c>
      <c r="P560" t="s">
        <v>624</v>
      </c>
      <c r="Q560" t="s">
        <v>414</v>
      </c>
      <c r="R560">
        <v>0</v>
      </c>
      <c r="S560">
        <v>0.8928571428571428</v>
      </c>
      <c r="T560">
        <v>9</v>
      </c>
      <c r="U560">
        <v>1.213666666666667</v>
      </c>
      <c r="V560">
        <v>0</v>
      </c>
      <c r="W560">
        <v>1.12</v>
      </c>
      <c r="X560">
        <v>1</v>
      </c>
      <c r="Y560">
        <v>-0.145594471493639</v>
      </c>
      <c r="Z560">
        <v>0.9464012251148546</v>
      </c>
      <c r="AA560">
        <v>0.2725880551301685</v>
      </c>
      <c r="AB560">
        <v>0.03134556574923547</v>
      </c>
      <c r="AC560">
        <v>0.4159021406727829</v>
      </c>
      <c r="AD560">
        <v>0.4327217125382263</v>
      </c>
    </row>
    <row r="561" spans="1:30">
      <c r="A561" s="1" t="s">
        <v>568</v>
      </c>
      <c r="B561">
        <f>HYPERLINK("https://www.suredividend.com/sure-analysis-PEAK/","Healthpeak Properties Inc")</f>
        <v>0</v>
      </c>
      <c r="C561">
        <v>29.24</v>
      </c>
      <c r="D561">
        <v>16274.641119</v>
      </c>
      <c r="E561" t="s">
        <v>696</v>
      </c>
      <c r="F561" t="s">
        <v>665</v>
      </c>
      <c r="G561" t="s">
        <v>702</v>
      </c>
      <c r="H561" t="s">
        <v>708</v>
      </c>
      <c r="I561" t="s">
        <v>1181</v>
      </c>
      <c r="J561" t="s">
        <v>1265</v>
      </c>
      <c r="K561">
        <v>44157</v>
      </c>
      <c r="L561">
        <v>0.047995384893929</v>
      </c>
      <c r="M561">
        <v>-0.03872693236131708</v>
      </c>
      <c r="N561">
        <v>0.03</v>
      </c>
      <c r="O561">
        <v>0.03933238678757744</v>
      </c>
      <c r="P561" t="s">
        <v>624</v>
      </c>
      <c r="Q561" t="s">
        <v>534</v>
      </c>
      <c r="R561">
        <v>0</v>
      </c>
      <c r="S561">
        <v>0.896969696969697</v>
      </c>
      <c r="T561">
        <v>24</v>
      </c>
      <c r="U561">
        <v>1.218333333333333</v>
      </c>
      <c r="V561">
        <v>0.5867</v>
      </c>
      <c r="W561">
        <v>1.65</v>
      </c>
      <c r="X561">
        <v>1.48</v>
      </c>
      <c r="Y561">
        <v>-0.07308891662092901</v>
      </c>
      <c r="Z561">
        <v>0.784073506891271</v>
      </c>
      <c r="AA561">
        <v>0.3950995405819295</v>
      </c>
      <c r="AB561">
        <v>0.2943425076452599</v>
      </c>
      <c r="AC561">
        <v>0.4113149847094801</v>
      </c>
      <c r="AD561">
        <v>0.4311926605504587</v>
      </c>
    </row>
    <row r="562" spans="1:30">
      <c r="A562" s="1" t="s">
        <v>569</v>
      </c>
      <c r="B562">
        <f>HYPERLINK("https://www.suredividend.com/sure-analysis-CNQ/","Canadian Natural Resources Ltd.")</f>
        <v>0</v>
      </c>
      <c r="C562">
        <v>24.51</v>
      </c>
      <c r="D562">
        <v>28404.454304</v>
      </c>
      <c r="E562" t="s">
        <v>696</v>
      </c>
      <c r="F562" t="s">
        <v>663</v>
      </c>
      <c r="H562" t="s">
        <v>708</v>
      </c>
      <c r="J562" t="s">
        <v>1259</v>
      </c>
      <c r="K562">
        <v>44159</v>
      </c>
      <c r="L562">
        <v>0.08653859857335</v>
      </c>
      <c r="M562">
        <v>-0.09353802733091165</v>
      </c>
      <c r="N562">
        <v>0.1</v>
      </c>
      <c r="O562">
        <v>0.03870773137124139</v>
      </c>
      <c r="P562" t="s">
        <v>624</v>
      </c>
      <c r="Q562" t="s">
        <v>534</v>
      </c>
      <c r="R562">
        <v>4</v>
      </c>
      <c r="S562">
        <v>9.99</v>
      </c>
      <c r="T562">
        <v>15</v>
      </c>
      <c r="U562">
        <v>1.634</v>
      </c>
      <c r="V562">
        <v>-0.279</v>
      </c>
      <c r="W562">
        <v>-0.6</v>
      </c>
      <c r="X562">
        <v>1.25</v>
      </c>
      <c r="Y562">
        <v>-0.182000612224073</v>
      </c>
      <c r="Z562">
        <v>0.9203675344563552</v>
      </c>
      <c r="AA562">
        <v>0.222052067381317</v>
      </c>
      <c r="AB562">
        <v>0.9342507645259939</v>
      </c>
      <c r="AC562">
        <v>0.1253822629969419</v>
      </c>
      <c r="AD562">
        <v>0.4235474006116208</v>
      </c>
    </row>
    <row r="563" spans="1:30">
      <c r="A563" s="1" t="s">
        <v>570</v>
      </c>
      <c r="B563">
        <f>HYPERLINK("https://www.suredividend.com/sure-analysis-GWRS/","Global Water Resources Inc")</f>
        <v>0</v>
      </c>
      <c r="C563">
        <v>14.55</v>
      </c>
      <c r="D563">
        <v>325.474722</v>
      </c>
      <c r="E563" t="s">
        <v>691</v>
      </c>
      <c r="F563" t="s">
        <v>663</v>
      </c>
      <c r="H563" t="s">
        <v>716</v>
      </c>
      <c r="J563" t="s">
        <v>1261</v>
      </c>
      <c r="K563">
        <v>44153</v>
      </c>
      <c r="L563">
        <v>0.0198606523101</v>
      </c>
      <c r="M563">
        <v>-0.03780377090167075</v>
      </c>
      <c r="N563">
        <v>0.06</v>
      </c>
      <c r="O563">
        <v>0.03870691218917721</v>
      </c>
      <c r="P563" t="s">
        <v>624</v>
      </c>
      <c r="Q563" t="s">
        <v>624</v>
      </c>
      <c r="R563">
        <v>6</v>
      </c>
      <c r="S563">
        <v>4.816666666666666</v>
      </c>
      <c r="T563">
        <v>12</v>
      </c>
      <c r="U563">
        <v>1.2125</v>
      </c>
      <c r="V563">
        <v>0</v>
      </c>
      <c r="W563">
        <v>0.06</v>
      </c>
      <c r="X563">
        <v>0.289</v>
      </c>
      <c r="Y563">
        <v>0.136390520878514</v>
      </c>
      <c r="Z563">
        <v>0.4027565084226646</v>
      </c>
      <c r="AA563">
        <v>0.7059724349157733</v>
      </c>
      <c r="AB563">
        <v>0.6865443425076453</v>
      </c>
      <c r="AC563">
        <v>0.4174311926605505</v>
      </c>
      <c r="AD563">
        <v>0.4220183486238532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21.105</v>
      </c>
      <c r="D564">
        <v>21584.754</v>
      </c>
      <c r="E564" t="s">
        <v>696</v>
      </c>
      <c r="F564" t="s">
        <v>663</v>
      </c>
      <c r="G564" t="s">
        <v>702</v>
      </c>
      <c r="H564" t="s">
        <v>708</v>
      </c>
      <c r="I564" t="s">
        <v>1182</v>
      </c>
      <c r="J564" t="s">
        <v>1259</v>
      </c>
      <c r="K564">
        <v>44131</v>
      </c>
      <c r="L564">
        <v>0.03395424769703601</v>
      </c>
      <c r="M564">
        <v>-0.09236423829270324</v>
      </c>
      <c r="N564">
        <v>0.11</v>
      </c>
      <c r="O564">
        <v>0.03860538233963706</v>
      </c>
      <c r="P564" t="s">
        <v>624</v>
      </c>
      <c r="Q564" t="s">
        <v>534</v>
      </c>
      <c r="R564">
        <v>0</v>
      </c>
      <c r="S564">
        <v>3.6</v>
      </c>
      <c r="T564">
        <v>13</v>
      </c>
      <c r="U564">
        <v>1.623461538461539</v>
      </c>
      <c r="V564">
        <v>-15.96</v>
      </c>
      <c r="W564">
        <v>0.2</v>
      </c>
      <c r="X564">
        <v>0.72</v>
      </c>
      <c r="Y564">
        <v>-0.151828754835796</v>
      </c>
      <c r="Z564">
        <v>0.6324655436447167</v>
      </c>
      <c r="AA564">
        <v>0.2679938744257274</v>
      </c>
      <c r="AB564">
        <v>0.959480122324159</v>
      </c>
      <c r="AC564">
        <v>0.1284403669724771</v>
      </c>
      <c r="AD564">
        <v>0.4204892966360856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17.6</v>
      </c>
      <c r="D565">
        <v>411.973987</v>
      </c>
      <c r="E565" t="s">
        <v>697</v>
      </c>
      <c r="F565" t="s">
        <v>665</v>
      </c>
      <c r="G565" t="s">
        <v>702</v>
      </c>
      <c r="H565" t="s">
        <v>708</v>
      </c>
      <c r="I565" t="s">
        <v>1183</v>
      </c>
      <c r="J565" t="s">
        <v>1265</v>
      </c>
      <c r="K565">
        <v>44146</v>
      </c>
      <c r="L565">
        <v>0.08889169945244901</v>
      </c>
      <c r="M565">
        <v>-0.03146411065066124</v>
      </c>
      <c r="N565">
        <v>-0.013</v>
      </c>
      <c r="O565">
        <v>0.0383038974460268</v>
      </c>
      <c r="P565" t="s">
        <v>624</v>
      </c>
      <c r="Q565" t="s">
        <v>414</v>
      </c>
      <c r="R565">
        <v>0</v>
      </c>
      <c r="S565">
        <v>0.8125000000000001</v>
      </c>
      <c r="T565">
        <v>15</v>
      </c>
      <c r="U565">
        <v>1.173333333333333</v>
      </c>
      <c r="V565">
        <v>7.58</v>
      </c>
      <c r="W565">
        <v>1.92</v>
      </c>
      <c r="X565">
        <v>1.56</v>
      </c>
      <c r="Y565">
        <v>0.164030160152239</v>
      </c>
      <c r="Z565">
        <v>0.9295558958652375</v>
      </c>
      <c r="AA565">
        <v>0.7320061255742726</v>
      </c>
      <c r="AB565">
        <v>0.02599388379204893</v>
      </c>
      <c r="AC565">
        <v>0.4724770642201835</v>
      </c>
      <c r="AD565">
        <v>0.4159021406727829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24.35</v>
      </c>
      <c r="D566">
        <v>816.124775</v>
      </c>
      <c r="E566" t="s">
        <v>695</v>
      </c>
      <c r="F566" t="s">
        <v>663</v>
      </c>
      <c r="H566" t="s">
        <v>709</v>
      </c>
      <c r="J566" t="s">
        <v>1255</v>
      </c>
      <c r="K566">
        <v>44131</v>
      </c>
      <c r="L566">
        <v>0.023759072623893</v>
      </c>
      <c r="M566">
        <v>-0.03859537726296691</v>
      </c>
      <c r="N566">
        <v>0.05</v>
      </c>
      <c r="O566">
        <v>0.0321605587447924</v>
      </c>
      <c r="P566" t="s">
        <v>624</v>
      </c>
      <c r="Q566" t="s">
        <v>624</v>
      </c>
      <c r="R566">
        <v>0</v>
      </c>
      <c r="S566">
        <v>2</v>
      </c>
      <c r="T566">
        <v>20</v>
      </c>
      <c r="U566">
        <v>1.2175</v>
      </c>
      <c r="V566">
        <v>-0.7257</v>
      </c>
      <c r="W566">
        <v>0.3</v>
      </c>
      <c r="X566">
        <v>0.6</v>
      </c>
      <c r="Y566">
        <v>-0.3297515254855281</v>
      </c>
      <c r="Z566">
        <v>0.4762633996937213</v>
      </c>
      <c r="AA566">
        <v>0.1026033690658499</v>
      </c>
      <c r="AB566">
        <v>0.5558103975535168</v>
      </c>
      <c r="AC566">
        <v>0.4128440366972477</v>
      </c>
      <c r="AD566">
        <v>0.3792048929663608</v>
      </c>
    </row>
    <row r="567" spans="1:30">
      <c r="A567" s="1" t="s">
        <v>574</v>
      </c>
      <c r="B567">
        <f>HYPERLINK("https://www.suredividend.com/sure-analysis-TS/","Tenaris S.A.")</f>
        <v>0</v>
      </c>
      <c r="C567">
        <v>16.06</v>
      </c>
      <c r="D567">
        <v>9414.781219</v>
      </c>
      <c r="E567" t="s">
        <v>699</v>
      </c>
      <c r="F567" t="s">
        <v>663</v>
      </c>
      <c r="H567" t="s">
        <v>708</v>
      </c>
      <c r="I567" t="s">
        <v>1184</v>
      </c>
      <c r="J567" t="s">
        <v>1259</v>
      </c>
      <c r="K567">
        <v>44171</v>
      </c>
      <c r="L567">
        <v>0.008777429504454001</v>
      </c>
      <c r="M567">
        <v>-0.0413952817158687</v>
      </c>
      <c r="N567">
        <v>0.06</v>
      </c>
      <c r="O567">
        <v>0.03197288936153786</v>
      </c>
      <c r="P567" t="s">
        <v>624</v>
      </c>
      <c r="Q567" t="s">
        <v>624</v>
      </c>
      <c r="R567">
        <v>0</v>
      </c>
      <c r="S567">
        <v>9.99</v>
      </c>
      <c r="T567">
        <v>13</v>
      </c>
      <c r="U567">
        <v>1.235384615384615</v>
      </c>
      <c r="V567">
        <v>-0.9982000000000001</v>
      </c>
      <c r="W567">
        <v>-0.15</v>
      </c>
      <c r="X567">
        <v>0.28</v>
      </c>
      <c r="Y567">
        <v>-0.300183838853617</v>
      </c>
      <c r="Z567">
        <v>0.1607963246554365</v>
      </c>
      <c r="AA567">
        <v>0.1209800918836141</v>
      </c>
      <c r="AB567">
        <v>0.6865443425076453</v>
      </c>
      <c r="AC567">
        <v>0.3975535168195719</v>
      </c>
      <c r="AD567">
        <v>0.3776758409785932</v>
      </c>
    </row>
    <row r="568" spans="1:30">
      <c r="A568" s="1" t="s">
        <v>575</v>
      </c>
      <c r="B568">
        <f>HYPERLINK("https://www.suredividend.com/sure-analysis-AB/","AllianceBernstein Holding Lp")</f>
        <v>0</v>
      </c>
      <c r="C568">
        <v>33.32</v>
      </c>
      <c r="D568">
        <v>3247.815161</v>
      </c>
      <c r="E568" t="s">
        <v>697</v>
      </c>
      <c r="F568" t="s">
        <v>663</v>
      </c>
      <c r="H568" t="s">
        <v>708</v>
      </c>
      <c r="J568" t="s">
        <v>1258</v>
      </c>
      <c r="K568">
        <v>44144</v>
      </c>
      <c r="L568">
        <v>0.07959849935468601</v>
      </c>
      <c r="M568">
        <v>-0.04119176755152976</v>
      </c>
      <c r="N568">
        <v>-0.002</v>
      </c>
      <c r="O568">
        <v>0.03031278626275835</v>
      </c>
      <c r="P568" t="s">
        <v>624</v>
      </c>
      <c r="Q568" t="s">
        <v>414</v>
      </c>
      <c r="R568">
        <v>0</v>
      </c>
      <c r="S568">
        <v>0.9293680297397769</v>
      </c>
      <c r="T568">
        <v>27</v>
      </c>
      <c r="U568">
        <v>1.234074074074074</v>
      </c>
      <c r="V568">
        <v>0</v>
      </c>
      <c r="W568">
        <v>2.69</v>
      </c>
      <c r="X568">
        <v>2.5</v>
      </c>
      <c r="Y568">
        <v>0.232418781522112</v>
      </c>
      <c r="Z568">
        <v>0.8912710566615619</v>
      </c>
      <c r="AA568">
        <v>0.8192955589586524</v>
      </c>
      <c r="AB568">
        <v>0.04281345565749236</v>
      </c>
      <c r="AC568">
        <v>0.400611620795107</v>
      </c>
      <c r="AD568">
        <v>0.3715596330275229</v>
      </c>
    </row>
    <row r="569" spans="1:30">
      <c r="A569" s="1" t="s">
        <v>576</v>
      </c>
      <c r="B569">
        <f>HYPERLINK("https://www.suredividend.com/sure-analysis-OXY/","Occidental Petroleum Corp.")</f>
        <v>0</v>
      </c>
      <c r="C569">
        <v>17.71</v>
      </c>
      <c r="D569">
        <v>16119.236358</v>
      </c>
      <c r="E569" t="s">
        <v>696</v>
      </c>
      <c r="F569" t="s">
        <v>663</v>
      </c>
      <c r="G569" t="s">
        <v>702</v>
      </c>
      <c r="H569" t="s">
        <v>708</v>
      </c>
      <c r="I569" t="s">
        <v>1185</v>
      </c>
      <c r="J569" t="s">
        <v>1259</v>
      </c>
      <c r="K569">
        <v>44157</v>
      </c>
      <c r="L569">
        <v>0.04727580651457201</v>
      </c>
      <c r="M569">
        <v>0.0032537431883084</v>
      </c>
      <c r="N569">
        <v>0.02</v>
      </c>
      <c r="O569">
        <v>0.0283722901418979</v>
      </c>
      <c r="P569" t="s">
        <v>624</v>
      </c>
      <c r="Q569" t="s">
        <v>534</v>
      </c>
      <c r="R569">
        <v>0</v>
      </c>
      <c r="S569">
        <v>9.99</v>
      </c>
      <c r="T569">
        <v>18</v>
      </c>
      <c r="U569">
        <v>0.9838888888888889</v>
      </c>
      <c r="V569">
        <v>-17.28</v>
      </c>
      <c r="W569">
        <v>-4</v>
      </c>
      <c r="X569">
        <v>0.04</v>
      </c>
      <c r="Y569">
        <v>-0.5901949829070351</v>
      </c>
      <c r="Z569">
        <v>0.7779479326186831</v>
      </c>
      <c r="AA569">
        <v>0.0107197549770291</v>
      </c>
      <c r="AB569">
        <v>0.1903669724770642</v>
      </c>
      <c r="AC569">
        <v>0.7507645259938838</v>
      </c>
      <c r="AD569">
        <v>0.3593272171253822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9.19</v>
      </c>
      <c r="D570">
        <v>224.79066</v>
      </c>
      <c r="E570" t="s">
        <v>695</v>
      </c>
      <c r="F570" t="s">
        <v>663</v>
      </c>
      <c r="H570" t="s">
        <v>708</v>
      </c>
      <c r="I570" t="s">
        <v>1186</v>
      </c>
      <c r="J570" t="s">
        <v>1255</v>
      </c>
      <c r="K570">
        <v>44130</v>
      </c>
      <c r="L570">
        <v>0.026521895056456</v>
      </c>
      <c r="M570">
        <v>-0.01781622652370052</v>
      </c>
      <c r="N570">
        <v>0.02</v>
      </c>
      <c r="O570">
        <v>0.02650654600575253</v>
      </c>
      <c r="P570" t="s">
        <v>624</v>
      </c>
      <c r="Q570" t="s">
        <v>534</v>
      </c>
      <c r="R570">
        <v>0</v>
      </c>
      <c r="S570">
        <v>0.8</v>
      </c>
      <c r="T570">
        <v>8.4</v>
      </c>
      <c r="U570">
        <v>1.094047619047619</v>
      </c>
      <c r="V570">
        <v>0</v>
      </c>
      <c r="W570">
        <v>0.3</v>
      </c>
      <c r="X570">
        <v>0.24</v>
      </c>
      <c r="Y570">
        <v>0.100719424460431</v>
      </c>
      <c r="Z570">
        <v>0.5222052067381316</v>
      </c>
      <c r="AA570">
        <v>0.6569678407350689</v>
      </c>
      <c r="AB570">
        <v>0.1903669724770642</v>
      </c>
      <c r="AC570">
        <v>0.5795107033639144</v>
      </c>
      <c r="AD570">
        <v>0.3425076452599389</v>
      </c>
    </row>
    <row r="571" spans="1:30">
      <c r="A571" s="1" t="s">
        <v>578</v>
      </c>
      <c r="B571">
        <f>HYPERLINK("https://www.suredividend.com/sure-analysis-LADR/","Ladder Capital Corp")</f>
        <v>0</v>
      </c>
      <c r="C571">
        <v>9.535</v>
      </c>
      <c r="D571">
        <v>1176.215729</v>
      </c>
      <c r="E571" t="s">
        <v>698</v>
      </c>
      <c r="F571" t="s">
        <v>665</v>
      </c>
      <c r="G571" t="s">
        <v>702</v>
      </c>
      <c r="H571" t="s">
        <v>708</v>
      </c>
      <c r="I571" t="s">
        <v>1187</v>
      </c>
      <c r="J571" t="s">
        <v>1265</v>
      </c>
      <c r="K571">
        <v>44158</v>
      </c>
      <c r="L571">
        <v>0.09253827322312201</v>
      </c>
      <c r="M571">
        <v>-0.1000102992911661</v>
      </c>
      <c r="N571">
        <v>0.02</v>
      </c>
      <c r="O571">
        <v>0.02162385741995543</v>
      </c>
      <c r="P571" t="s">
        <v>624</v>
      </c>
      <c r="Q571" t="s">
        <v>414</v>
      </c>
      <c r="R571">
        <v>0</v>
      </c>
      <c r="S571">
        <v>1.253333333333333</v>
      </c>
      <c r="T571">
        <v>5.63</v>
      </c>
      <c r="U571">
        <v>1.69360568383659</v>
      </c>
      <c r="V571">
        <v>0.3447</v>
      </c>
      <c r="W571">
        <v>0.75</v>
      </c>
      <c r="X571">
        <v>0.9399999999999999</v>
      </c>
      <c r="Y571">
        <v>-0.408018982131616</v>
      </c>
      <c r="Z571">
        <v>0.9372128637059725</v>
      </c>
      <c r="AA571">
        <v>0.06431852986217458</v>
      </c>
      <c r="AB571">
        <v>0.1903669724770642</v>
      </c>
      <c r="AC571">
        <v>0.09480122324159021</v>
      </c>
      <c r="AD571">
        <v>0.3180428134556575</v>
      </c>
    </row>
    <row r="572" spans="1:30">
      <c r="A572" s="1" t="s">
        <v>579</v>
      </c>
      <c r="B572">
        <f>HYPERLINK("https://www.suredividend.com/sure-analysis-AM/","Antero Midstream Corp")</f>
        <v>0</v>
      </c>
      <c r="C572">
        <v>7.76</v>
      </c>
      <c r="D572">
        <v>3674.886705</v>
      </c>
      <c r="E572" t="s">
        <v>697</v>
      </c>
      <c r="F572" t="s">
        <v>663</v>
      </c>
      <c r="H572" t="s">
        <v>708</v>
      </c>
      <c r="J572" t="s">
        <v>1259</v>
      </c>
      <c r="K572">
        <v>44149</v>
      </c>
      <c r="L572">
        <v>0.147363267574043</v>
      </c>
      <c r="M572">
        <v>-0.02894771108578953</v>
      </c>
      <c r="N572">
        <v>-0.075</v>
      </c>
      <c r="O572">
        <v>0.02119218230640429</v>
      </c>
      <c r="P572" t="s">
        <v>624</v>
      </c>
      <c r="Q572" t="s">
        <v>414</v>
      </c>
      <c r="R572">
        <v>2</v>
      </c>
      <c r="S572">
        <v>0.9248120300751879</v>
      </c>
      <c r="T572">
        <v>6.7</v>
      </c>
      <c r="U572">
        <v>1.158208955223881</v>
      </c>
      <c r="V572">
        <v>0</v>
      </c>
      <c r="W572">
        <v>1.33</v>
      </c>
      <c r="X572">
        <v>1.23</v>
      </c>
      <c r="Y572">
        <v>0.356272098791492</v>
      </c>
      <c r="Z572">
        <v>0.990811638591118</v>
      </c>
      <c r="AA572">
        <v>0.8989280245022971</v>
      </c>
      <c r="AB572">
        <v>0.006116207951070336</v>
      </c>
      <c r="AC572">
        <v>0.4892966360856269</v>
      </c>
      <c r="AD572">
        <v>0.3149847094801224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54.17</v>
      </c>
      <c r="D573">
        <v>41167.222791</v>
      </c>
      <c r="E573" t="s">
        <v>699</v>
      </c>
      <c r="F573" t="s">
        <v>663</v>
      </c>
      <c r="G573" t="s">
        <v>702</v>
      </c>
      <c r="H573" t="s">
        <v>708</v>
      </c>
      <c r="I573" t="s">
        <v>1188</v>
      </c>
      <c r="J573" t="s">
        <v>1264</v>
      </c>
      <c r="K573">
        <v>44141</v>
      </c>
      <c r="L573">
        <v>0.049387681776753</v>
      </c>
      <c r="M573">
        <v>-0.07847158084318184</v>
      </c>
      <c r="N573">
        <v>0.05</v>
      </c>
      <c r="O573">
        <v>0.02047054141629889</v>
      </c>
      <c r="P573" t="s">
        <v>624</v>
      </c>
      <c r="Q573" t="s">
        <v>534</v>
      </c>
      <c r="R573">
        <v>0</v>
      </c>
      <c r="S573">
        <v>2</v>
      </c>
      <c r="T573">
        <v>36</v>
      </c>
      <c r="U573">
        <v>1.504722222222222</v>
      </c>
      <c r="V573">
        <v>-3.14</v>
      </c>
      <c r="W573">
        <v>1.4</v>
      </c>
      <c r="X573">
        <v>2.8</v>
      </c>
      <c r="Y573">
        <v>0.126354669805576</v>
      </c>
      <c r="Z573">
        <v>0.7932618683001532</v>
      </c>
      <c r="AA573">
        <v>0.6875957120980093</v>
      </c>
      <c r="AB573">
        <v>0.5558103975535168</v>
      </c>
      <c r="AC573">
        <v>0.1926605504587156</v>
      </c>
      <c r="AD573">
        <v>0.3103975535168196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10.2</v>
      </c>
      <c r="D574">
        <v>3334.804963</v>
      </c>
      <c r="E574" t="s">
        <v>697</v>
      </c>
      <c r="F574" t="s">
        <v>665</v>
      </c>
      <c r="G574" t="s">
        <v>703</v>
      </c>
      <c r="H574" t="s">
        <v>714</v>
      </c>
      <c r="I574" t="s">
        <v>1189</v>
      </c>
      <c r="J574" t="s">
        <v>1258</v>
      </c>
      <c r="K574">
        <v>44152</v>
      </c>
      <c r="L574">
        <v>0</v>
      </c>
      <c r="M574">
        <v>-0.07519582051729601</v>
      </c>
      <c r="N574">
        <v>0.043</v>
      </c>
      <c r="O574">
        <v>0.02009167523866928</v>
      </c>
      <c r="P574" t="s">
        <v>624</v>
      </c>
      <c r="Q574" t="s">
        <v>624</v>
      </c>
      <c r="R574">
        <v>0</v>
      </c>
      <c r="S574">
        <v>0.7971014492753624</v>
      </c>
      <c r="T574">
        <v>6.9</v>
      </c>
      <c r="U574">
        <v>1.478260869565217</v>
      </c>
      <c r="V574">
        <v>0</v>
      </c>
      <c r="W574">
        <v>0.6899999999999999</v>
      </c>
      <c r="X574">
        <v>0.55</v>
      </c>
      <c r="Y574">
        <v>-0.031964163692961</v>
      </c>
      <c r="Z574">
        <v>0.03675344563552833</v>
      </c>
      <c r="AA574">
        <v>0.451761102603369</v>
      </c>
      <c r="AB574">
        <v>0.47782874617737</v>
      </c>
      <c r="AC574">
        <v>0.2110091743119266</v>
      </c>
      <c r="AD574">
        <v>0.3058103975535168</v>
      </c>
    </row>
    <row r="575" spans="1:30">
      <c r="A575" s="1" t="s">
        <v>582</v>
      </c>
      <c r="B575">
        <f>HYPERLINK("https://www.suredividend.com/sure-analysis-CAKE/","Cheesecake Factory Inc.")</f>
        <v>0</v>
      </c>
      <c r="C575">
        <v>35.375</v>
      </c>
      <c r="D575">
        <v>1689.345782</v>
      </c>
      <c r="E575" t="s">
        <v>693</v>
      </c>
      <c r="F575" t="s">
        <v>663</v>
      </c>
      <c r="G575" t="s">
        <v>702</v>
      </c>
      <c r="H575" t="s">
        <v>709</v>
      </c>
      <c r="I575" t="s">
        <v>1190</v>
      </c>
      <c r="J575" t="s">
        <v>1260</v>
      </c>
      <c r="K575">
        <v>44136</v>
      </c>
      <c r="L575">
        <v>0.009713977720051</v>
      </c>
      <c r="M575">
        <v>-0.09904195163236185</v>
      </c>
      <c r="N575">
        <v>0.12</v>
      </c>
      <c r="O575">
        <v>0.01962689232711079</v>
      </c>
      <c r="P575" t="s">
        <v>624</v>
      </c>
      <c r="Q575" t="s">
        <v>624</v>
      </c>
      <c r="R575">
        <v>0</v>
      </c>
      <c r="S575">
        <v>9.99</v>
      </c>
      <c r="T575">
        <v>21</v>
      </c>
      <c r="U575">
        <v>1.68452380952381</v>
      </c>
      <c r="V575">
        <v>-4.35</v>
      </c>
      <c r="W575">
        <v>-1.14</v>
      </c>
      <c r="X575">
        <v>0.36</v>
      </c>
      <c r="Y575">
        <v>-0.03256289907433</v>
      </c>
      <c r="Z575">
        <v>0.1868300153139357</v>
      </c>
      <c r="AA575">
        <v>0.4502297090352221</v>
      </c>
      <c r="AB575">
        <v>0.9686544342507645</v>
      </c>
      <c r="AC575">
        <v>0.09785932721712537</v>
      </c>
      <c r="AD575">
        <v>0.3012232415902141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16.86</v>
      </c>
      <c r="D576">
        <v>53491.232149</v>
      </c>
      <c r="E576" t="s">
        <v>691</v>
      </c>
      <c r="F576" t="s">
        <v>663</v>
      </c>
      <c r="H576" t="s">
        <v>708</v>
      </c>
      <c r="J576" t="s">
        <v>1259</v>
      </c>
      <c r="K576">
        <v>44133</v>
      </c>
      <c r="L576">
        <v>0.042520669041332</v>
      </c>
      <c r="M576">
        <v>-0.03649473297814299</v>
      </c>
      <c r="N576">
        <v>0.02</v>
      </c>
      <c r="O576">
        <v>0.01913978003222661</v>
      </c>
      <c r="P576" t="s">
        <v>624</v>
      </c>
      <c r="Q576" t="s">
        <v>534</v>
      </c>
      <c r="R576">
        <v>0</v>
      </c>
      <c r="S576">
        <v>9.99</v>
      </c>
      <c r="T576">
        <v>14</v>
      </c>
      <c r="U576">
        <v>1.204285714285714</v>
      </c>
      <c r="V576">
        <v>0</v>
      </c>
      <c r="W576">
        <v>-0.7</v>
      </c>
      <c r="X576">
        <v>0.36</v>
      </c>
      <c r="Y576">
        <v>-0.160183920744275</v>
      </c>
      <c r="Z576">
        <v>0.7396630934150076</v>
      </c>
      <c r="AA576">
        <v>0.2526799387442573</v>
      </c>
      <c r="AB576">
        <v>0.1903669724770642</v>
      </c>
      <c r="AC576">
        <v>0.4365443425076452</v>
      </c>
      <c r="AD576">
        <v>0.2981651376146789</v>
      </c>
    </row>
    <row r="577" spans="1:30">
      <c r="A577" s="1" t="s">
        <v>584</v>
      </c>
      <c r="B577">
        <f>HYPERLINK("https://www.suredividend.com/sure-analysis-FUN/","Cedar Fair L.P.")</f>
        <v>0</v>
      </c>
      <c r="C577">
        <v>39.835</v>
      </c>
      <c r="D577">
        <v>2230.827337</v>
      </c>
      <c r="E577" t="s">
        <v>693</v>
      </c>
      <c r="F577" t="s">
        <v>663</v>
      </c>
      <c r="G577" t="s">
        <v>702</v>
      </c>
      <c r="H577" t="s">
        <v>708</v>
      </c>
      <c r="I577" t="s">
        <v>1191</v>
      </c>
      <c r="J577" t="s">
        <v>1260</v>
      </c>
      <c r="K577">
        <v>44144</v>
      </c>
      <c r="L577">
        <v>0.023767158169399</v>
      </c>
      <c r="M577">
        <v>-0.05513168294896353</v>
      </c>
      <c r="N577">
        <v>0.05</v>
      </c>
      <c r="O577">
        <v>0.01876239832792215</v>
      </c>
      <c r="P577" t="s">
        <v>624</v>
      </c>
      <c r="Q577" t="s">
        <v>624</v>
      </c>
      <c r="R577">
        <v>0</v>
      </c>
      <c r="S577">
        <v>9.99</v>
      </c>
      <c r="T577">
        <v>30</v>
      </c>
      <c r="U577">
        <v>1.327833333333333</v>
      </c>
      <c r="V577">
        <v>0</v>
      </c>
      <c r="W577">
        <v>-10.51</v>
      </c>
      <c r="X577">
        <v>0.9399999999999999</v>
      </c>
      <c r="Y577">
        <v>-0.281505806032136</v>
      </c>
      <c r="Z577">
        <v>0.4777947932618683</v>
      </c>
      <c r="AA577">
        <v>0.1393568147013783</v>
      </c>
      <c r="AB577">
        <v>0.5558103975535168</v>
      </c>
      <c r="AC577">
        <v>0.308868501529052</v>
      </c>
      <c r="AD577">
        <v>0.2966360856269113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16.935</v>
      </c>
      <c r="D578">
        <v>44046.19488</v>
      </c>
      <c r="E578" t="s">
        <v>699</v>
      </c>
      <c r="F578" t="s">
        <v>663</v>
      </c>
      <c r="H578" t="s">
        <v>709</v>
      </c>
      <c r="I578" t="s">
        <v>1192</v>
      </c>
      <c r="J578" t="s">
        <v>1255</v>
      </c>
      <c r="K578">
        <v>44157</v>
      </c>
      <c r="L578">
        <v>0.063503540514665</v>
      </c>
      <c r="M578">
        <v>-0.0665754716337732</v>
      </c>
      <c r="N578">
        <v>0.02</v>
      </c>
      <c r="O578">
        <v>0.0167206874871475</v>
      </c>
      <c r="P578" t="s">
        <v>624</v>
      </c>
      <c r="Q578" t="s">
        <v>534</v>
      </c>
      <c r="R578">
        <v>0</v>
      </c>
      <c r="S578">
        <v>1.08421052631579</v>
      </c>
      <c r="T578">
        <v>12</v>
      </c>
      <c r="U578">
        <v>1.41125</v>
      </c>
      <c r="V578">
        <v>-0.3445</v>
      </c>
      <c r="W578">
        <v>0.95</v>
      </c>
      <c r="X578">
        <v>1.03</v>
      </c>
      <c r="Y578">
        <v>-0.091435344708768</v>
      </c>
      <c r="Z578">
        <v>0.8514548238897396</v>
      </c>
      <c r="AA578">
        <v>0.3705972434915774</v>
      </c>
      <c r="AB578">
        <v>0.1903669724770642</v>
      </c>
      <c r="AC578">
        <v>0.2568807339449541</v>
      </c>
      <c r="AD578">
        <v>0.2828746177370031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13.78</v>
      </c>
      <c r="D579">
        <v>1646.738672</v>
      </c>
      <c r="E579" t="s">
        <v>697</v>
      </c>
      <c r="F579" t="s">
        <v>665</v>
      </c>
      <c r="G579" t="s">
        <v>702</v>
      </c>
      <c r="H579" t="s">
        <v>708</v>
      </c>
      <c r="J579" t="s">
        <v>1265</v>
      </c>
      <c r="K579">
        <v>44144</v>
      </c>
      <c r="L579">
        <v>0.08338336803412801</v>
      </c>
      <c r="M579">
        <v>-0.1317357113723948</v>
      </c>
      <c r="N579">
        <v>0.058</v>
      </c>
      <c r="O579">
        <v>0.01631922002165975</v>
      </c>
      <c r="P579" t="s">
        <v>624</v>
      </c>
      <c r="Q579" t="s">
        <v>414</v>
      </c>
      <c r="R579">
        <v>9</v>
      </c>
      <c r="S579">
        <v>0.9185185185185184</v>
      </c>
      <c r="T579">
        <v>6.8</v>
      </c>
      <c r="U579">
        <v>2.026470588235294</v>
      </c>
      <c r="V579">
        <v>0.7827000000000001</v>
      </c>
      <c r="W579">
        <v>1.35</v>
      </c>
      <c r="X579">
        <v>1.24</v>
      </c>
      <c r="Y579">
        <v>0.112837657547362</v>
      </c>
      <c r="Z579">
        <v>0.9127105666156203</v>
      </c>
      <c r="AA579">
        <v>0.667687595712098</v>
      </c>
      <c r="AB579">
        <v>0.6368501529051988</v>
      </c>
      <c r="AC579">
        <v>0.04434250764525994</v>
      </c>
      <c r="AD579">
        <v>0.2782874617737003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61.61</v>
      </c>
      <c r="D580">
        <v>2095.711117</v>
      </c>
      <c r="E580" t="s">
        <v>691</v>
      </c>
      <c r="F580" t="s">
        <v>663</v>
      </c>
      <c r="G580" t="s">
        <v>702</v>
      </c>
      <c r="H580" t="s">
        <v>708</v>
      </c>
      <c r="I580" t="s">
        <v>1193</v>
      </c>
      <c r="J580" t="s">
        <v>1264</v>
      </c>
      <c r="K580">
        <v>44148</v>
      </c>
      <c r="L580">
        <v>0.046662347933261</v>
      </c>
      <c r="M580">
        <v>-0.03709422039160637</v>
      </c>
      <c r="N580">
        <v>0</v>
      </c>
      <c r="O580">
        <v>0.01201117438561838</v>
      </c>
      <c r="P580" t="s">
        <v>624</v>
      </c>
      <c r="Q580" t="s">
        <v>534</v>
      </c>
      <c r="R580">
        <v>0</v>
      </c>
      <c r="S580">
        <v>1.125</v>
      </c>
      <c r="T580">
        <v>51</v>
      </c>
      <c r="U580">
        <v>1.208039215686274</v>
      </c>
      <c r="V580">
        <v>2.79</v>
      </c>
      <c r="W580">
        <v>2.56</v>
      </c>
      <c r="X580">
        <v>2.88</v>
      </c>
      <c r="Y580">
        <v>0.028666666666666</v>
      </c>
      <c r="Z580">
        <v>0.776416539050536</v>
      </c>
      <c r="AA580">
        <v>0.560490045941807</v>
      </c>
      <c r="AB580">
        <v>0.06957186544342508</v>
      </c>
      <c r="AC580">
        <v>0.4250764525993884</v>
      </c>
      <c r="AD580">
        <v>0.253822629969419</v>
      </c>
    </row>
    <row r="581" spans="1:30">
      <c r="A581" s="1" t="s">
        <v>588</v>
      </c>
      <c r="B581">
        <f>HYPERLINK("https://www.suredividend.com/sure-analysis-LYB/","LyondellBasell Industries NV")</f>
        <v>0</v>
      </c>
      <c r="C581">
        <v>90.23</v>
      </c>
      <c r="D581">
        <v>30607.021498</v>
      </c>
      <c r="E581" t="s">
        <v>694</v>
      </c>
      <c r="F581" t="s">
        <v>663</v>
      </c>
      <c r="H581" t="s">
        <v>708</v>
      </c>
      <c r="I581" t="s">
        <v>1194</v>
      </c>
      <c r="J581" t="s">
        <v>1264</v>
      </c>
      <c r="K581">
        <v>44135</v>
      </c>
      <c r="L581">
        <v>0.044914334705008</v>
      </c>
      <c r="M581">
        <v>-0.09758031451592397</v>
      </c>
      <c r="N581">
        <v>0.06</v>
      </c>
      <c r="O581">
        <v>0.01085461187294801</v>
      </c>
      <c r="P581" t="s">
        <v>624</v>
      </c>
      <c r="Q581" t="s">
        <v>534</v>
      </c>
      <c r="R581">
        <v>9</v>
      </c>
      <c r="S581">
        <v>0.9333333333333333</v>
      </c>
      <c r="T581">
        <v>54</v>
      </c>
      <c r="U581">
        <v>1.670925925925926</v>
      </c>
      <c r="V581">
        <v>3.49</v>
      </c>
      <c r="W581">
        <v>4.5</v>
      </c>
      <c r="X581">
        <v>4.2</v>
      </c>
      <c r="Y581">
        <v>0.059289469396057</v>
      </c>
      <c r="Z581">
        <v>0.7595712098009189</v>
      </c>
      <c r="AA581">
        <v>0.6049004594180705</v>
      </c>
      <c r="AB581">
        <v>0.6865443425076453</v>
      </c>
      <c r="AC581">
        <v>0.1085626911314985</v>
      </c>
      <c r="AD581">
        <v>0.2477064220183486</v>
      </c>
    </row>
    <row r="582" spans="1:30">
      <c r="A582" s="1" t="s">
        <v>589</v>
      </c>
      <c r="B582">
        <f>HYPERLINK("https://www.suredividend.com/sure-analysis-CAJ/","Canon Inc")</f>
        <v>0</v>
      </c>
      <c r="C582">
        <v>18.225</v>
      </c>
      <c r="D582">
        <v>25888.348836</v>
      </c>
      <c r="E582" t="s">
        <v>695</v>
      </c>
      <c r="F582" t="s">
        <v>663</v>
      </c>
      <c r="H582" t="s">
        <v>708</v>
      </c>
      <c r="I582" t="s">
        <v>1195</v>
      </c>
      <c r="J582" t="s">
        <v>1263</v>
      </c>
      <c r="K582">
        <v>44132</v>
      </c>
      <c r="L582">
        <v>0.019398979585481</v>
      </c>
      <c r="M582">
        <v>-0.05138038665485001</v>
      </c>
      <c r="N582">
        <v>0.02</v>
      </c>
      <c r="O582">
        <v>0.01055276198180577</v>
      </c>
      <c r="P582" t="s">
        <v>624</v>
      </c>
      <c r="Q582" t="s">
        <v>624</v>
      </c>
      <c r="R582">
        <v>0</v>
      </c>
      <c r="S582">
        <v>1.25</v>
      </c>
      <c r="T582">
        <v>14</v>
      </c>
      <c r="U582">
        <v>1.301785714285714</v>
      </c>
      <c r="V582">
        <v>0.5513</v>
      </c>
      <c r="W582">
        <v>0.6</v>
      </c>
      <c r="X582">
        <v>0.75</v>
      </c>
      <c r="Y582">
        <v>-0.295973884657236</v>
      </c>
      <c r="Z582">
        <v>0.3935681470137826</v>
      </c>
      <c r="AA582">
        <v>0.1255742725880551</v>
      </c>
      <c r="AB582">
        <v>0.1903669724770642</v>
      </c>
      <c r="AC582">
        <v>0.3302752293577981</v>
      </c>
      <c r="AD582">
        <v>0.2446483180428135</v>
      </c>
    </row>
    <row r="583" spans="1:30">
      <c r="A583" s="1" t="s">
        <v>590</v>
      </c>
      <c r="B583">
        <f>HYPERLINK("https://www.suredividend.com/sure-analysis-CVA/","Covanta Holding Corporation")</f>
        <v>0</v>
      </c>
      <c r="C583">
        <v>13.165</v>
      </c>
      <c r="D583">
        <v>1732.920706</v>
      </c>
      <c r="E583" t="s">
        <v>700</v>
      </c>
      <c r="F583" t="s">
        <v>663</v>
      </c>
      <c r="G583" t="s">
        <v>702</v>
      </c>
      <c r="H583" t="s">
        <v>708</v>
      </c>
      <c r="I583" t="s">
        <v>1196</v>
      </c>
      <c r="J583" t="s">
        <v>1256</v>
      </c>
      <c r="K583">
        <v>44145</v>
      </c>
      <c r="L583">
        <v>0.0367034480631</v>
      </c>
      <c r="M583">
        <v>-0.09257063107157737</v>
      </c>
      <c r="N583">
        <v>0.07099999999999999</v>
      </c>
      <c r="O583">
        <v>0.01039835953874579</v>
      </c>
      <c r="P583" t="s">
        <v>624</v>
      </c>
      <c r="Q583" t="s">
        <v>534</v>
      </c>
      <c r="R583">
        <v>0</v>
      </c>
      <c r="S583">
        <v>0.9074074074074073</v>
      </c>
      <c r="T583">
        <v>8.1</v>
      </c>
      <c r="U583">
        <v>1.625308641975309</v>
      </c>
      <c r="V583">
        <v>-0.2105</v>
      </c>
      <c r="W583">
        <v>0.54</v>
      </c>
      <c r="X583">
        <v>0.49</v>
      </c>
      <c r="Y583">
        <v>-0.08314537697179601</v>
      </c>
      <c r="Z583">
        <v>0.6661562021439509</v>
      </c>
      <c r="AA583">
        <v>0.3782542113323124</v>
      </c>
      <c r="AB583">
        <v>0.8042813455657492</v>
      </c>
      <c r="AC583">
        <v>0.1269113149847095</v>
      </c>
      <c r="AD583">
        <v>0.2431192660550459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23.615</v>
      </c>
      <c r="D584">
        <v>2492.062042</v>
      </c>
      <c r="E584" t="s">
        <v>696</v>
      </c>
      <c r="F584" t="s">
        <v>663</v>
      </c>
      <c r="G584" t="s">
        <v>702</v>
      </c>
      <c r="H584" t="s">
        <v>708</v>
      </c>
      <c r="I584" t="s">
        <v>1197</v>
      </c>
      <c r="J584" t="s">
        <v>1259</v>
      </c>
      <c r="K584">
        <v>44167</v>
      </c>
      <c r="L584">
        <v>0.07974599965072601</v>
      </c>
      <c r="M584">
        <v>-0.1754615512008373</v>
      </c>
      <c r="N584">
        <v>0.17</v>
      </c>
      <c r="O584">
        <v>0.009286283483263214</v>
      </c>
      <c r="P584" t="s">
        <v>624</v>
      </c>
      <c r="Q584" t="s">
        <v>534</v>
      </c>
      <c r="R584">
        <v>0</v>
      </c>
      <c r="S584">
        <v>1.818181818181818</v>
      </c>
      <c r="T584">
        <v>9</v>
      </c>
      <c r="U584">
        <v>2.623888888888889</v>
      </c>
      <c r="V584">
        <v>-4.6</v>
      </c>
      <c r="W584">
        <v>0.55</v>
      </c>
      <c r="X584">
        <v>1</v>
      </c>
      <c r="Y584">
        <v>-0.4478720665223561</v>
      </c>
      <c r="Z584">
        <v>0.8928024502297091</v>
      </c>
      <c r="AA584">
        <v>0.04287901990811639</v>
      </c>
      <c r="AB584">
        <v>0.9892966360856269</v>
      </c>
      <c r="AC584">
        <v>0.01529051987767584</v>
      </c>
      <c r="AD584">
        <v>0.2385321100917431</v>
      </c>
    </row>
    <row r="585" spans="1:30">
      <c r="A585" s="1" t="s">
        <v>592</v>
      </c>
      <c r="B585">
        <f>HYPERLINK("https://www.suredividend.com/sure-analysis-GORO/","Gold Resource Corporation")</f>
        <v>0</v>
      </c>
      <c r="C585">
        <v>3.33</v>
      </c>
      <c r="D585">
        <v>209.129175</v>
      </c>
      <c r="E585" t="s">
        <v>696</v>
      </c>
      <c r="F585" t="s">
        <v>663</v>
      </c>
      <c r="G585" t="s">
        <v>702</v>
      </c>
      <c r="H585" t="s">
        <v>712</v>
      </c>
      <c r="I585" t="s">
        <v>1198</v>
      </c>
      <c r="J585" t="s">
        <v>1264</v>
      </c>
      <c r="K585">
        <v>44170</v>
      </c>
      <c r="L585">
        <v>0.013673882210456</v>
      </c>
      <c r="M585">
        <v>-0.2901911606507732</v>
      </c>
      <c r="N585">
        <v>0.4</v>
      </c>
      <c r="O585">
        <v>0.009065922062121867</v>
      </c>
      <c r="P585" t="s">
        <v>624</v>
      </c>
      <c r="Q585" t="s">
        <v>624</v>
      </c>
      <c r="R585">
        <v>2</v>
      </c>
      <c r="S585">
        <v>1</v>
      </c>
      <c r="T585">
        <v>0.6</v>
      </c>
      <c r="U585">
        <v>5.550000000000001</v>
      </c>
      <c r="V585">
        <v>0.0035</v>
      </c>
      <c r="W585">
        <v>0.04</v>
      </c>
      <c r="X585">
        <v>0.04</v>
      </c>
      <c r="Y585">
        <v>-0.45738313226053</v>
      </c>
      <c r="Z585">
        <v>0.2710566615620215</v>
      </c>
      <c r="AA585">
        <v>0.03828483920367534</v>
      </c>
      <c r="AB585">
        <v>1</v>
      </c>
      <c r="AC585">
        <v>0.001529051987767584</v>
      </c>
      <c r="AD585">
        <v>0.2370030581039755</v>
      </c>
    </row>
    <row r="586" spans="1:30">
      <c r="A586" s="1" t="s">
        <v>593</v>
      </c>
      <c r="B586">
        <f>HYPERLINK("https://www.suredividend.com/sure-analysis-OXSQ/","Oxford Square Capital Corp")</f>
        <v>0</v>
      </c>
      <c r="C586">
        <v>3.11</v>
      </c>
      <c r="D586">
        <v>151.248301</v>
      </c>
      <c r="E586" t="s">
        <v>691</v>
      </c>
      <c r="F586" t="s">
        <v>666</v>
      </c>
      <c r="G586" t="s">
        <v>702</v>
      </c>
      <c r="H586" t="s">
        <v>709</v>
      </c>
      <c r="I586" t="s">
        <v>1199</v>
      </c>
      <c r="J586" t="s">
        <v>1258</v>
      </c>
      <c r="K586">
        <v>44132</v>
      </c>
      <c r="L586">
        <v>0.182592881188923</v>
      </c>
      <c r="M586">
        <v>-0.05692654852346646</v>
      </c>
      <c r="N586">
        <v>-0.08</v>
      </c>
      <c r="O586">
        <v>0.004867341076075116</v>
      </c>
      <c r="P586" t="s">
        <v>624</v>
      </c>
      <c r="Q586" t="s">
        <v>414</v>
      </c>
      <c r="R586">
        <v>0</v>
      </c>
      <c r="S586">
        <v>1.05</v>
      </c>
      <c r="T586">
        <v>2.32</v>
      </c>
      <c r="U586">
        <v>1.34051724137931</v>
      </c>
      <c r="V586">
        <v>-0.8732000000000001</v>
      </c>
      <c r="W586">
        <v>0.4</v>
      </c>
      <c r="X586">
        <v>0.42</v>
      </c>
      <c r="Y586">
        <v>-0.327438311759906</v>
      </c>
      <c r="Z586">
        <v>0.9969372128637061</v>
      </c>
      <c r="AA586">
        <v>0.107197549770291</v>
      </c>
      <c r="AB586">
        <v>0.004587155963302753</v>
      </c>
      <c r="AC586">
        <v>0.3073394495412844</v>
      </c>
      <c r="AD586">
        <v>0.217125382262997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29.675</v>
      </c>
      <c r="D587">
        <v>124778.895253</v>
      </c>
      <c r="E587" t="s">
        <v>699</v>
      </c>
      <c r="F587" t="s">
        <v>663</v>
      </c>
      <c r="G587" t="s">
        <v>702</v>
      </c>
      <c r="H587" t="s">
        <v>708</v>
      </c>
      <c r="I587" t="s">
        <v>1200</v>
      </c>
      <c r="J587" t="s">
        <v>1258</v>
      </c>
      <c r="K587">
        <v>44120</v>
      </c>
      <c r="L587">
        <v>0.039783060931448</v>
      </c>
      <c r="M587">
        <v>-0.04968535590523959</v>
      </c>
      <c r="N587">
        <v>0.03</v>
      </c>
      <c r="O587">
        <v>0.003822602799969932</v>
      </c>
      <c r="P587" t="s">
        <v>624</v>
      </c>
      <c r="Q587" t="s">
        <v>534</v>
      </c>
      <c r="R587">
        <v>0</v>
      </c>
      <c r="S587">
        <v>0.8</v>
      </c>
      <c r="T587">
        <v>23</v>
      </c>
      <c r="U587">
        <v>1.290217391304348</v>
      </c>
      <c r="V587">
        <v>0.3888</v>
      </c>
      <c r="W587">
        <v>0.5</v>
      </c>
      <c r="X587">
        <v>0.4</v>
      </c>
      <c r="Y587">
        <v>-0.4123305436234551</v>
      </c>
      <c r="Z587">
        <v>0.6937212863705973</v>
      </c>
      <c r="AA587">
        <v>0.06278713629402756</v>
      </c>
      <c r="AB587">
        <v>0.2943425076452599</v>
      </c>
      <c r="AC587">
        <v>0.3409785932721712</v>
      </c>
      <c r="AD587">
        <v>0.2079510703363915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62.36</v>
      </c>
      <c r="D588">
        <v>26966.240053</v>
      </c>
      <c r="E588" t="s">
        <v>701</v>
      </c>
      <c r="F588" t="s">
        <v>665</v>
      </c>
      <c r="G588" t="s">
        <v>702</v>
      </c>
      <c r="H588" t="s">
        <v>708</v>
      </c>
      <c r="I588" t="s">
        <v>1201</v>
      </c>
      <c r="J588" t="s">
        <v>1265</v>
      </c>
      <c r="K588">
        <v>44178</v>
      </c>
      <c r="L588">
        <v>0.040986100324735</v>
      </c>
      <c r="M588">
        <v>-0.06316893911779409</v>
      </c>
      <c r="N588">
        <v>0.02</v>
      </c>
      <c r="O588">
        <v>0.002532430680680875</v>
      </c>
      <c r="P588" t="s">
        <v>624</v>
      </c>
      <c r="Q588" t="s">
        <v>534</v>
      </c>
      <c r="R588">
        <v>0</v>
      </c>
      <c r="S588">
        <v>0.8132530120481929</v>
      </c>
      <c r="T588">
        <v>45</v>
      </c>
      <c r="U588">
        <v>1.385777777777778</v>
      </c>
      <c r="V588">
        <v>2.51</v>
      </c>
      <c r="W588">
        <v>3.32</v>
      </c>
      <c r="X588">
        <v>2.7</v>
      </c>
      <c r="Y588">
        <v>-0.169544303179301</v>
      </c>
      <c r="Z588">
        <v>0.7151607963246555</v>
      </c>
      <c r="AA588">
        <v>0.2388973966309342</v>
      </c>
      <c r="AB588">
        <v>0.1903669724770642</v>
      </c>
      <c r="AC588">
        <v>0.2782874617737003</v>
      </c>
      <c r="AD588">
        <v>0.1957186544342507</v>
      </c>
    </row>
    <row r="589" spans="1:30">
      <c r="A589" s="1" t="s">
        <v>596</v>
      </c>
      <c r="B589">
        <f>HYPERLINK("https://www.suredividend.com/sure-analysis-BX/","Blackstone Group Inc (The)")</f>
        <v>0</v>
      </c>
      <c r="C589">
        <v>62.72</v>
      </c>
      <c r="D589">
        <v>43682.322249</v>
      </c>
      <c r="E589" t="s">
        <v>694</v>
      </c>
      <c r="F589" t="s">
        <v>663</v>
      </c>
      <c r="H589" t="s">
        <v>708</v>
      </c>
      <c r="J589" t="s">
        <v>1258</v>
      </c>
      <c r="K589">
        <v>44132</v>
      </c>
      <c r="L589">
        <v>0.029099477259569</v>
      </c>
      <c r="M589">
        <v>-0.1248349525004618</v>
      </c>
      <c r="N589">
        <v>0.1</v>
      </c>
      <c r="O589">
        <v>0.0007214016366565712</v>
      </c>
      <c r="P589" t="s">
        <v>624</v>
      </c>
      <c r="Q589" t="s">
        <v>534</v>
      </c>
      <c r="R589">
        <v>0</v>
      </c>
      <c r="S589">
        <v>0.8304347826086956</v>
      </c>
      <c r="T589">
        <v>32.2</v>
      </c>
      <c r="U589">
        <v>1.947826086956522</v>
      </c>
      <c r="V589">
        <v>0</v>
      </c>
      <c r="W589">
        <v>2.3</v>
      </c>
      <c r="X589">
        <v>1.91</v>
      </c>
      <c r="Y589">
        <v>0.196478318099665</v>
      </c>
      <c r="Z589">
        <v>0.5696784073506891</v>
      </c>
      <c r="AA589">
        <v>0.784073506891271</v>
      </c>
      <c r="AB589">
        <v>0.9342507645259939</v>
      </c>
      <c r="AC589">
        <v>0.05045871559633028</v>
      </c>
      <c r="AD589">
        <v>0.191131498470948</v>
      </c>
    </row>
    <row r="590" spans="1:30">
      <c r="A590" s="1" t="s">
        <v>597</v>
      </c>
      <c r="B590">
        <f>HYPERLINK("https://www.suredividend.com/sure-analysis-NTR/","Nutrien Ltd")</f>
        <v>0</v>
      </c>
      <c r="C590">
        <v>49.62</v>
      </c>
      <c r="D590">
        <v>27410.06823</v>
      </c>
      <c r="E590" t="s">
        <v>700</v>
      </c>
      <c r="F590" t="s">
        <v>663</v>
      </c>
      <c r="H590" t="s">
        <v>708</v>
      </c>
      <c r="I590" t="s">
        <v>1202</v>
      </c>
      <c r="J590" t="s">
        <v>1264</v>
      </c>
      <c r="K590">
        <v>44104</v>
      </c>
      <c r="L590">
        <v>0.027431074641356</v>
      </c>
      <c r="M590">
        <v>-0.08979129057865931</v>
      </c>
      <c r="N590">
        <v>0.05</v>
      </c>
      <c r="O590">
        <v>-0.0008179134235962726</v>
      </c>
      <c r="P590" t="s">
        <v>624</v>
      </c>
      <c r="Q590" t="s">
        <v>534</v>
      </c>
      <c r="R590">
        <v>2</v>
      </c>
      <c r="S590">
        <v>0.9729729729729729</v>
      </c>
      <c r="T590">
        <v>31</v>
      </c>
      <c r="U590">
        <v>1.600645161290323</v>
      </c>
      <c r="V590">
        <v>0</v>
      </c>
      <c r="W590">
        <v>1.85</v>
      </c>
      <c r="X590">
        <v>1.8</v>
      </c>
      <c r="Y590">
        <v>0.07996833647651301</v>
      </c>
      <c r="Z590">
        <v>0.5405819295558959</v>
      </c>
      <c r="AA590">
        <v>0.6248085758039816</v>
      </c>
      <c r="AB590">
        <v>0.5558103975535168</v>
      </c>
      <c r="AC590">
        <v>0.1422018348623853</v>
      </c>
      <c r="AD590">
        <v>0.1850152905198777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24.44</v>
      </c>
      <c r="D591">
        <v>3877.091973</v>
      </c>
      <c r="E591" t="s">
        <v>698</v>
      </c>
      <c r="F591" t="s">
        <v>663</v>
      </c>
      <c r="G591" t="s">
        <v>702</v>
      </c>
      <c r="H591" t="s">
        <v>708</v>
      </c>
      <c r="I591" t="s">
        <v>1203</v>
      </c>
      <c r="J591" t="s">
        <v>1264</v>
      </c>
      <c r="K591">
        <v>44155</v>
      </c>
      <c r="L591">
        <v>0.031914949206368</v>
      </c>
      <c r="M591">
        <v>-0.07002870420659524</v>
      </c>
      <c r="N591">
        <v>0.03</v>
      </c>
      <c r="O591">
        <v>-0.006066118896804529</v>
      </c>
      <c r="P591" t="s">
        <v>624</v>
      </c>
      <c r="Q591" t="s">
        <v>624</v>
      </c>
      <c r="R591">
        <v>0</v>
      </c>
      <c r="S591">
        <v>9.99</v>
      </c>
      <c r="T591">
        <v>17</v>
      </c>
      <c r="U591">
        <v>1.43764705882353</v>
      </c>
      <c r="V591">
        <v>-1.47</v>
      </c>
      <c r="W591">
        <v>-2</v>
      </c>
      <c r="X591">
        <v>0.8</v>
      </c>
      <c r="Y591">
        <v>0.554056619294093</v>
      </c>
      <c r="Z591">
        <v>0.6049004594180705</v>
      </c>
      <c r="AA591">
        <v>0.9555895865237366</v>
      </c>
      <c r="AB591">
        <v>0.2943425076452599</v>
      </c>
      <c r="AC591">
        <v>0.2370030581039755</v>
      </c>
      <c r="AD591">
        <v>0.1590214067278287</v>
      </c>
    </row>
    <row r="592" spans="1:30">
      <c r="A592" s="1" t="s">
        <v>599</v>
      </c>
      <c r="B592">
        <f>HYPERLINK("https://www.suredividend.com/sure-analysis-R/","Ryder System, Inc.")</f>
        <v>0</v>
      </c>
      <c r="C592">
        <v>62.075</v>
      </c>
      <c r="D592">
        <v>3328.192236</v>
      </c>
      <c r="E592" t="s">
        <v>694</v>
      </c>
      <c r="F592" t="s">
        <v>663</v>
      </c>
      <c r="G592" t="s">
        <v>702</v>
      </c>
      <c r="H592" t="s">
        <v>708</v>
      </c>
      <c r="I592" t="s">
        <v>1204</v>
      </c>
      <c r="J592" t="s">
        <v>1256</v>
      </c>
      <c r="K592">
        <v>44132</v>
      </c>
      <c r="L592">
        <v>0.02652159775785</v>
      </c>
      <c r="M592">
        <v>-0.1082763947296985</v>
      </c>
      <c r="N592">
        <v>0.05</v>
      </c>
      <c r="O592">
        <v>-0.01856947469136228</v>
      </c>
      <c r="P592" t="s">
        <v>624</v>
      </c>
      <c r="Q592" t="s">
        <v>624</v>
      </c>
      <c r="R592">
        <v>15</v>
      </c>
      <c r="S592">
        <v>9.99</v>
      </c>
      <c r="T592">
        <v>35</v>
      </c>
      <c r="U592">
        <v>1.773571428571429</v>
      </c>
      <c r="V592">
        <v>-1.6</v>
      </c>
      <c r="W592">
        <v>-1</v>
      </c>
      <c r="X592">
        <v>2.24</v>
      </c>
      <c r="Y592">
        <v>0.211284400790786</v>
      </c>
      <c r="Z592">
        <v>0.5206738131699847</v>
      </c>
      <c r="AA592">
        <v>0.7932618683001532</v>
      </c>
      <c r="AB592">
        <v>0.5558103975535168</v>
      </c>
      <c r="AC592">
        <v>0.07492354740061162</v>
      </c>
      <c r="AD592">
        <v>0.1070336391437309</v>
      </c>
    </row>
    <row r="593" spans="1:30">
      <c r="A593" s="1" t="s">
        <v>600</v>
      </c>
      <c r="B593">
        <f>HYPERLINK("https://www.suredividend.com/sure-analysis-HCAP/","Harvest Capital Credit Corp")</f>
        <v>0</v>
      </c>
      <c r="C593">
        <v>7.56</v>
      </c>
      <c r="D593">
        <v>45.046101</v>
      </c>
      <c r="E593" t="s">
        <v>691</v>
      </c>
      <c r="F593" t="s">
        <v>666</v>
      </c>
      <c r="G593" t="s">
        <v>702</v>
      </c>
      <c r="H593" t="s">
        <v>716</v>
      </c>
      <c r="J593" t="s">
        <v>1258</v>
      </c>
      <c r="K593">
        <v>44174</v>
      </c>
      <c r="L593">
        <v>0.051236937741952</v>
      </c>
      <c r="M593">
        <v>-0.0985572635745805</v>
      </c>
      <c r="N593">
        <v>0</v>
      </c>
      <c r="O593">
        <v>-0.02241079899542509</v>
      </c>
      <c r="P593" t="s">
        <v>624</v>
      </c>
      <c r="Q593" t="s">
        <v>534</v>
      </c>
      <c r="R593">
        <v>0</v>
      </c>
      <c r="S593">
        <v>1</v>
      </c>
      <c r="T593">
        <v>4.5</v>
      </c>
      <c r="U593">
        <v>1.68</v>
      </c>
      <c r="V593">
        <v>0</v>
      </c>
      <c r="W593">
        <v>0.45</v>
      </c>
      <c r="X593">
        <v>0.45</v>
      </c>
      <c r="Y593">
        <v>-0.09369905054186201</v>
      </c>
      <c r="Z593">
        <v>0.8039816232771823</v>
      </c>
      <c r="AA593">
        <v>0.3614088820826952</v>
      </c>
      <c r="AB593">
        <v>0.06957186544342508</v>
      </c>
      <c r="AC593">
        <v>0.1039755351681957</v>
      </c>
      <c r="AD593">
        <v>0.09174311926605505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2.61</v>
      </c>
      <c r="D594">
        <v>31.752561</v>
      </c>
      <c r="E594" t="s">
        <v>698</v>
      </c>
      <c r="F594" t="s">
        <v>663</v>
      </c>
      <c r="H594" t="s">
        <v>708</v>
      </c>
      <c r="J594" t="s">
        <v>1259</v>
      </c>
      <c r="K594">
        <v>44155</v>
      </c>
      <c r="L594">
        <v>0.053704063674213</v>
      </c>
      <c r="M594">
        <v>-0.158700878216363</v>
      </c>
      <c r="N594">
        <v>0.01</v>
      </c>
      <c r="O594">
        <v>-0.02587202571343861</v>
      </c>
      <c r="P594" t="s">
        <v>624</v>
      </c>
      <c r="Q594" t="s">
        <v>414</v>
      </c>
      <c r="R594">
        <v>0</v>
      </c>
      <c r="S594">
        <v>0.7999999999999999</v>
      </c>
      <c r="T594">
        <v>1.1</v>
      </c>
      <c r="U594">
        <v>2.372727272727273</v>
      </c>
      <c r="V594">
        <v>0</v>
      </c>
      <c r="W594">
        <v>0.2</v>
      </c>
      <c r="X594">
        <v>0.16</v>
      </c>
      <c r="Y594">
        <v>-0.528276310795423</v>
      </c>
      <c r="Z594">
        <v>0.8131699846860643</v>
      </c>
      <c r="AA594">
        <v>0.02143950995405819</v>
      </c>
      <c r="AB594">
        <v>0.1154434250764526</v>
      </c>
      <c r="AC594">
        <v>0.02599388379204893</v>
      </c>
      <c r="AD594">
        <v>0.08409785932721713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10.525</v>
      </c>
      <c r="D595">
        <v>94606.6284</v>
      </c>
      <c r="E595" t="s">
        <v>694</v>
      </c>
      <c r="F595" t="s">
        <v>663</v>
      </c>
      <c r="G595" t="s">
        <v>702</v>
      </c>
      <c r="H595" t="s">
        <v>708</v>
      </c>
      <c r="I595" t="s">
        <v>1205</v>
      </c>
      <c r="J595" t="s">
        <v>1256</v>
      </c>
      <c r="K595">
        <v>44132</v>
      </c>
      <c r="L595">
        <v>0.003696720205834</v>
      </c>
      <c r="M595">
        <v>-0.1217298611714803</v>
      </c>
      <c r="N595">
        <v>0.1</v>
      </c>
      <c r="O595">
        <v>-0.02957903056204636</v>
      </c>
      <c r="P595" t="s">
        <v>624</v>
      </c>
      <c r="Q595" t="s">
        <v>624</v>
      </c>
      <c r="R595">
        <v>0</v>
      </c>
      <c r="S595">
        <v>0.7999999999999999</v>
      </c>
      <c r="T595">
        <v>5.5</v>
      </c>
      <c r="U595">
        <v>1.913636363636364</v>
      </c>
      <c r="V595">
        <v>0.384</v>
      </c>
      <c r="W595">
        <v>0.05</v>
      </c>
      <c r="X595">
        <v>0.04</v>
      </c>
      <c r="Y595">
        <v>-0.093168536306844</v>
      </c>
      <c r="Z595">
        <v>0.09188361408882083</v>
      </c>
      <c r="AA595">
        <v>0.3644716692189893</v>
      </c>
      <c r="AB595">
        <v>0.9342507645259939</v>
      </c>
      <c r="AC595">
        <v>0.05198776758409786</v>
      </c>
      <c r="AD595">
        <v>0.07033639143730887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60.55</v>
      </c>
      <c r="D596">
        <v>1134.1219</v>
      </c>
      <c r="E596" t="s">
        <v>695</v>
      </c>
      <c r="F596" t="s">
        <v>663</v>
      </c>
      <c r="G596" t="s">
        <v>702</v>
      </c>
      <c r="H596" t="s">
        <v>708</v>
      </c>
      <c r="I596" t="s">
        <v>1206</v>
      </c>
      <c r="J596" t="s">
        <v>1260</v>
      </c>
      <c r="K596">
        <v>44157</v>
      </c>
      <c r="L596">
        <v>0.009461638498498001</v>
      </c>
      <c r="M596">
        <v>-0.1038292201890201</v>
      </c>
      <c r="N596">
        <v>0.03</v>
      </c>
      <c r="O596">
        <v>-0.06368099719350429</v>
      </c>
      <c r="P596" t="s">
        <v>624</v>
      </c>
      <c r="Q596" t="s">
        <v>624</v>
      </c>
      <c r="R596">
        <v>10</v>
      </c>
      <c r="S596">
        <v>9.99</v>
      </c>
      <c r="T596">
        <v>35</v>
      </c>
      <c r="U596">
        <v>1.73</v>
      </c>
      <c r="V596">
        <v>-3.04</v>
      </c>
      <c r="W596">
        <v>-2.5</v>
      </c>
      <c r="X596">
        <v>0.6</v>
      </c>
      <c r="Y596">
        <v>-0.070970213581074</v>
      </c>
      <c r="Z596">
        <v>0.1791730474732006</v>
      </c>
      <c r="AA596">
        <v>0.4027565084226646</v>
      </c>
      <c r="AB596">
        <v>0.2943425076452599</v>
      </c>
      <c r="AC596">
        <v>0.07951070336391437</v>
      </c>
      <c r="AD596">
        <v>0.03669724770642202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5.52</v>
      </c>
      <c r="D597">
        <v>986.217257</v>
      </c>
      <c r="E597" t="s">
        <v>696</v>
      </c>
      <c r="F597" t="s">
        <v>663</v>
      </c>
      <c r="H597" t="s">
        <v>709</v>
      </c>
      <c r="J597" t="s">
        <v>1259</v>
      </c>
      <c r="K597">
        <v>44131</v>
      </c>
      <c r="L597">
        <v>0.018849557726939</v>
      </c>
      <c r="M597">
        <v>0.05893585192492123</v>
      </c>
      <c r="N597">
        <v>-0.14</v>
      </c>
      <c r="O597">
        <v>-0.06731983539939312</v>
      </c>
      <c r="P597" t="s">
        <v>624</v>
      </c>
      <c r="Q597" t="s">
        <v>624</v>
      </c>
      <c r="R597">
        <v>0</v>
      </c>
      <c r="S597">
        <v>9.99</v>
      </c>
      <c r="T597">
        <v>7.35</v>
      </c>
      <c r="U597">
        <v>0.7510204081632653</v>
      </c>
      <c r="V597">
        <v>-4.13</v>
      </c>
      <c r="W597">
        <v>-2.4</v>
      </c>
      <c r="X597">
        <v>0.1</v>
      </c>
      <c r="Y597">
        <v>-0.4913943144459481</v>
      </c>
      <c r="Z597">
        <v>0.3874425727411945</v>
      </c>
      <c r="AA597">
        <v>0.03062787136294028</v>
      </c>
      <c r="AB597">
        <v>0.001529051987767584</v>
      </c>
      <c r="AC597">
        <v>0.963302752293578</v>
      </c>
      <c r="AD597">
        <v>0.03058103975535168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14.875</v>
      </c>
      <c r="D598">
        <v>5356.415403</v>
      </c>
      <c r="E598" t="s">
        <v>696</v>
      </c>
      <c r="F598" t="s">
        <v>663</v>
      </c>
      <c r="G598" t="s">
        <v>702</v>
      </c>
      <c r="H598" t="s">
        <v>709</v>
      </c>
      <c r="I598" t="s">
        <v>1207</v>
      </c>
      <c r="J598" t="s">
        <v>1259</v>
      </c>
      <c r="K598">
        <v>44145</v>
      </c>
      <c r="L598">
        <v>0.084845764922303</v>
      </c>
      <c r="M598">
        <v>-0.2310101573354499</v>
      </c>
      <c r="N598">
        <v>0.2</v>
      </c>
      <c r="O598">
        <v>-0.068121865047156</v>
      </c>
      <c r="P598" t="s">
        <v>624</v>
      </c>
      <c r="Q598" t="s">
        <v>534</v>
      </c>
      <c r="R598">
        <v>0</v>
      </c>
      <c r="S598">
        <v>9.99</v>
      </c>
      <c r="T598">
        <v>4</v>
      </c>
      <c r="U598">
        <v>3.71875</v>
      </c>
      <c r="V598">
        <v>-21.21</v>
      </c>
      <c r="W598">
        <v>-1.2</v>
      </c>
      <c r="X598">
        <v>0.1</v>
      </c>
      <c r="Y598">
        <v>-0.4322137661152851</v>
      </c>
      <c r="Z598">
        <v>0.9157733537519143</v>
      </c>
      <c r="AA598">
        <v>0.05206738131699847</v>
      </c>
      <c r="AB598">
        <v>0.9923547400611621</v>
      </c>
      <c r="AC598">
        <v>0.004587155963302753</v>
      </c>
      <c r="AD598">
        <v>0.0290519877675841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25.44</v>
      </c>
      <c r="D599">
        <v>1593.087066</v>
      </c>
      <c r="E599" t="s">
        <v>692</v>
      </c>
      <c r="F599" t="s">
        <v>663</v>
      </c>
      <c r="G599" t="s">
        <v>702</v>
      </c>
      <c r="H599" t="s">
        <v>708</v>
      </c>
      <c r="I599" t="s">
        <v>1208</v>
      </c>
      <c r="J599" t="s">
        <v>1258</v>
      </c>
      <c r="K599">
        <v>44173</v>
      </c>
      <c r="L599">
        <v>0.03827585877164</v>
      </c>
      <c r="M599">
        <v>-0.1543802539174457</v>
      </c>
      <c r="N599">
        <v>-0.01</v>
      </c>
      <c r="O599">
        <v>-0.09480222089391643</v>
      </c>
      <c r="P599" t="s">
        <v>624</v>
      </c>
      <c r="Q599" t="s">
        <v>534</v>
      </c>
      <c r="R599">
        <v>0</v>
      </c>
      <c r="S599">
        <v>0.9174311926605504</v>
      </c>
      <c r="T599">
        <v>11</v>
      </c>
      <c r="U599">
        <v>2.312727272727273</v>
      </c>
      <c r="V599">
        <v>1.4</v>
      </c>
      <c r="W599">
        <v>1.09</v>
      </c>
      <c r="X599">
        <v>1</v>
      </c>
      <c r="Y599">
        <v>0.6644774246672021</v>
      </c>
      <c r="Z599">
        <v>0.6799387442572741</v>
      </c>
      <c r="AA599">
        <v>0.9693721286370597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6.76</v>
      </c>
      <c r="D600">
        <v>93.512919</v>
      </c>
      <c r="E600" t="s">
        <v>693</v>
      </c>
      <c r="F600" t="s">
        <v>663</v>
      </c>
      <c r="G600" t="s">
        <v>702</v>
      </c>
      <c r="H600" t="s">
        <v>708</v>
      </c>
      <c r="I600" t="s">
        <v>1209</v>
      </c>
      <c r="J600" t="s">
        <v>1265</v>
      </c>
      <c r="K600">
        <v>44145</v>
      </c>
      <c r="L600">
        <v>0.128855586098586</v>
      </c>
      <c r="M600">
        <v>-0.1870704524262841</v>
      </c>
      <c r="N600">
        <v>0.02</v>
      </c>
      <c r="O600">
        <v>-0.1159754422275941</v>
      </c>
      <c r="P600" t="s">
        <v>624</v>
      </c>
      <c r="Q600" t="s">
        <v>668</v>
      </c>
      <c r="R600">
        <v>0</v>
      </c>
      <c r="S600">
        <v>0.8333333333333334</v>
      </c>
      <c r="T600">
        <v>2.4</v>
      </c>
      <c r="U600">
        <v>2.816666666666667</v>
      </c>
      <c r="V600">
        <v>0</v>
      </c>
      <c r="W600">
        <v>0.24</v>
      </c>
      <c r="X600">
        <v>0.2</v>
      </c>
      <c r="Y600">
        <v>-0.8407658118386551</v>
      </c>
      <c r="Z600">
        <v>0.9816232771822357</v>
      </c>
      <c r="AA600">
        <v>0.001531393568147014</v>
      </c>
      <c r="AB600">
        <v>0.1903669724770642</v>
      </c>
      <c r="AC600">
        <v>0.01223241590214067</v>
      </c>
      <c r="AD600">
        <v>0.01376146788990826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30.085</v>
      </c>
      <c r="D601">
        <v>15564.021009</v>
      </c>
      <c r="E601" t="s">
        <v>696</v>
      </c>
      <c r="F601" t="s">
        <v>663</v>
      </c>
      <c r="G601" t="s">
        <v>702</v>
      </c>
      <c r="H601" t="s">
        <v>708</v>
      </c>
      <c r="I601" t="s">
        <v>1210</v>
      </c>
      <c r="J601" t="s">
        <v>1260</v>
      </c>
      <c r="K601">
        <v>44152</v>
      </c>
      <c r="L601">
        <v>0.004996980678847</v>
      </c>
      <c r="M601">
        <v>-0.1679177723853955</v>
      </c>
      <c r="N601">
        <v>0.05</v>
      </c>
      <c r="O601">
        <v>-0.1223295200124053</v>
      </c>
      <c r="P601" t="s">
        <v>624</v>
      </c>
      <c r="Q601" t="s">
        <v>624</v>
      </c>
      <c r="R601">
        <v>0</v>
      </c>
      <c r="S601">
        <v>9.99</v>
      </c>
      <c r="T601">
        <v>12</v>
      </c>
      <c r="U601">
        <v>2.507083333333334</v>
      </c>
      <c r="V601">
        <v>2.94</v>
      </c>
      <c r="W601">
        <v>-3.5</v>
      </c>
      <c r="X601">
        <v>0.01</v>
      </c>
      <c r="Y601">
        <v>-0.04617182226285201</v>
      </c>
      <c r="Z601">
        <v>0.105666156202144</v>
      </c>
      <c r="AA601">
        <v>0.4349157733537519</v>
      </c>
      <c r="AB601">
        <v>0.5558103975535168</v>
      </c>
      <c r="AC601">
        <v>0.01681957186544343</v>
      </c>
      <c r="AD601">
        <v>0.00764525993883792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108.21</v>
      </c>
      <c r="D602">
        <v>12171.040024</v>
      </c>
      <c r="E602" t="s">
        <v>693</v>
      </c>
      <c r="F602" t="s">
        <v>663</v>
      </c>
      <c r="H602" t="s">
        <v>709</v>
      </c>
      <c r="J602" t="s">
        <v>1260</v>
      </c>
      <c r="K602">
        <v>44141</v>
      </c>
      <c r="L602">
        <v>0.008862891075068</v>
      </c>
      <c r="M602">
        <v>-0.1804819585873135</v>
      </c>
      <c r="N602">
        <v>0.04</v>
      </c>
      <c r="O602">
        <v>-0.1295338268919338</v>
      </c>
      <c r="P602" t="s">
        <v>624</v>
      </c>
      <c r="Q602" t="s">
        <v>624</v>
      </c>
      <c r="R602">
        <v>0</v>
      </c>
      <c r="S602">
        <v>9.99</v>
      </c>
      <c r="T602">
        <v>40</v>
      </c>
      <c r="U602">
        <v>2.70525</v>
      </c>
      <c r="V602">
        <v>-17.52</v>
      </c>
      <c r="W602">
        <v>-19.04</v>
      </c>
      <c r="X602">
        <v>1</v>
      </c>
      <c r="Y602">
        <v>-0.195753452778759</v>
      </c>
      <c r="Z602">
        <v>0.1653905053598775</v>
      </c>
      <c r="AA602">
        <v>0.2067381316998469</v>
      </c>
      <c r="AB602">
        <v>0.4235474006116208</v>
      </c>
      <c r="AC602">
        <v>0.01376146788990826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4.7</v>
      </c>
      <c r="D603">
        <v>569.834581</v>
      </c>
      <c r="E603" t="s">
        <v>691</v>
      </c>
      <c r="F603" t="s">
        <v>664</v>
      </c>
      <c r="G603" t="s">
        <v>702</v>
      </c>
      <c r="H603" t="s">
        <v>709</v>
      </c>
      <c r="J603" t="s">
        <v>1259</v>
      </c>
      <c r="K603">
        <v>44130</v>
      </c>
      <c r="L603">
        <v>0.089285715616175</v>
      </c>
      <c r="M603">
        <v>0.1907235219296399</v>
      </c>
      <c r="N603">
        <v>0</v>
      </c>
      <c r="O603">
        <v>0.2969948400487639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0.4177777777777778</v>
      </c>
      <c r="V603">
        <v>0</v>
      </c>
      <c r="W603">
        <v>0.2</v>
      </c>
      <c r="X603">
        <v>0</v>
      </c>
      <c r="Y603">
        <v>-0.598767643476391</v>
      </c>
      <c r="Z603">
        <v>0.9326186830015314</v>
      </c>
      <c r="AA603">
        <v>0.009188361408882083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5.455</v>
      </c>
      <c r="D604">
        <v>1912.482179</v>
      </c>
      <c r="E604" t="s">
        <v>693</v>
      </c>
      <c r="F604" t="s">
        <v>663</v>
      </c>
      <c r="H604" t="s">
        <v>708</v>
      </c>
      <c r="I604" t="s">
        <v>1211</v>
      </c>
      <c r="J604" t="s">
        <v>1263</v>
      </c>
      <c r="K604">
        <v>43979</v>
      </c>
      <c r="L604">
        <v>0.102154114617984</v>
      </c>
      <c r="M604">
        <v>0.150587326504904</v>
      </c>
      <c r="N604">
        <v>0.03</v>
      </c>
      <c r="O604">
        <v>0.1851049463000511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0.4959090909090909</v>
      </c>
      <c r="V604">
        <v>0</v>
      </c>
      <c r="W604">
        <v>1.2</v>
      </c>
      <c r="X604">
        <v>0</v>
      </c>
      <c r="Y604">
        <v>-0.603196664350243</v>
      </c>
      <c r="Z604">
        <v>0.9525267993874426</v>
      </c>
      <c r="AA604">
        <v>0.007656967840735069</v>
      </c>
      <c r="AB604">
        <v>0.2943425076452599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31.61</v>
      </c>
      <c r="D605">
        <v>2424.994975</v>
      </c>
      <c r="E605" t="s">
        <v>699</v>
      </c>
      <c r="F605" t="s">
        <v>665</v>
      </c>
      <c r="G605" t="s">
        <v>702</v>
      </c>
      <c r="H605" t="s">
        <v>708</v>
      </c>
      <c r="I605" t="s">
        <v>1212</v>
      </c>
      <c r="J605" t="s">
        <v>1265</v>
      </c>
      <c r="K605">
        <v>44168</v>
      </c>
      <c r="L605">
        <v>0.04571943742854</v>
      </c>
      <c r="M605">
        <v>0.02058389241028924</v>
      </c>
      <c r="N605">
        <v>0.05</v>
      </c>
      <c r="O605">
        <v>0.1046350558614644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0.9031428571428571</v>
      </c>
      <c r="V605">
        <v>0.2613</v>
      </c>
      <c r="W605">
        <v>2</v>
      </c>
      <c r="X605">
        <v>0</v>
      </c>
      <c r="Y605">
        <v>-0.5189738899027441</v>
      </c>
      <c r="Z605">
        <v>0.7702909647779479</v>
      </c>
      <c r="AA605">
        <v>0.02603369065849924</v>
      </c>
      <c r="AB605">
        <v>0.5558103975535168</v>
      </c>
      <c r="AC605">
        <v>0.8409785932721712</v>
      </c>
      <c r="AD605">
        <v>0.8608562691131499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45.49</v>
      </c>
      <c r="D606">
        <v>9212.022096999999</v>
      </c>
      <c r="E606" t="s">
        <v>694</v>
      </c>
      <c r="F606" t="s">
        <v>663</v>
      </c>
      <c r="G606" t="s">
        <v>702</v>
      </c>
      <c r="H606" t="s">
        <v>708</v>
      </c>
      <c r="I606" t="s">
        <v>1213</v>
      </c>
      <c r="J606" t="s">
        <v>1262</v>
      </c>
      <c r="K606">
        <v>44133</v>
      </c>
      <c r="L606">
        <v>0.012613409888193</v>
      </c>
      <c r="M606">
        <v>0.02071129336466826</v>
      </c>
      <c r="N606">
        <v>0.04</v>
      </c>
      <c r="O606">
        <v>0.08154536140469593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0.9025793650793651</v>
      </c>
      <c r="V606">
        <v>-0.7428</v>
      </c>
      <c r="W606">
        <v>3.6</v>
      </c>
      <c r="X606">
        <v>0</v>
      </c>
      <c r="Y606">
        <v>-0.143689279914501</v>
      </c>
      <c r="Z606">
        <v>0.2404287901990812</v>
      </c>
      <c r="AA606">
        <v>0.2756508422664625</v>
      </c>
      <c r="AB606">
        <v>0.4235474006116208</v>
      </c>
      <c r="AC606">
        <v>0.8440366972477064</v>
      </c>
      <c r="AD606">
        <v>0.7385321100917431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</v>
      </c>
      <c r="D607">
        <v>2567.35683</v>
      </c>
      <c r="E607" t="s">
        <v>695</v>
      </c>
      <c r="F607" t="s">
        <v>663</v>
      </c>
      <c r="H607" t="s">
        <v>708</v>
      </c>
      <c r="I607" t="s">
        <v>1214</v>
      </c>
      <c r="J607" t="s">
        <v>1263</v>
      </c>
      <c r="K607">
        <v>44141</v>
      </c>
      <c r="L607">
        <v>0</v>
      </c>
      <c r="M607">
        <v>0.008094126443291438</v>
      </c>
      <c r="N607">
        <v>0.07000000000000001</v>
      </c>
      <c r="O607">
        <v>0.07866071529432195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0.9604938271604939</v>
      </c>
      <c r="V607">
        <v>0.1488</v>
      </c>
      <c r="W607">
        <v>0.27</v>
      </c>
      <c r="X607">
        <v>0</v>
      </c>
      <c r="Y607">
        <v>0.026246719160105</v>
      </c>
      <c r="Z607">
        <v>0.03675344563552833</v>
      </c>
      <c r="AA607">
        <v>0.554364471669219</v>
      </c>
      <c r="AB607">
        <v>0.7744648318042813</v>
      </c>
      <c r="AC607">
        <v>0.782874617737003</v>
      </c>
      <c r="AD607">
        <v>0.7201834862385321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19.72</v>
      </c>
      <c r="D608">
        <v>777.269875</v>
      </c>
      <c r="E608" t="s">
        <v>693</v>
      </c>
      <c r="F608" t="s">
        <v>663</v>
      </c>
      <c r="G608" t="s">
        <v>702</v>
      </c>
      <c r="H608" t="s">
        <v>708</v>
      </c>
      <c r="I608" t="s">
        <v>1215</v>
      </c>
      <c r="J608" t="s">
        <v>1255</v>
      </c>
      <c r="K608">
        <v>44141</v>
      </c>
      <c r="L608">
        <v>0.030989584823449</v>
      </c>
      <c r="M608">
        <v>0.05684984360807754</v>
      </c>
      <c r="N608">
        <v>0.015</v>
      </c>
      <c r="O608">
        <v>0.0727025912621988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0.7584615384615384</v>
      </c>
      <c r="V608">
        <v>-10.42</v>
      </c>
      <c r="W608">
        <v>4.36</v>
      </c>
      <c r="X608">
        <v>0</v>
      </c>
      <c r="Y608">
        <v>-0.377035989150043</v>
      </c>
      <c r="Z608">
        <v>0.5972434915773354</v>
      </c>
      <c r="AA608">
        <v>0.07197549770290965</v>
      </c>
      <c r="AB608">
        <v>0.1399082568807339</v>
      </c>
      <c r="AC608">
        <v>0.9571865443425076</v>
      </c>
      <c r="AD608">
        <v>0.6788990825688073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58.72</v>
      </c>
      <c r="D609">
        <v>952.2874420000001</v>
      </c>
      <c r="E609" t="s">
        <v>695</v>
      </c>
      <c r="F609" t="s">
        <v>663</v>
      </c>
      <c r="G609" t="s">
        <v>702</v>
      </c>
      <c r="H609" t="s">
        <v>708</v>
      </c>
      <c r="I609" t="s">
        <v>1216</v>
      </c>
      <c r="J609" t="s">
        <v>1260</v>
      </c>
      <c r="K609">
        <v>44132</v>
      </c>
      <c r="L609">
        <v>0.013103448111435</v>
      </c>
      <c r="M609">
        <v>0.02365020496298542</v>
      </c>
      <c r="N609">
        <v>0.035</v>
      </c>
      <c r="O609">
        <v>0.05947796213668965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0.8896969696969697</v>
      </c>
      <c r="V609">
        <v>-4.41</v>
      </c>
      <c r="W609">
        <v>2.3</v>
      </c>
      <c r="X609">
        <v>0</v>
      </c>
      <c r="Y609">
        <v>-0.286302295276428</v>
      </c>
      <c r="Z609">
        <v>0.2557427258805513</v>
      </c>
      <c r="AA609">
        <v>0.1362940275650842</v>
      </c>
      <c r="AB609">
        <v>0.3585626911314985</v>
      </c>
      <c r="AC609">
        <v>0.8562691131498471</v>
      </c>
      <c r="AD609">
        <v>0.5779816513761468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14.27</v>
      </c>
      <c r="D610">
        <v>10318.984235</v>
      </c>
      <c r="E610" t="s">
        <v>696</v>
      </c>
      <c r="F610" t="s">
        <v>665</v>
      </c>
      <c r="G610" t="s">
        <v>702</v>
      </c>
      <c r="H610" t="s">
        <v>709</v>
      </c>
      <c r="I610" t="s">
        <v>1217</v>
      </c>
      <c r="J610" t="s">
        <v>1265</v>
      </c>
      <c r="K610">
        <v>44151</v>
      </c>
      <c r="L610">
        <v>0.013670540190036</v>
      </c>
      <c r="M610">
        <v>0.03563087544331034</v>
      </c>
      <c r="N610">
        <v>0</v>
      </c>
      <c r="O610">
        <v>0.05329385639155593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0.8394117647058823</v>
      </c>
      <c r="V610">
        <v>-0.8291000000000001</v>
      </c>
      <c r="W610">
        <v>-0.4</v>
      </c>
      <c r="X610">
        <v>0</v>
      </c>
      <c r="Y610">
        <v>-0.174383891738759</v>
      </c>
      <c r="Z610">
        <v>0.2695252679938744</v>
      </c>
      <c r="AA610">
        <v>0.2327718223583461</v>
      </c>
      <c r="AB610">
        <v>0.06957186544342508</v>
      </c>
      <c r="AC610">
        <v>0.9051987767584098</v>
      </c>
      <c r="AD610">
        <v>0.518348623853211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18.78</v>
      </c>
      <c r="D611">
        <v>2825.034252</v>
      </c>
      <c r="E611" t="s">
        <v>695</v>
      </c>
      <c r="F611" t="s">
        <v>663</v>
      </c>
      <c r="G611" t="s">
        <v>702</v>
      </c>
      <c r="H611" t="s">
        <v>708</v>
      </c>
      <c r="I611" t="s">
        <v>1218</v>
      </c>
      <c r="J611" t="s">
        <v>1265</v>
      </c>
      <c r="K611">
        <v>44147</v>
      </c>
      <c r="L611">
        <v>0.019427402619203</v>
      </c>
      <c r="M611">
        <v>0.002332016006572291</v>
      </c>
      <c r="N611">
        <v>0.01</v>
      </c>
      <c r="O611">
        <v>0.05279422074758666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0.988421052631579</v>
      </c>
      <c r="V611">
        <v>0.1668</v>
      </c>
      <c r="W611">
        <v>1.2</v>
      </c>
      <c r="X611">
        <v>0</v>
      </c>
      <c r="Y611">
        <v>-0.269252178980913</v>
      </c>
      <c r="Z611">
        <v>0.3950995405819295</v>
      </c>
      <c r="AA611">
        <v>0.1470137825421133</v>
      </c>
      <c r="AB611">
        <v>0.1154434250764526</v>
      </c>
      <c r="AC611">
        <v>0.7400611620795107</v>
      </c>
      <c r="AD611">
        <v>0.5137614678899083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203.68</v>
      </c>
      <c r="D612">
        <v>120843.224585</v>
      </c>
      <c r="E612" t="s">
        <v>693</v>
      </c>
      <c r="F612" t="s">
        <v>663</v>
      </c>
      <c r="G612" t="s">
        <v>702</v>
      </c>
      <c r="H612" t="s">
        <v>708</v>
      </c>
      <c r="I612" t="s">
        <v>1219</v>
      </c>
      <c r="J612" t="s">
        <v>1256</v>
      </c>
      <c r="K612">
        <v>44136</v>
      </c>
      <c r="L612">
        <v>0.009600112429959</v>
      </c>
      <c r="M612">
        <v>-0.004638271855954224</v>
      </c>
      <c r="N612">
        <v>0.054</v>
      </c>
      <c r="O612">
        <v>0.04911126146382427</v>
      </c>
      <c r="P612" t="s">
        <v>669</v>
      </c>
      <c r="Q612" t="s">
        <v>669</v>
      </c>
      <c r="R612">
        <v>0</v>
      </c>
      <c r="S612">
        <v>-0</v>
      </c>
      <c r="T612">
        <v>199</v>
      </c>
      <c r="U612">
        <v>1.023517587939698</v>
      </c>
      <c r="V612">
        <v>-7.92</v>
      </c>
      <c r="W612">
        <v>-9.199999999999999</v>
      </c>
      <c r="X612">
        <v>0</v>
      </c>
      <c r="Y612">
        <v>-0.352886210333445</v>
      </c>
      <c r="Z612">
        <v>0.1852986217457887</v>
      </c>
      <c r="AA612">
        <v>0.08728943338437979</v>
      </c>
      <c r="AB612">
        <v>0.6200305810397553</v>
      </c>
      <c r="AC612">
        <v>0.6972477064220183</v>
      </c>
      <c r="AD612">
        <v>0.4877675840978594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12.695</v>
      </c>
      <c r="D613">
        <v>2882.36415</v>
      </c>
      <c r="E613" t="s">
        <v>697</v>
      </c>
      <c r="F613" t="s">
        <v>665</v>
      </c>
      <c r="G613" t="s">
        <v>702</v>
      </c>
      <c r="H613" t="s">
        <v>708</v>
      </c>
      <c r="I613" t="s">
        <v>1220</v>
      </c>
      <c r="J613" t="s">
        <v>1265</v>
      </c>
      <c r="K613">
        <v>44154</v>
      </c>
      <c r="L613">
        <v>0.015433140336412</v>
      </c>
      <c r="M613">
        <v>-0.07709447884633824</v>
      </c>
      <c r="N613">
        <v>0.08799999999999999</v>
      </c>
      <c r="O613">
        <v>0.04524400987378407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1.493529411764706</v>
      </c>
      <c r="V613">
        <v>-0.0417</v>
      </c>
      <c r="W613">
        <v>0.13</v>
      </c>
      <c r="X613">
        <v>0</v>
      </c>
      <c r="Y613">
        <v>-0.1789464311835</v>
      </c>
      <c r="Z613">
        <v>0.3062787136294027</v>
      </c>
      <c r="AA613">
        <v>0.2281776416539051</v>
      </c>
      <c r="AB613">
        <v>0.8853211009174312</v>
      </c>
      <c r="AC613">
        <v>0.2018348623853211</v>
      </c>
      <c r="AD613">
        <v>0.4648318042813456</v>
      </c>
    </row>
    <row r="614" spans="1:30">
      <c r="A614" s="1" t="s">
        <v>621</v>
      </c>
      <c r="B614">
        <f>HYPERLINK("https://www.suredividend.com/sure-analysis-LVS/","Las Vegas Sands Corp")</f>
        <v>0</v>
      </c>
      <c r="C614">
        <v>58.46</v>
      </c>
      <c r="D614">
        <v>45524.156369</v>
      </c>
      <c r="E614" t="s">
        <v>695</v>
      </c>
      <c r="F614" t="s">
        <v>663</v>
      </c>
      <c r="G614" t="s">
        <v>702</v>
      </c>
      <c r="H614" t="s">
        <v>708</v>
      </c>
      <c r="I614" t="s">
        <v>1221</v>
      </c>
      <c r="J614" t="s">
        <v>1260</v>
      </c>
      <c r="K614">
        <v>44128</v>
      </c>
      <c r="L614">
        <v>0.013255033917075</v>
      </c>
      <c r="M614">
        <v>-0.01574645026199262</v>
      </c>
      <c r="N614">
        <v>0.04</v>
      </c>
      <c r="O614">
        <v>0.04167242686471018</v>
      </c>
      <c r="P614" t="s">
        <v>669</v>
      </c>
      <c r="Q614" t="s">
        <v>669</v>
      </c>
      <c r="R614">
        <v>0</v>
      </c>
      <c r="S614">
        <v>-0</v>
      </c>
      <c r="T614">
        <v>54</v>
      </c>
      <c r="U614">
        <v>1.082592592592593</v>
      </c>
      <c r="V614">
        <v>-0.9895</v>
      </c>
      <c r="W614">
        <v>-1.2</v>
      </c>
      <c r="X614">
        <v>0</v>
      </c>
      <c r="Y614">
        <v>-0.145152036718301</v>
      </c>
      <c r="Z614">
        <v>0.2588055130168453</v>
      </c>
      <c r="AA614">
        <v>0.2741194486983154</v>
      </c>
      <c r="AB614">
        <v>0.4235474006116208</v>
      </c>
      <c r="AC614">
        <v>0.6085626911314985</v>
      </c>
      <c r="AD614">
        <v>0.4434250764525994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11.23</v>
      </c>
      <c r="D615">
        <v>23536.880972</v>
      </c>
      <c r="E615" t="s">
        <v>692</v>
      </c>
      <c r="F615" t="s">
        <v>663</v>
      </c>
      <c r="H615" t="s">
        <v>708</v>
      </c>
      <c r="I615" t="s">
        <v>1222</v>
      </c>
      <c r="J615" t="s">
        <v>1259</v>
      </c>
      <c r="K615">
        <v>44158</v>
      </c>
      <c r="L615">
        <v>0.016338201712415</v>
      </c>
      <c r="M615">
        <v>-0.07269587054047244</v>
      </c>
      <c r="N615">
        <v>0.1</v>
      </c>
      <c r="O615">
        <v>0.02924378156071294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1.458441558441558</v>
      </c>
      <c r="V615">
        <v>-0.8546</v>
      </c>
      <c r="W615">
        <v>-1.53</v>
      </c>
      <c r="X615">
        <v>0</v>
      </c>
      <c r="Y615">
        <v>-0.297686053783614</v>
      </c>
      <c r="Z615">
        <v>0.330781010719755</v>
      </c>
      <c r="AA615">
        <v>0.1240428790199081</v>
      </c>
      <c r="AB615">
        <v>0.9342507645259939</v>
      </c>
      <c r="AC615">
        <v>0.2232415902140673</v>
      </c>
      <c r="AD615">
        <v>0.363914373088685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14.4</v>
      </c>
      <c r="D616">
        <v>39.06649</v>
      </c>
      <c r="E616" t="s">
        <v>699</v>
      </c>
      <c r="F616" t="s">
        <v>663</v>
      </c>
      <c r="G616" t="s">
        <v>702</v>
      </c>
      <c r="H616" t="s">
        <v>709</v>
      </c>
      <c r="I616" t="s">
        <v>1223</v>
      </c>
      <c r="J616" t="s">
        <v>1258</v>
      </c>
      <c r="K616">
        <v>44167</v>
      </c>
      <c r="L616">
        <v>0.016999678991015</v>
      </c>
      <c r="M616">
        <v>-0.01650834956180969</v>
      </c>
      <c r="N616">
        <v>0</v>
      </c>
      <c r="O616">
        <v>0.02446747442593633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1.086792452830189</v>
      </c>
      <c r="V616">
        <v>0</v>
      </c>
      <c r="W616">
        <v>1.25</v>
      </c>
      <c r="X616">
        <v>0</v>
      </c>
      <c r="Y616">
        <v>0.7287505248635351</v>
      </c>
      <c r="Z616">
        <v>0.3445635528330781</v>
      </c>
      <c r="AA616">
        <v>0.9739663093415009</v>
      </c>
      <c r="AB616">
        <v>0.06957186544342508</v>
      </c>
      <c r="AC616">
        <v>0.6024464831804281</v>
      </c>
      <c r="AD616">
        <v>0.3333333333333334</v>
      </c>
    </row>
    <row r="617" spans="1:30">
      <c r="A617" s="1" t="s">
        <v>624</v>
      </c>
      <c r="B617">
        <f>HYPERLINK("https://www.suredividend.com/sure-analysis-F/","Ford Motor Co.")</f>
        <v>0</v>
      </c>
      <c r="C617">
        <v>8.494999999999999</v>
      </c>
      <c r="D617">
        <v>34347.586746</v>
      </c>
      <c r="E617" t="s">
        <v>699</v>
      </c>
      <c r="F617" t="s">
        <v>663</v>
      </c>
      <c r="G617" t="s">
        <v>702</v>
      </c>
      <c r="H617" t="s">
        <v>708</v>
      </c>
      <c r="I617" t="s">
        <v>1224</v>
      </c>
      <c r="J617" t="s">
        <v>1260</v>
      </c>
      <c r="K617">
        <v>44162</v>
      </c>
      <c r="L617">
        <v>0.017064847094478</v>
      </c>
      <c r="M617">
        <v>-0.002246682277811995</v>
      </c>
      <c r="N617">
        <v>0.02</v>
      </c>
      <c r="O617">
        <v>0.01770838407663189</v>
      </c>
      <c r="P617" t="s">
        <v>669</v>
      </c>
      <c r="Q617" t="s">
        <v>669</v>
      </c>
      <c r="R617">
        <v>0</v>
      </c>
      <c r="T617">
        <v>8.4</v>
      </c>
      <c r="U617">
        <v>1.011309523809524</v>
      </c>
      <c r="V617">
        <v>-0.532</v>
      </c>
      <c r="W617">
        <v>0</v>
      </c>
      <c r="X617">
        <v>0</v>
      </c>
      <c r="Y617">
        <v>-0.029372791519434</v>
      </c>
      <c r="Z617">
        <v>0.3476263399693721</v>
      </c>
      <c r="AA617">
        <v>0.4578866768759571</v>
      </c>
      <c r="AB617">
        <v>0.1903669724770642</v>
      </c>
      <c r="AC617">
        <v>0.7201834862385321</v>
      </c>
      <c r="AD617">
        <v>0.2859327217125383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91.13</v>
      </c>
      <c r="D618">
        <v>8043.783842</v>
      </c>
      <c r="E618" t="s">
        <v>699</v>
      </c>
      <c r="F618" t="s">
        <v>663</v>
      </c>
      <c r="H618" t="s">
        <v>708</v>
      </c>
      <c r="I618" t="s">
        <v>1225</v>
      </c>
      <c r="J618" t="s">
        <v>1260</v>
      </c>
      <c r="K618">
        <v>44136</v>
      </c>
      <c r="L618">
        <v>0.01346362659649</v>
      </c>
      <c r="M618">
        <v>-0.03821061711287932</v>
      </c>
      <c r="N618">
        <v>0.04</v>
      </c>
      <c r="O618">
        <v>0.01495052643379635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1.215066666666667</v>
      </c>
      <c r="V618">
        <v>1.76</v>
      </c>
      <c r="W618">
        <v>2.7</v>
      </c>
      <c r="X618">
        <v>0</v>
      </c>
      <c r="Y618">
        <v>0.114038334530833</v>
      </c>
      <c r="Z618">
        <v>0.2664624808575804</v>
      </c>
      <c r="AA618">
        <v>0.6707503828483921</v>
      </c>
      <c r="AB618">
        <v>0.4235474006116208</v>
      </c>
      <c r="AC618">
        <v>0.4143730886850153</v>
      </c>
      <c r="AD618">
        <v>0.27217125382263</v>
      </c>
    </row>
    <row r="619" spans="1:30">
      <c r="A619" s="1" t="s">
        <v>626</v>
      </c>
      <c r="B619">
        <f>HYPERLINK("https://www.suredividend.com/sure-analysis-NOV/","NOV Inc")</f>
        <v>0</v>
      </c>
      <c r="C619">
        <v>14.03</v>
      </c>
      <c r="D619">
        <v>5330.865434</v>
      </c>
      <c r="E619" t="s">
        <v>696</v>
      </c>
      <c r="F619" t="s">
        <v>663</v>
      </c>
      <c r="G619" t="s">
        <v>702</v>
      </c>
      <c r="H619" t="s">
        <v>708</v>
      </c>
      <c r="I619" t="s">
        <v>1226</v>
      </c>
      <c r="J619" t="s">
        <v>1259</v>
      </c>
      <c r="K619">
        <v>44145</v>
      </c>
      <c r="L619">
        <v>0.003641660651497</v>
      </c>
      <c r="M619">
        <v>0.01346024572292981</v>
      </c>
      <c r="N619">
        <v>0</v>
      </c>
      <c r="O619">
        <v>0.01346024572292981</v>
      </c>
      <c r="P619" t="s">
        <v>669</v>
      </c>
      <c r="Q619" t="s">
        <v>669</v>
      </c>
      <c r="R619">
        <v>0</v>
      </c>
      <c r="S619">
        <v>-0</v>
      </c>
      <c r="T619">
        <v>15</v>
      </c>
      <c r="U619">
        <v>0.9353333333333332</v>
      </c>
      <c r="V619">
        <v>-6.71</v>
      </c>
      <c r="W619">
        <v>-0.5</v>
      </c>
      <c r="X619">
        <v>0</v>
      </c>
      <c r="Y619">
        <v>-0.455787166407045</v>
      </c>
      <c r="Z619">
        <v>0.09035222052067381</v>
      </c>
      <c r="AA619">
        <v>0.03981623277182236</v>
      </c>
      <c r="AB619">
        <v>0.06957186544342508</v>
      </c>
      <c r="AC619">
        <v>0.8073394495412844</v>
      </c>
      <c r="AD619">
        <v>0.2660550458715596</v>
      </c>
    </row>
    <row r="620" spans="1:30">
      <c r="A620" s="1" t="s">
        <v>627</v>
      </c>
      <c r="B620">
        <f>HYPERLINK("https://www.suredividend.com/sure-analysis-FTI/","TechnipFMC Plc")</f>
        <v>0</v>
      </c>
      <c r="C620">
        <v>9.935</v>
      </c>
      <c r="D620">
        <v>4224.43739</v>
      </c>
      <c r="E620" t="s">
        <v>696</v>
      </c>
      <c r="F620" t="s">
        <v>663</v>
      </c>
      <c r="G620" t="s">
        <v>706</v>
      </c>
      <c r="H620" t="s">
        <v>717</v>
      </c>
      <c r="I620" t="s">
        <v>1227</v>
      </c>
      <c r="J620" t="s">
        <v>1259</v>
      </c>
      <c r="K620">
        <v>44134</v>
      </c>
      <c r="L620">
        <v>0.013829786726768</v>
      </c>
      <c r="M620">
        <v>-0.1115377829839979</v>
      </c>
      <c r="N620">
        <v>0.14</v>
      </c>
      <c r="O620">
        <v>0.01284692739824256</v>
      </c>
      <c r="P620" t="s">
        <v>669</v>
      </c>
      <c r="Q620" t="s">
        <v>669</v>
      </c>
      <c r="R620">
        <v>0</v>
      </c>
      <c r="S620">
        <v>0</v>
      </c>
      <c r="T620">
        <v>5.5</v>
      </c>
      <c r="U620">
        <v>1.806363636363636</v>
      </c>
      <c r="V620">
        <v>0</v>
      </c>
      <c r="W620">
        <v>0.5</v>
      </c>
      <c r="X620">
        <v>0</v>
      </c>
      <c r="Y620">
        <v>-0.5552338098009431</v>
      </c>
      <c r="Z620">
        <v>0.2741194486983154</v>
      </c>
      <c r="AA620">
        <v>0.01531393568147014</v>
      </c>
      <c r="AB620">
        <v>0.9785932721712538</v>
      </c>
      <c r="AC620">
        <v>0.06880733944954129</v>
      </c>
      <c r="AD620">
        <v>0.2614678899082569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31.13</v>
      </c>
      <c r="D621">
        <v>1746.907128</v>
      </c>
      <c r="E621" t="s">
        <v>695</v>
      </c>
      <c r="F621" t="s">
        <v>663</v>
      </c>
      <c r="G621" t="s">
        <v>702</v>
      </c>
      <c r="H621" t="s">
        <v>708</v>
      </c>
      <c r="I621" t="s">
        <v>1228</v>
      </c>
      <c r="J621" t="s">
        <v>1264</v>
      </c>
      <c r="K621">
        <v>44151</v>
      </c>
      <c r="L621">
        <v>0.014375987776082</v>
      </c>
      <c r="M621">
        <v>-0.02097049093282821</v>
      </c>
      <c r="N621">
        <v>0.03</v>
      </c>
      <c r="O621">
        <v>0.008400394339187045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1.111785714285714</v>
      </c>
      <c r="V621">
        <v>-1.82</v>
      </c>
      <c r="W621">
        <v>1.1</v>
      </c>
      <c r="X621">
        <v>0</v>
      </c>
      <c r="Y621">
        <v>-0.136491618648507</v>
      </c>
      <c r="Z621">
        <v>0.2848392036753445</v>
      </c>
      <c r="AA621">
        <v>0.2879019908116386</v>
      </c>
      <c r="AB621">
        <v>0.2943425076452599</v>
      </c>
      <c r="AC621">
        <v>0.5504587155963303</v>
      </c>
      <c r="AD621">
        <v>0.2339449541284404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3.1</v>
      </c>
      <c r="D622">
        <v>52888.955971</v>
      </c>
      <c r="E622" t="s">
        <v>699</v>
      </c>
      <c r="F622" t="s">
        <v>663</v>
      </c>
      <c r="H622" t="s">
        <v>708</v>
      </c>
      <c r="J622" t="s">
        <v>1258</v>
      </c>
      <c r="K622">
        <v>44162</v>
      </c>
      <c r="L622">
        <v>0</v>
      </c>
      <c r="M622">
        <v>-0.04597253380442645</v>
      </c>
      <c r="N622">
        <v>0.02</v>
      </c>
      <c r="O622">
        <v>0.003523340501886185</v>
      </c>
      <c r="P622" t="s">
        <v>669</v>
      </c>
      <c r="Q622" t="s">
        <v>669</v>
      </c>
      <c r="R622">
        <v>0</v>
      </c>
      <c r="S622">
        <v>0</v>
      </c>
      <c r="T622">
        <v>2.45</v>
      </c>
      <c r="U622">
        <v>1.265306122448979</v>
      </c>
      <c r="V622">
        <v>-0.3325</v>
      </c>
      <c r="W622">
        <v>0.35</v>
      </c>
      <c r="X622">
        <v>0</v>
      </c>
      <c r="Y622">
        <v>-0.229253007176791</v>
      </c>
      <c r="Z622">
        <v>0.03675344563552833</v>
      </c>
      <c r="AA622">
        <v>0.1745788667687596</v>
      </c>
      <c r="AB622">
        <v>0.1903669724770642</v>
      </c>
      <c r="AC622">
        <v>0.3593272171253822</v>
      </c>
      <c r="AD622">
        <v>0.2048929663608563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10.79</v>
      </c>
      <c r="D623">
        <v>22770.758029</v>
      </c>
      <c r="E623" t="s">
        <v>697</v>
      </c>
      <c r="F623" t="s">
        <v>663</v>
      </c>
      <c r="H623" t="s">
        <v>707</v>
      </c>
      <c r="I623" t="s">
        <v>1229</v>
      </c>
      <c r="J623" t="s">
        <v>1260</v>
      </c>
      <c r="K623">
        <v>44152</v>
      </c>
      <c r="L623">
        <v>0</v>
      </c>
      <c r="M623">
        <v>-0.08820439688485371</v>
      </c>
      <c r="N623">
        <v>0.068</v>
      </c>
      <c r="O623">
        <v>0.002921713729574948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1.586764705882353</v>
      </c>
      <c r="V623">
        <v>0</v>
      </c>
      <c r="W623">
        <v>0.25</v>
      </c>
      <c r="X623">
        <v>0</v>
      </c>
      <c r="Y623">
        <v>-0.06660899653979201</v>
      </c>
      <c r="Z623">
        <v>0.03675344563552833</v>
      </c>
      <c r="AA623">
        <v>0.4119448698315467</v>
      </c>
      <c r="AB623">
        <v>0.7446483180428135</v>
      </c>
      <c r="AC623">
        <v>0.1498470948012232</v>
      </c>
      <c r="AD623">
        <v>0.1972477064220184</v>
      </c>
    </row>
    <row r="624" spans="1:30">
      <c r="A624" s="1" t="s">
        <v>631</v>
      </c>
      <c r="B624">
        <f>HYPERLINK("https://www.suredividend.com/sure-analysis-FCAU/","Fiat Chrysler Automobiles NV")</f>
        <v>0</v>
      </c>
      <c r="C624">
        <v>18.22</v>
      </c>
      <c r="D624">
        <v>28294.568421</v>
      </c>
      <c r="E624" t="s">
        <v>699</v>
      </c>
      <c r="F624" t="s">
        <v>663</v>
      </c>
      <c r="H624" t="s">
        <v>708</v>
      </c>
      <c r="I624" t="s">
        <v>1230</v>
      </c>
      <c r="J624" t="s">
        <v>1260</v>
      </c>
      <c r="K624">
        <v>44166</v>
      </c>
      <c r="L624">
        <v>0</v>
      </c>
      <c r="M624">
        <v>-0.05132832762625494</v>
      </c>
      <c r="N624">
        <v>0.03</v>
      </c>
      <c r="O624">
        <v>0.001202778688297546</v>
      </c>
      <c r="P624" t="s">
        <v>669</v>
      </c>
      <c r="Q624" t="s">
        <v>669</v>
      </c>
      <c r="R624">
        <v>0</v>
      </c>
      <c r="S624">
        <v>0</v>
      </c>
      <c r="T624">
        <v>14</v>
      </c>
      <c r="U624">
        <v>1.301428571428571</v>
      </c>
      <c r="V624">
        <v>0.0041</v>
      </c>
      <c r="W624">
        <v>0.7</v>
      </c>
      <c r="X624">
        <v>0</v>
      </c>
      <c r="Y624">
        <v>0.248447204968944</v>
      </c>
      <c r="Z624">
        <v>0.03675344563552833</v>
      </c>
      <c r="AA624">
        <v>0.8361408882082695</v>
      </c>
      <c r="AB624">
        <v>0.2943425076452599</v>
      </c>
      <c r="AC624">
        <v>0.3318042813455658</v>
      </c>
      <c r="AD624">
        <v>0.1926605504587156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118.2</v>
      </c>
      <c r="D625">
        <v>43777.233557</v>
      </c>
      <c r="E625" t="s">
        <v>696</v>
      </c>
      <c r="F625" t="s">
        <v>663</v>
      </c>
      <c r="G625" t="s">
        <v>702</v>
      </c>
      <c r="H625" t="s">
        <v>709</v>
      </c>
      <c r="I625" t="s">
        <v>1231</v>
      </c>
      <c r="J625" t="s">
        <v>1260</v>
      </c>
      <c r="K625">
        <v>44165</v>
      </c>
      <c r="L625">
        <v>0.002320657897758</v>
      </c>
      <c r="M625">
        <v>-0.1268140184530107</v>
      </c>
      <c r="N625">
        <v>0.14</v>
      </c>
      <c r="O625">
        <v>0.0005491004431501523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1.97</v>
      </c>
      <c r="V625">
        <v>0.856</v>
      </c>
      <c r="W625">
        <v>1.05</v>
      </c>
      <c r="X625">
        <v>0</v>
      </c>
      <c r="Y625">
        <v>0.05415223190834</v>
      </c>
      <c r="Z625">
        <v>0.08422664624808576</v>
      </c>
      <c r="AA625">
        <v>0.5987748851454824</v>
      </c>
      <c r="AB625">
        <v>0.9785932721712538</v>
      </c>
      <c r="AC625">
        <v>0.04740061162079511</v>
      </c>
      <c r="AD625">
        <v>0.1896024464831804</v>
      </c>
    </row>
    <row r="626" spans="1:30">
      <c r="A626" s="1" t="s">
        <v>633</v>
      </c>
      <c r="B626">
        <f>HYPERLINK("https://www.suredividend.com/sure-analysis-ING/","ING Groep N.V.")</f>
        <v>0</v>
      </c>
      <c r="C626">
        <v>9.275</v>
      </c>
      <c r="D626">
        <v>36811.989539</v>
      </c>
      <c r="E626" t="s">
        <v>691</v>
      </c>
      <c r="F626" t="s">
        <v>663</v>
      </c>
      <c r="H626" t="s">
        <v>708</v>
      </c>
      <c r="I626" t="s">
        <v>1232</v>
      </c>
      <c r="J626" t="s">
        <v>1258</v>
      </c>
      <c r="K626">
        <v>44144</v>
      </c>
      <c r="L626">
        <v>0</v>
      </c>
      <c r="M626">
        <v>-0.02314971835934354</v>
      </c>
      <c r="N626">
        <v>0.01</v>
      </c>
      <c r="O626">
        <v>-0.001387501839610894</v>
      </c>
      <c r="P626" t="s">
        <v>669</v>
      </c>
      <c r="Q626" t="s">
        <v>669</v>
      </c>
      <c r="R626">
        <v>0</v>
      </c>
      <c r="S626">
        <v>0</v>
      </c>
      <c r="T626">
        <v>8.25</v>
      </c>
      <c r="U626">
        <v>1.124242424242424</v>
      </c>
      <c r="V626">
        <v>0</v>
      </c>
      <c r="W626">
        <v>0.75</v>
      </c>
      <c r="X626">
        <v>0</v>
      </c>
      <c r="Y626">
        <v>-0.226229508196721</v>
      </c>
      <c r="Z626">
        <v>0.03675344563552833</v>
      </c>
      <c r="AA626">
        <v>0.1776416539050536</v>
      </c>
      <c r="AB626">
        <v>0.1154434250764526</v>
      </c>
      <c r="AC626">
        <v>0.5259938837920489</v>
      </c>
      <c r="AD626">
        <v>0.1804281345565749</v>
      </c>
    </row>
    <row r="627" spans="1:30">
      <c r="A627" s="1" t="s">
        <v>634</v>
      </c>
      <c r="B627">
        <f>HYPERLINK("https://www.suredividend.com/sure-analysis-BBBY/","Bed, Bath &amp; Beyond Inc.")</f>
        <v>0</v>
      </c>
      <c r="C627">
        <v>18.275</v>
      </c>
      <c r="D627">
        <v>2237.905969</v>
      </c>
      <c r="E627" t="s">
        <v>694</v>
      </c>
      <c r="F627" t="s">
        <v>663</v>
      </c>
      <c r="G627" t="s">
        <v>702</v>
      </c>
      <c r="H627" t="s">
        <v>709</v>
      </c>
      <c r="I627" t="s">
        <v>1233</v>
      </c>
      <c r="J627" t="s">
        <v>1260</v>
      </c>
      <c r="K627">
        <v>44105</v>
      </c>
      <c r="L627">
        <v>0.009572072172755</v>
      </c>
      <c r="M627">
        <v>-0.003027856316891953</v>
      </c>
      <c r="N627">
        <v>0</v>
      </c>
      <c r="O627">
        <v>-0.003027856316891953</v>
      </c>
      <c r="P627" t="s">
        <v>669</v>
      </c>
      <c r="Q627" t="s">
        <v>669</v>
      </c>
      <c r="R627">
        <v>0</v>
      </c>
      <c r="S627">
        <v>-0</v>
      </c>
      <c r="T627">
        <v>18</v>
      </c>
      <c r="U627">
        <v>1.015277777777778</v>
      </c>
      <c r="V627">
        <v>-1.52</v>
      </c>
      <c r="W627">
        <v>-1</v>
      </c>
      <c r="X627">
        <v>0</v>
      </c>
      <c r="Y627">
        <v>0.129576981052872</v>
      </c>
      <c r="Z627">
        <v>0.1837672281776417</v>
      </c>
      <c r="AA627">
        <v>0.6906584992343032</v>
      </c>
      <c r="AB627">
        <v>0.06957186544342508</v>
      </c>
      <c r="AC627">
        <v>0.7110091743119266</v>
      </c>
      <c r="AD627">
        <v>0.1773700305810398</v>
      </c>
    </row>
    <row r="628" spans="1:30">
      <c r="A628" s="1" t="s">
        <v>635</v>
      </c>
      <c r="B628">
        <f>HYPERLINK("https://www.suredividend.com/sure-analysis-CBRL/","Cracker Barrel Old Country Store Inc")</f>
        <v>0</v>
      </c>
      <c r="C628">
        <v>127.07</v>
      </c>
      <c r="D628">
        <v>3129.278278</v>
      </c>
      <c r="E628" t="s">
        <v>697</v>
      </c>
      <c r="F628" t="s">
        <v>663</v>
      </c>
      <c r="G628" t="s">
        <v>702</v>
      </c>
      <c r="H628" t="s">
        <v>709</v>
      </c>
      <c r="I628" t="s">
        <v>1234</v>
      </c>
      <c r="J628" t="s">
        <v>1260</v>
      </c>
      <c r="K628">
        <v>44188</v>
      </c>
      <c r="L628">
        <v>0.019601904682173</v>
      </c>
      <c r="M628">
        <v>-0.06665996306019117</v>
      </c>
      <c r="N628">
        <v>0.031</v>
      </c>
      <c r="O628">
        <v>-0.006744767293139664</v>
      </c>
      <c r="P628" t="s">
        <v>669</v>
      </c>
      <c r="Q628" t="s">
        <v>669</v>
      </c>
      <c r="R628">
        <v>0</v>
      </c>
      <c r="S628">
        <v>0</v>
      </c>
      <c r="T628">
        <v>90</v>
      </c>
      <c r="U628">
        <v>1.411888888888889</v>
      </c>
      <c r="V628">
        <v>-1.36</v>
      </c>
      <c r="W628">
        <v>4.42</v>
      </c>
      <c r="X628">
        <v>0</v>
      </c>
      <c r="Y628">
        <v>-0.135026256726462</v>
      </c>
      <c r="Z628">
        <v>0.3996937212863706</v>
      </c>
      <c r="AA628">
        <v>0.2894333843797856</v>
      </c>
      <c r="AB628">
        <v>0.3432721712538226</v>
      </c>
      <c r="AC628">
        <v>0.2553516819571865</v>
      </c>
      <c r="AD628">
        <v>0.1559633027522936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39.65</v>
      </c>
      <c r="D629">
        <v>6414.875953</v>
      </c>
      <c r="E629" t="s">
        <v>699</v>
      </c>
      <c r="F629" t="s">
        <v>663</v>
      </c>
      <c r="G629" t="s">
        <v>702</v>
      </c>
      <c r="H629" t="s">
        <v>708</v>
      </c>
      <c r="I629" t="s">
        <v>1235</v>
      </c>
      <c r="J629" t="s">
        <v>1260</v>
      </c>
      <c r="K629">
        <v>44172</v>
      </c>
      <c r="L629">
        <v>0.017301548198213</v>
      </c>
      <c r="M629">
        <v>-0.06721196233259874</v>
      </c>
      <c r="N629">
        <v>0.04</v>
      </c>
      <c r="O629">
        <v>-0.007702715207962507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1.416071428571428</v>
      </c>
      <c r="V629">
        <v>-0.6839000000000001</v>
      </c>
      <c r="W629">
        <v>-2.75</v>
      </c>
      <c r="X629">
        <v>0</v>
      </c>
      <c r="Y629">
        <v>-0.142158412919275</v>
      </c>
      <c r="Z629">
        <v>0.3583460949464012</v>
      </c>
      <c r="AA629">
        <v>0.2802450229709035</v>
      </c>
      <c r="AB629">
        <v>0.4235474006116208</v>
      </c>
      <c r="AC629">
        <v>0.2522935779816514</v>
      </c>
      <c r="AD629">
        <v>0.1529051987767584</v>
      </c>
    </row>
    <row r="630" spans="1:30">
      <c r="A630" s="1" t="s">
        <v>637</v>
      </c>
      <c r="B630">
        <f>HYPERLINK("https://www.suredividend.com/sure-analysis-ANF/","Abercrombie &amp; Fitch Co.")</f>
        <v>0</v>
      </c>
      <c r="C630">
        <v>20.69</v>
      </c>
      <c r="D630">
        <v>1270.274082</v>
      </c>
      <c r="E630" t="s">
        <v>699</v>
      </c>
      <c r="F630" t="s">
        <v>663</v>
      </c>
      <c r="G630" t="s">
        <v>702</v>
      </c>
      <c r="H630" t="s">
        <v>708</v>
      </c>
      <c r="I630" t="s">
        <v>1236</v>
      </c>
      <c r="J630" t="s">
        <v>1260</v>
      </c>
      <c r="K630">
        <v>44174</v>
      </c>
      <c r="L630">
        <v>0.009823182857575</v>
      </c>
      <c r="M630">
        <v>-0.02747135292052449</v>
      </c>
      <c r="N630">
        <v>0.02</v>
      </c>
      <c r="O630">
        <v>-0.008020779978934911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1.149444444444444</v>
      </c>
      <c r="V630">
        <v>-1.76</v>
      </c>
      <c r="W630">
        <v>-1.3</v>
      </c>
      <c r="X630">
        <v>0</v>
      </c>
      <c r="Y630">
        <v>0.188648292047849</v>
      </c>
      <c r="Z630">
        <v>0.1883614088820827</v>
      </c>
      <c r="AA630">
        <v>0.7733537519142419</v>
      </c>
      <c r="AB630">
        <v>0.1903669724770642</v>
      </c>
      <c r="AC630">
        <v>0.5</v>
      </c>
      <c r="AD630">
        <v>0.1498470948012232</v>
      </c>
    </row>
    <row r="631" spans="1:30">
      <c r="A631" s="1" t="s">
        <v>638</v>
      </c>
      <c r="B631">
        <f>HYPERLINK("https://www.suredividend.com/sure-analysis-LUV/","Southwest Airlines Co")</f>
        <v>0</v>
      </c>
      <c r="C631">
        <v>44.95</v>
      </c>
      <c r="D631">
        <v>27512.627653</v>
      </c>
      <c r="E631" t="s">
        <v>699</v>
      </c>
      <c r="F631" t="s">
        <v>663</v>
      </c>
      <c r="G631" t="s">
        <v>702</v>
      </c>
      <c r="H631" t="s">
        <v>708</v>
      </c>
      <c r="I631" t="s">
        <v>1237</v>
      </c>
      <c r="J631" t="s">
        <v>1256</v>
      </c>
      <c r="K631">
        <v>44138</v>
      </c>
      <c r="L631">
        <v>0.003861832378299</v>
      </c>
      <c r="M631">
        <v>-0.09032624082259999</v>
      </c>
      <c r="N631">
        <v>0.08</v>
      </c>
      <c r="O631">
        <v>-0.009795431271605315</v>
      </c>
      <c r="P631" t="s">
        <v>669</v>
      </c>
      <c r="Q631" t="s">
        <v>669</v>
      </c>
      <c r="R631">
        <v>0</v>
      </c>
      <c r="S631">
        <v>-0</v>
      </c>
      <c r="T631">
        <v>28</v>
      </c>
      <c r="U631">
        <v>1.605357142857143</v>
      </c>
      <c r="V631">
        <v>-3.01</v>
      </c>
      <c r="W631">
        <v>-6.5</v>
      </c>
      <c r="X631">
        <v>0</v>
      </c>
      <c r="Y631">
        <v>-0.139109298580019</v>
      </c>
      <c r="Z631">
        <v>0.09494640122511486</v>
      </c>
      <c r="AA631">
        <v>0.2833078101071975</v>
      </c>
      <c r="AB631">
        <v>0.8509174311926606</v>
      </c>
      <c r="AC631">
        <v>0.1406727828746177</v>
      </c>
      <c r="AD631">
        <v>0.1406727828746177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71.36</v>
      </c>
      <c r="D632">
        <v>16755.815527</v>
      </c>
      <c r="E632" t="s">
        <v>699</v>
      </c>
      <c r="F632" t="s">
        <v>663</v>
      </c>
      <c r="G632" t="s">
        <v>702</v>
      </c>
      <c r="H632" t="s">
        <v>708</v>
      </c>
      <c r="I632" t="s">
        <v>1238</v>
      </c>
      <c r="J632" t="s">
        <v>1260</v>
      </c>
      <c r="K632">
        <v>44170</v>
      </c>
      <c r="L632">
        <v>0.010443164699287</v>
      </c>
      <c r="M632">
        <v>-0.06133699747323385</v>
      </c>
      <c r="N632">
        <v>0.04</v>
      </c>
      <c r="O632">
        <v>-0.01028229565678418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1.372307692307692</v>
      </c>
      <c r="V632">
        <v>-19.74</v>
      </c>
      <c r="W632">
        <v>-18</v>
      </c>
      <c r="X632">
        <v>0</v>
      </c>
      <c r="Y632">
        <v>-0.434928656811269</v>
      </c>
      <c r="Z632">
        <v>0.2067381316998469</v>
      </c>
      <c r="AA632">
        <v>0.04900459418070444</v>
      </c>
      <c r="AB632">
        <v>0.4235474006116208</v>
      </c>
      <c r="AC632">
        <v>0.2859327217125383</v>
      </c>
      <c r="AD632">
        <v>0.1376146788990826</v>
      </c>
    </row>
    <row r="633" spans="1:30">
      <c r="A633" s="1" t="s">
        <v>640</v>
      </c>
      <c r="B633">
        <f>HYPERLINK("https://www.suredividend.com/sure-analysis-M/","Macy`s Inc")</f>
        <v>0</v>
      </c>
      <c r="C633">
        <v>11.555</v>
      </c>
      <c r="D633">
        <v>3492.876476</v>
      </c>
      <c r="E633" t="s">
        <v>695</v>
      </c>
      <c r="F633" t="s">
        <v>663</v>
      </c>
      <c r="G633" t="s">
        <v>702</v>
      </c>
      <c r="H633" t="s">
        <v>708</v>
      </c>
      <c r="I633" t="s">
        <v>1239</v>
      </c>
      <c r="J633" t="s">
        <v>1260</v>
      </c>
      <c r="K633">
        <v>44159</v>
      </c>
      <c r="L633">
        <v>0.033555555343627</v>
      </c>
      <c r="M633">
        <v>-0.009796294794166438</v>
      </c>
      <c r="N633">
        <v>-0.03</v>
      </c>
      <c r="O633">
        <v>-0.01076906684974144</v>
      </c>
      <c r="P633" t="s">
        <v>669</v>
      </c>
      <c r="Q633" t="s">
        <v>669</v>
      </c>
      <c r="R633">
        <v>0</v>
      </c>
      <c r="S633">
        <v>-0</v>
      </c>
      <c r="T633">
        <v>11</v>
      </c>
      <c r="U633">
        <v>1.050454545454546</v>
      </c>
      <c r="V633">
        <v>-12.16</v>
      </c>
      <c r="W633">
        <v>-3</v>
      </c>
      <c r="X633">
        <v>0</v>
      </c>
      <c r="Y633">
        <v>-0.291226964876358</v>
      </c>
      <c r="Z633">
        <v>0.6263399693721287</v>
      </c>
      <c r="AA633">
        <v>0.1332312404287902</v>
      </c>
      <c r="AB633">
        <v>0.01146788990825688</v>
      </c>
      <c r="AC633">
        <v>0.6574923547400612</v>
      </c>
      <c r="AD633">
        <v>0.136085626911315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27.32</v>
      </c>
      <c r="D634">
        <v>85682.595661</v>
      </c>
      <c r="E634" t="s">
        <v>695</v>
      </c>
      <c r="F634" t="s">
        <v>663</v>
      </c>
      <c r="H634" t="s">
        <v>707</v>
      </c>
      <c r="I634" t="s">
        <v>1240</v>
      </c>
      <c r="J634" t="s">
        <v>1256</v>
      </c>
      <c r="K634">
        <v>44140</v>
      </c>
      <c r="L634">
        <v>0</v>
      </c>
      <c r="M634">
        <v>-0.08006241659106006</v>
      </c>
      <c r="N634">
        <v>0.06</v>
      </c>
      <c r="O634">
        <v>-0.01370850052618133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1.517777777777778</v>
      </c>
      <c r="V634">
        <v>0</v>
      </c>
      <c r="W634">
        <v>-2.5</v>
      </c>
      <c r="X634">
        <v>0</v>
      </c>
      <c r="Y634">
        <v>-0.266380236305048</v>
      </c>
      <c r="Z634">
        <v>0.03675344563552833</v>
      </c>
      <c r="AA634">
        <v>0.1516079632465544</v>
      </c>
      <c r="AB634">
        <v>0.6865443425076453</v>
      </c>
      <c r="AC634">
        <v>0.1865443425076453</v>
      </c>
      <c r="AD634">
        <v>0.1223241590214067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34.02</v>
      </c>
      <c r="D635">
        <v>2897.718394</v>
      </c>
      <c r="E635" t="s">
        <v>696</v>
      </c>
      <c r="F635" t="s">
        <v>663</v>
      </c>
      <c r="G635" t="s">
        <v>702</v>
      </c>
      <c r="H635" t="s">
        <v>708</v>
      </c>
      <c r="I635" t="s">
        <v>1241</v>
      </c>
      <c r="J635" t="s">
        <v>1260</v>
      </c>
      <c r="K635">
        <v>44137</v>
      </c>
      <c r="L635">
        <v>0.007331378299120001</v>
      </c>
      <c r="M635">
        <v>-0.04517036223791504</v>
      </c>
      <c r="N635">
        <v>0.03</v>
      </c>
      <c r="O635">
        <v>-0.01652547310505248</v>
      </c>
      <c r="P635" t="s">
        <v>669</v>
      </c>
      <c r="Q635" t="s">
        <v>669</v>
      </c>
      <c r="R635">
        <v>0</v>
      </c>
      <c r="S635">
        <v>-0</v>
      </c>
      <c r="T635">
        <v>27</v>
      </c>
      <c r="U635">
        <v>1.26</v>
      </c>
      <c r="V635">
        <v>-4.1</v>
      </c>
      <c r="W635">
        <v>-5.1</v>
      </c>
      <c r="X635">
        <v>0</v>
      </c>
      <c r="Y635">
        <v>-0.239007451478356</v>
      </c>
      <c r="Z635">
        <v>0.1378254211332312</v>
      </c>
      <c r="AA635">
        <v>0.1669218989280245</v>
      </c>
      <c r="AB635">
        <v>0.2943425076452599</v>
      </c>
      <c r="AC635">
        <v>0.3700305810397553</v>
      </c>
      <c r="AD635">
        <v>0.1146788990825688</v>
      </c>
    </row>
    <row r="636" spans="1:30">
      <c r="A636" s="1" t="s">
        <v>643</v>
      </c>
      <c r="B636">
        <f>HYPERLINK("https://www.suredividend.com/sure-analysis-AAL/","American Airlines Group Inc")</f>
        <v>0</v>
      </c>
      <c r="C636">
        <v>15.235</v>
      </c>
      <c r="D636">
        <v>9540.831233999999</v>
      </c>
      <c r="E636" t="s">
        <v>694</v>
      </c>
      <c r="F636" t="s">
        <v>663</v>
      </c>
      <c r="G636" t="s">
        <v>702</v>
      </c>
      <c r="H636" t="s">
        <v>709</v>
      </c>
      <c r="I636" t="s">
        <v>1242</v>
      </c>
      <c r="J636" t="s">
        <v>1256</v>
      </c>
      <c r="K636">
        <v>44126</v>
      </c>
      <c r="L636">
        <v>0.006341154184534001</v>
      </c>
      <c r="M636">
        <v>-0.01676548497834973</v>
      </c>
      <c r="N636">
        <v>0</v>
      </c>
      <c r="O636">
        <v>-0.01676548497834973</v>
      </c>
      <c r="P636" t="s">
        <v>669</v>
      </c>
      <c r="Q636" t="s">
        <v>669</v>
      </c>
      <c r="R636">
        <v>0</v>
      </c>
      <c r="S636">
        <v>-0</v>
      </c>
      <c r="T636">
        <v>14</v>
      </c>
      <c r="U636">
        <v>1.088214285714286</v>
      </c>
      <c r="V636">
        <v>-13.99</v>
      </c>
      <c r="W636">
        <v>-20</v>
      </c>
      <c r="X636">
        <v>0</v>
      </c>
      <c r="Y636">
        <v>-0.427548805366593</v>
      </c>
      <c r="Z636">
        <v>0.1225114854517611</v>
      </c>
      <c r="AA636">
        <v>0.05513016845329249</v>
      </c>
      <c r="AB636">
        <v>0.06957186544342508</v>
      </c>
      <c r="AC636">
        <v>0.599388379204893</v>
      </c>
      <c r="AD636">
        <v>0.1131498470948012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153.105</v>
      </c>
      <c r="D637">
        <v>252180.761169</v>
      </c>
      <c r="E637" t="s">
        <v>695</v>
      </c>
      <c r="F637" t="s">
        <v>663</v>
      </c>
      <c r="H637" t="s">
        <v>708</v>
      </c>
      <c r="J637" t="s">
        <v>1260</v>
      </c>
      <c r="K637">
        <v>44151</v>
      </c>
      <c r="L637">
        <v>0.027218326344449</v>
      </c>
      <c r="M637">
        <v>-0.05727918669426058</v>
      </c>
      <c r="N637">
        <v>0.04</v>
      </c>
      <c r="O637">
        <v>-0.01957035416203101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1.343026315789474</v>
      </c>
      <c r="V637">
        <v>9.35</v>
      </c>
      <c r="W637">
        <v>9.6</v>
      </c>
      <c r="X637">
        <v>0</v>
      </c>
      <c r="Y637">
        <v>0.13454281748592</v>
      </c>
      <c r="Z637">
        <v>0.5344563552833078</v>
      </c>
      <c r="AA637">
        <v>0.7013782542113323</v>
      </c>
      <c r="AB637">
        <v>0.4235474006116208</v>
      </c>
      <c r="AC637">
        <v>0.3042813455657493</v>
      </c>
      <c r="AD637">
        <v>0.1024464831804281</v>
      </c>
    </row>
    <row r="638" spans="1:30">
      <c r="A638" s="1" t="s">
        <v>645</v>
      </c>
      <c r="B638">
        <f>HYPERLINK("https://www.suredividend.com/sure-analysis-RRD/","R.R. Donnelley &amp; Sons Co.")</f>
        <v>0</v>
      </c>
      <c r="C638">
        <v>2.21</v>
      </c>
      <c r="D638">
        <v>161.364</v>
      </c>
      <c r="E638" t="s">
        <v>694</v>
      </c>
      <c r="F638" t="s">
        <v>663</v>
      </c>
      <c r="G638" t="s">
        <v>702</v>
      </c>
      <c r="H638" t="s">
        <v>708</v>
      </c>
      <c r="I638" t="s">
        <v>1243</v>
      </c>
      <c r="J638" t="s">
        <v>1256</v>
      </c>
      <c r="K638">
        <v>44133</v>
      </c>
      <c r="L638">
        <v>0.013274335986481</v>
      </c>
      <c r="M638">
        <v>-0.01977100573278967</v>
      </c>
      <c r="N638">
        <v>0</v>
      </c>
      <c r="O638">
        <v>-0.01977100573278967</v>
      </c>
      <c r="P638" t="s">
        <v>669</v>
      </c>
      <c r="Q638" t="s">
        <v>669</v>
      </c>
      <c r="R638">
        <v>0</v>
      </c>
      <c r="S638">
        <v>-0</v>
      </c>
      <c r="T638">
        <v>2</v>
      </c>
      <c r="U638">
        <v>1.105</v>
      </c>
      <c r="V638">
        <v>-2.35</v>
      </c>
      <c r="W638">
        <v>-0.75</v>
      </c>
      <c r="X638">
        <v>0</v>
      </c>
      <c r="Y638">
        <v>-0.425155792954343</v>
      </c>
      <c r="Z638">
        <v>0.2618683001531394</v>
      </c>
      <c r="AA638">
        <v>0.05666156202143952</v>
      </c>
      <c r="AB638">
        <v>0.06957186544342508</v>
      </c>
      <c r="AC638">
        <v>0.5642201834862385</v>
      </c>
      <c r="AD638">
        <v>0.09938837920489296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16.07</v>
      </c>
      <c r="D639">
        <v>2247.221824</v>
      </c>
      <c r="E639" t="s">
        <v>699</v>
      </c>
      <c r="F639" t="s">
        <v>663</v>
      </c>
      <c r="G639" t="s">
        <v>702</v>
      </c>
      <c r="H639" t="s">
        <v>708</v>
      </c>
      <c r="I639" t="s">
        <v>1244</v>
      </c>
      <c r="J639" t="s">
        <v>1256</v>
      </c>
      <c r="K639">
        <v>44180</v>
      </c>
      <c r="L639">
        <v>0.006261740857239</v>
      </c>
      <c r="M639">
        <v>-0.04151461505932652</v>
      </c>
      <c r="N639">
        <v>0.02</v>
      </c>
      <c r="O639">
        <v>-0.02234490736051309</v>
      </c>
      <c r="P639" t="s">
        <v>669</v>
      </c>
      <c r="Q639" t="s">
        <v>669</v>
      </c>
      <c r="R639">
        <v>0</v>
      </c>
      <c r="S639">
        <v>-0</v>
      </c>
      <c r="T639">
        <v>13</v>
      </c>
      <c r="U639">
        <v>1.236153846153846</v>
      </c>
      <c r="V639">
        <v>-12.34</v>
      </c>
      <c r="W639">
        <v>-0.4</v>
      </c>
      <c r="X639">
        <v>0</v>
      </c>
      <c r="Y639">
        <v>-0.156254127592127</v>
      </c>
      <c r="Z639">
        <v>0.1194486983154671</v>
      </c>
      <c r="AA639">
        <v>0.2588055130168453</v>
      </c>
      <c r="AB639">
        <v>0.1903669724770642</v>
      </c>
      <c r="AC639">
        <v>0.3960244648318043</v>
      </c>
      <c r="AD639">
        <v>0.09327217125382264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26.89</v>
      </c>
      <c r="D640">
        <v>7835.154761</v>
      </c>
      <c r="E640" t="s">
        <v>696</v>
      </c>
      <c r="F640" t="s">
        <v>663</v>
      </c>
      <c r="H640" t="s">
        <v>708</v>
      </c>
      <c r="I640" t="s">
        <v>1245</v>
      </c>
      <c r="J640" t="s">
        <v>1256</v>
      </c>
      <c r="K640">
        <v>44154</v>
      </c>
      <c r="L640">
        <v>0.003965392912903</v>
      </c>
      <c r="M640">
        <v>-0.09862432023949175</v>
      </c>
      <c r="N640">
        <v>0.08</v>
      </c>
      <c r="O640">
        <v>-0.02651426585865102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1.680625</v>
      </c>
      <c r="V640">
        <v>0.1195</v>
      </c>
      <c r="W640">
        <v>0.3</v>
      </c>
      <c r="X640">
        <v>0</v>
      </c>
      <c r="Y640">
        <v>0.04351620572391501</v>
      </c>
      <c r="Z640">
        <v>0.09647779479326188</v>
      </c>
      <c r="AA640">
        <v>0.5788667687595712</v>
      </c>
      <c r="AB640">
        <v>0.8509174311926606</v>
      </c>
      <c r="AC640">
        <v>0.1009174311926606</v>
      </c>
      <c r="AD640">
        <v>0.08256880733944953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39.135</v>
      </c>
      <c r="D641">
        <v>25643.296243</v>
      </c>
      <c r="E641" t="s">
        <v>696</v>
      </c>
      <c r="F641" t="s">
        <v>663</v>
      </c>
      <c r="G641" t="s">
        <v>702</v>
      </c>
      <c r="H641" t="s">
        <v>708</v>
      </c>
      <c r="J641" t="s">
        <v>1256</v>
      </c>
      <c r="K641">
        <v>44118</v>
      </c>
      <c r="L641">
        <v>0.010009947863125</v>
      </c>
      <c r="M641">
        <v>-0.08572902185887277</v>
      </c>
      <c r="N641">
        <v>0.06</v>
      </c>
      <c r="O641">
        <v>-0.02827960008318176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1.5654</v>
      </c>
      <c r="V641">
        <v>-16.51</v>
      </c>
      <c r="W641">
        <v>-10.9</v>
      </c>
      <c r="X641">
        <v>0</v>
      </c>
      <c r="Y641">
        <v>-0.302660330893829</v>
      </c>
      <c r="Z641">
        <v>0.1929555895865238</v>
      </c>
      <c r="AA641">
        <v>0.1179173047473201</v>
      </c>
      <c r="AB641">
        <v>0.6865443425076453</v>
      </c>
      <c r="AC641">
        <v>0.1620795107033639</v>
      </c>
      <c r="AD641">
        <v>0.07798165137614679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49.37</v>
      </c>
      <c r="D642">
        <v>6430.516456</v>
      </c>
      <c r="E642" t="s">
        <v>699</v>
      </c>
      <c r="F642" t="s">
        <v>663</v>
      </c>
      <c r="G642" t="s">
        <v>702</v>
      </c>
      <c r="H642" t="s">
        <v>708</v>
      </c>
      <c r="I642" t="s">
        <v>1246</v>
      </c>
      <c r="J642" t="s">
        <v>1256</v>
      </c>
      <c r="K642">
        <v>44144</v>
      </c>
      <c r="L642">
        <v>0.007211538461538001</v>
      </c>
      <c r="M642">
        <v>-0.06121125403943917</v>
      </c>
      <c r="N642">
        <v>0.02</v>
      </c>
      <c r="O642">
        <v>-0.02839818433223096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1.371388888888889</v>
      </c>
      <c r="V642">
        <v>0.4587</v>
      </c>
      <c r="W642">
        <v>-10</v>
      </c>
      <c r="X642">
        <v>0</v>
      </c>
      <c r="Y642">
        <v>-0.218545713572959</v>
      </c>
      <c r="Z642">
        <v>0.1332312404287902</v>
      </c>
      <c r="AA642">
        <v>0.1868300153139357</v>
      </c>
      <c r="AB642">
        <v>0.1903669724770642</v>
      </c>
      <c r="AC642">
        <v>0.2874617737003058</v>
      </c>
      <c r="AD642">
        <v>0.07492354740061162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130.1</v>
      </c>
      <c r="D643">
        <v>35181.605978</v>
      </c>
      <c r="E643" t="s">
        <v>699</v>
      </c>
      <c r="F643" t="s">
        <v>663</v>
      </c>
      <c r="H643" t="s">
        <v>708</v>
      </c>
      <c r="J643" t="s">
        <v>1260</v>
      </c>
      <c r="K643">
        <v>44166</v>
      </c>
      <c r="L643">
        <v>0.001688540937968</v>
      </c>
      <c r="M643">
        <v>-0.09958507375045156</v>
      </c>
      <c r="N643">
        <v>0.07000000000000001</v>
      </c>
      <c r="O643">
        <v>-0.03655602891298315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1.68961038961039</v>
      </c>
      <c r="V643">
        <v>6.54</v>
      </c>
      <c r="W643">
        <v>1.75</v>
      </c>
      <c r="X643">
        <v>0</v>
      </c>
      <c r="Y643">
        <v>0.388112033393954</v>
      </c>
      <c r="Z643">
        <v>0.0781010719754977</v>
      </c>
      <c r="AA643">
        <v>0.9157733537519143</v>
      </c>
      <c r="AB643">
        <v>0.7744648318042813</v>
      </c>
      <c r="AC643">
        <v>0.0963302752293578</v>
      </c>
      <c r="AD643">
        <v>0.06116207951070336</v>
      </c>
    </row>
    <row r="644" spans="1:30">
      <c r="A644" s="1" t="s">
        <v>651</v>
      </c>
      <c r="B644">
        <f>HYPERLINK("https://www.suredividend.com/sure-analysis-HA/","Hawaiian Holdings, Inc.")</f>
        <v>0</v>
      </c>
      <c r="C644">
        <v>17.25</v>
      </c>
      <c r="D644">
        <v>814.266393</v>
      </c>
      <c r="E644" t="s">
        <v>699</v>
      </c>
      <c r="F644" t="s">
        <v>663</v>
      </c>
      <c r="G644" t="s">
        <v>702</v>
      </c>
      <c r="H644" t="s">
        <v>709</v>
      </c>
      <c r="I644" t="s">
        <v>1247</v>
      </c>
      <c r="J644" t="s">
        <v>1256</v>
      </c>
      <c r="K644">
        <v>44159</v>
      </c>
      <c r="L644">
        <v>0.006779660865411001</v>
      </c>
      <c r="M644">
        <v>-0.08605361970668224</v>
      </c>
      <c r="N644">
        <v>0.04</v>
      </c>
      <c r="O644">
        <v>-0.03704238098433976</v>
      </c>
      <c r="P644" t="s">
        <v>669</v>
      </c>
      <c r="Q644" t="s">
        <v>669</v>
      </c>
      <c r="R644">
        <v>0</v>
      </c>
      <c r="S644">
        <v>-0</v>
      </c>
      <c r="T644">
        <v>11</v>
      </c>
      <c r="U644">
        <v>1.568181818181818</v>
      </c>
      <c r="V644">
        <v>-6.47</v>
      </c>
      <c r="W644">
        <v>-11.65</v>
      </c>
      <c r="X644">
        <v>0</v>
      </c>
      <c r="Y644">
        <v>-0.389025236364389</v>
      </c>
      <c r="Z644">
        <v>0.1255742725880551</v>
      </c>
      <c r="AA644">
        <v>0.06891271056661562</v>
      </c>
      <c r="AB644">
        <v>0.4235474006116208</v>
      </c>
      <c r="AC644">
        <v>0.1605504587155963</v>
      </c>
      <c r="AD644">
        <v>0.05963302752293578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42.99</v>
      </c>
      <c r="D645">
        <v>2653.572797</v>
      </c>
      <c r="E645" t="s">
        <v>695</v>
      </c>
      <c r="F645" t="s">
        <v>665</v>
      </c>
      <c r="H645" t="s">
        <v>708</v>
      </c>
      <c r="J645" t="s">
        <v>1265</v>
      </c>
      <c r="K645">
        <v>44157</v>
      </c>
      <c r="L645">
        <v>0.015701326167037</v>
      </c>
      <c r="M645">
        <v>-0.05733690123310387</v>
      </c>
      <c r="N645">
        <v>0.02</v>
      </c>
      <c r="O645">
        <v>-0.03848363925776588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1.3434375</v>
      </c>
      <c r="V645">
        <v>-1.24</v>
      </c>
      <c r="W645">
        <v>2.2</v>
      </c>
      <c r="X645">
        <v>0</v>
      </c>
      <c r="Y645">
        <v>0.432269542533308</v>
      </c>
      <c r="Z645">
        <v>0.3215926493108729</v>
      </c>
      <c r="AA645">
        <v>0.9280245022970903</v>
      </c>
      <c r="AB645">
        <v>0.1903669724770642</v>
      </c>
      <c r="AC645">
        <v>0.3027522935779816</v>
      </c>
      <c r="AD645">
        <v>0.0581039755351682</v>
      </c>
    </row>
    <row r="646" spans="1:30">
      <c r="A646" s="1" t="s">
        <v>653</v>
      </c>
      <c r="B646">
        <f>HYPERLINK("https://www.suredividend.com/sure-analysis-WDC/","Western Digital Corp.")</f>
        <v>0</v>
      </c>
      <c r="C646">
        <v>53.31</v>
      </c>
      <c r="D646">
        <v>16852.133043</v>
      </c>
      <c r="E646" t="s">
        <v>695</v>
      </c>
      <c r="F646" t="s">
        <v>663</v>
      </c>
      <c r="G646" t="s">
        <v>702</v>
      </c>
      <c r="H646" t="s">
        <v>709</v>
      </c>
      <c r="I646" t="s">
        <v>1248</v>
      </c>
      <c r="J646" t="s">
        <v>1263</v>
      </c>
      <c r="K646">
        <v>44147</v>
      </c>
      <c r="L646">
        <v>0.009026900162484001</v>
      </c>
      <c r="M646">
        <v>-0.102755918524548</v>
      </c>
      <c r="N646">
        <v>0.07000000000000001</v>
      </c>
      <c r="O646">
        <v>-0.03994883282126638</v>
      </c>
      <c r="P646" t="s">
        <v>669</v>
      </c>
      <c r="Q646" t="s">
        <v>669</v>
      </c>
      <c r="R646">
        <v>0</v>
      </c>
      <c r="S646">
        <v>0</v>
      </c>
      <c r="T646">
        <v>31</v>
      </c>
      <c r="U646">
        <v>1.719677419354839</v>
      </c>
      <c r="V646">
        <v>-0.1134</v>
      </c>
      <c r="W646">
        <v>3.1</v>
      </c>
      <c r="X646">
        <v>0</v>
      </c>
      <c r="Y646">
        <v>-0.131472404374155</v>
      </c>
      <c r="Z646">
        <v>0.1684532924961715</v>
      </c>
      <c r="AA646">
        <v>0.2924961715160797</v>
      </c>
      <c r="AB646">
        <v>0.7744648318042813</v>
      </c>
      <c r="AC646">
        <v>0.08103975535168197</v>
      </c>
      <c r="AD646">
        <v>0.05657492354740061</v>
      </c>
    </row>
    <row r="647" spans="1:30">
      <c r="A647" s="1" t="s">
        <v>654</v>
      </c>
      <c r="B647">
        <f>HYPERLINK("https://www.suredividend.com/sure-analysis-MT/","ArcelorMittal")</f>
        <v>0</v>
      </c>
      <c r="C647">
        <v>23.995</v>
      </c>
      <c r="D647">
        <v>25254.343779</v>
      </c>
      <c r="E647" t="s">
        <v>696</v>
      </c>
      <c r="F647" t="s">
        <v>663</v>
      </c>
      <c r="H647" t="s">
        <v>708</v>
      </c>
      <c r="I647" t="s">
        <v>1249</v>
      </c>
      <c r="J647" t="s">
        <v>1264</v>
      </c>
      <c r="K647">
        <v>44148</v>
      </c>
      <c r="L647">
        <v>0</v>
      </c>
      <c r="M647">
        <v>-0.04560848556161756</v>
      </c>
      <c r="N647">
        <v>0</v>
      </c>
      <c r="O647">
        <v>-0.04560848556161756</v>
      </c>
      <c r="P647" t="s">
        <v>669</v>
      </c>
      <c r="Q647" t="s">
        <v>669</v>
      </c>
      <c r="R647">
        <v>0</v>
      </c>
      <c r="S647">
        <v>-0</v>
      </c>
      <c r="T647">
        <v>19</v>
      </c>
      <c r="U647">
        <v>1.262894736842105</v>
      </c>
      <c r="V647">
        <v>-3.95</v>
      </c>
      <c r="W647">
        <v>-1.6</v>
      </c>
      <c r="X647">
        <v>0</v>
      </c>
      <c r="Y647">
        <v>0.354228267297457</v>
      </c>
      <c r="Z647">
        <v>0.03675344563552833</v>
      </c>
      <c r="AA647">
        <v>0.89739663093415</v>
      </c>
      <c r="AB647">
        <v>0.06957186544342508</v>
      </c>
      <c r="AC647">
        <v>0.3654434250764526</v>
      </c>
      <c r="AD647">
        <v>0.05198776758409786</v>
      </c>
    </row>
    <row r="648" spans="1:30">
      <c r="A648" s="1" t="s">
        <v>655</v>
      </c>
      <c r="B648">
        <f>HYPERLINK("https://www.suredividend.com/sure-analysis-MIC/","Macquarie Infrastructure Corp")</f>
        <v>0</v>
      </c>
      <c r="C648">
        <v>37.58</v>
      </c>
      <c r="D648">
        <v>3274.28137</v>
      </c>
      <c r="E648" t="s">
        <v>695</v>
      </c>
      <c r="F648" t="s">
        <v>663</v>
      </c>
      <c r="G648" t="s">
        <v>702</v>
      </c>
      <c r="H648" t="s">
        <v>708</v>
      </c>
      <c r="I648" t="s">
        <v>1250</v>
      </c>
      <c r="J648" t="s">
        <v>1256</v>
      </c>
      <c r="K648">
        <v>44147</v>
      </c>
      <c r="L648">
        <v>0.026631158455392</v>
      </c>
      <c r="M648">
        <v>-0.07102652352309291</v>
      </c>
      <c r="N648">
        <v>0.02</v>
      </c>
      <c r="O648">
        <v>-0.05244705399355476</v>
      </c>
      <c r="P648" t="s">
        <v>669</v>
      </c>
      <c r="Q648" t="s">
        <v>669</v>
      </c>
      <c r="R648">
        <v>0</v>
      </c>
      <c r="S648">
        <v>0</v>
      </c>
      <c r="T648">
        <v>26</v>
      </c>
      <c r="U648">
        <v>1.445384615384615</v>
      </c>
      <c r="V648">
        <v>-10.33</v>
      </c>
      <c r="W648">
        <v>3.5</v>
      </c>
      <c r="X648">
        <v>0</v>
      </c>
      <c r="Y648">
        <v>-0.09984418075032901</v>
      </c>
      <c r="Z648">
        <v>0.5267993874425727</v>
      </c>
      <c r="AA648">
        <v>0.3537519142419602</v>
      </c>
      <c r="AB648">
        <v>0.1903669724770642</v>
      </c>
      <c r="AC648">
        <v>0.2339449541284404</v>
      </c>
      <c r="AD648">
        <v>0.04740061162079511</v>
      </c>
    </row>
    <row r="649" spans="1:30">
      <c r="A649" s="1" t="s">
        <v>656</v>
      </c>
      <c r="B649">
        <f>HYPERLINK("https://www.suredividend.com/sure-analysis-LB/","L Brands Inc")</f>
        <v>0</v>
      </c>
      <c r="C649">
        <v>40.21</v>
      </c>
      <c r="D649">
        <v>10342.857458</v>
      </c>
      <c r="E649" t="s">
        <v>694</v>
      </c>
      <c r="F649" t="s">
        <v>663</v>
      </c>
      <c r="G649" t="s">
        <v>702</v>
      </c>
      <c r="H649" t="s">
        <v>708</v>
      </c>
      <c r="I649" t="s">
        <v>1251</v>
      </c>
      <c r="J649" t="s">
        <v>1260</v>
      </c>
      <c r="K649">
        <v>44154</v>
      </c>
      <c r="L649">
        <v>0.008066684913173</v>
      </c>
      <c r="M649">
        <v>-0.09806459819858304</v>
      </c>
      <c r="N649">
        <v>0.05</v>
      </c>
      <c r="O649">
        <v>-0.05296782810851219</v>
      </c>
      <c r="P649" t="s">
        <v>669</v>
      </c>
      <c r="Q649" t="s">
        <v>669</v>
      </c>
      <c r="R649">
        <v>0</v>
      </c>
      <c r="S649">
        <v>0</v>
      </c>
      <c r="T649">
        <v>24</v>
      </c>
      <c r="U649">
        <v>1.675416666666667</v>
      </c>
      <c r="V649">
        <v>-0.7459</v>
      </c>
      <c r="W649">
        <v>1.5</v>
      </c>
      <c r="X649">
        <v>0</v>
      </c>
      <c r="Y649">
        <v>0.9962426194310251</v>
      </c>
      <c r="Z649">
        <v>0.1485451761102603</v>
      </c>
      <c r="AA649">
        <v>0.9846860643185299</v>
      </c>
      <c r="AB649">
        <v>0.5558103975535168</v>
      </c>
      <c r="AC649">
        <v>0.1055045871559633</v>
      </c>
      <c r="AD649">
        <v>0.04434250764525994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30.82</v>
      </c>
      <c r="D650">
        <v>4921.302597</v>
      </c>
      <c r="E650" t="s">
        <v>699</v>
      </c>
      <c r="F650" t="s">
        <v>663</v>
      </c>
      <c r="G650" t="s">
        <v>702</v>
      </c>
      <c r="H650" t="s">
        <v>708</v>
      </c>
      <c r="I650" t="s">
        <v>1252</v>
      </c>
      <c r="J650" t="s">
        <v>1260</v>
      </c>
      <c r="K650">
        <v>44173</v>
      </c>
      <c r="L650">
        <v>0.011855174776301</v>
      </c>
      <c r="M650">
        <v>-0.1019759366174596</v>
      </c>
      <c r="N650">
        <v>0.03</v>
      </c>
      <c r="O650">
        <v>-0.05491855741044616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1.712222222222222</v>
      </c>
      <c r="V650">
        <v>-3.38</v>
      </c>
      <c r="W650">
        <v>-3.05</v>
      </c>
      <c r="X650">
        <v>0</v>
      </c>
      <c r="Y650">
        <v>-0.207302670178477</v>
      </c>
      <c r="Z650">
        <v>0.229709035222052</v>
      </c>
      <c r="AA650">
        <v>0.1975497702909648</v>
      </c>
      <c r="AB650">
        <v>0.2943425076452599</v>
      </c>
      <c r="AC650">
        <v>0.08868501529051988</v>
      </c>
      <c r="AD650">
        <v>0.04281345565749236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20.66</v>
      </c>
      <c r="D651">
        <v>23912.423747</v>
      </c>
      <c r="E651" t="s">
        <v>699</v>
      </c>
      <c r="F651" t="s">
        <v>663</v>
      </c>
      <c r="G651" t="s">
        <v>702</v>
      </c>
      <c r="H651" t="s">
        <v>708</v>
      </c>
      <c r="I651" t="s">
        <v>1253</v>
      </c>
      <c r="J651" t="s">
        <v>1260</v>
      </c>
      <c r="K651">
        <v>44119</v>
      </c>
      <c r="L651">
        <v>0.023084025854108</v>
      </c>
      <c r="M651">
        <v>-0.1184387874265901</v>
      </c>
      <c r="N651">
        <v>0.05</v>
      </c>
      <c r="O651">
        <v>-0.05537574403846945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1.878181818181818</v>
      </c>
      <c r="V651">
        <v>-10.58</v>
      </c>
      <c r="W651">
        <v>-7.5</v>
      </c>
      <c r="X651">
        <v>0</v>
      </c>
      <c r="Y651">
        <v>-0.560777379426698</v>
      </c>
      <c r="Z651">
        <v>0.4640122511485452</v>
      </c>
      <c r="AA651">
        <v>0.01225114854517611</v>
      </c>
      <c r="AB651">
        <v>0.5558103975535168</v>
      </c>
      <c r="AC651">
        <v>0.0581039755351682</v>
      </c>
      <c r="AD651">
        <v>0.04128440366972477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177.67</v>
      </c>
      <c r="D652">
        <v>328023.679004</v>
      </c>
      <c r="E652" t="s">
        <v>697</v>
      </c>
      <c r="F652" t="s">
        <v>663</v>
      </c>
      <c r="H652" t="s">
        <v>708</v>
      </c>
      <c r="J652" t="s">
        <v>1255</v>
      </c>
      <c r="K652">
        <v>44154</v>
      </c>
      <c r="L652">
        <v>0</v>
      </c>
      <c r="M652">
        <v>-0.1158388540119931</v>
      </c>
      <c r="N652">
        <v>0.036</v>
      </c>
      <c r="O652">
        <v>-0.07369068715347293</v>
      </c>
      <c r="P652" t="s">
        <v>669</v>
      </c>
      <c r="Q652" t="s">
        <v>669</v>
      </c>
      <c r="R652">
        <v>0</v>
      </c>
      <c r="S652">
        <v>0</v>
      </c>
      <c r="T652">
        <v>96</v>
      </c>
      <c r="U652">
        <v>1.850729166666667</v>
      </c>
      <c r="V652">
        <v>-1.58</v>
      </c>
      <c r="W652">
        <v>6</v>
      </c>
      <c r="X652">
        <v>0</v>
      </c>
      <c r="Y652">
        <v>0.236723549488054</v>
      </c>
      <c r="Z652">
        <v>0.03675344563552833</v>
      </c>
      <c r="AA652">
        <v>0.8269525267993875</v>
      </c>
      <c r="AB652">
        <v>0.3669724770642202</v>
      </c>
      <c r="AC652">
        <v>0.06574923547400612</v>
      </c>
      <c r="AD652">
        <v>0.02752293577981651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27.23</v>
      </c>
      <c r="D653">
        <v>37803.636314</v>
      </c>
      <c r="E653" t="s">
        <v>699</v>
      </c>
      <c r="F653" t="s">
        <v>663</v>
      </c>
      <c r="G653" t="s">
        <v>702</v>
      </c>
      <c r="H653" t="s">
        <v>708</v>
      </c>
      <c r="J653" t="s">
        <v>1264</v>
      </c>
      <c r="K653">
        <v>44138</v>
      </c>
      <c r="L653">
        <v>0.00192159879881</v>
      </c>
      <c r="M653">
        <v>-0.1511582717092785</v>
      </c>
      <c r="N653">
        <v>0.08</v>
      </c>
      <c r="O653">
        <v>-0.07709492605873403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2.269166666666667</v>
      </c>
      <c r="V653">
        <v>-0.075</v>
      </c>
      <c r="W653">
        <v>0.45</v>
      </c>
      <c r="X653">
        <v>0</v>
      </c>
      <c r="Y653">
        <v>1.040352239133673</v>
      </c>
      <c r="Z653">
        <v>0.08116385911179172</v>
      </c>
      <c r="AA653">
        <v>0.9862174578866768</v>
      </c>
      <c r="AB653">
        <v>0.8509174311926606</v>
      </c>
      <c r="AC653">
        <v>0.03211009174311927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62.61</v>
      </c>
      <c r="D654">
        <v>21730.446755</v>
      </c>
      <c r="E654" t="s">
        <v>691</v>
      </c>
      <c r="F654" t="s">
        <v>663</v>
      </c>
      <c r="H654" t="s">
        <v>708</v>
      </c>
      <c r="I654" t="s">
        <v>1254</v>
      </c>
      <c r="J654" t="s">
        <v>1264</v>
      </c>
      <c r="K654">
        <v>44133</v>
      </c>
      <c r="L654">
        <v>0.011914440647819</v>
      </c>
      <c r="M654">
        <v>-0.1611855007073457</v>
      </c>
      <c r="N654">
        <v>0.02</v>
      </c>
      <c r="O654">
        <v>-0.1167492408072043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2.408076923076923</v>
      </c>
      <c r="V654">
        <v>0</v>
      </c>
      <c r="W654">
        <v>3.75</v>
      </c>
      <c r="X654">
        <v>0</v>
      </c>
      <c r="Y654">
        <v>0.264389507454236</v>
      </c>
      <c r="Z654">
        <v>0.2312404287901991</v>
      </c>
      <c r="AA654">
        <v>0.8529862174578866</v>
      </c>
      <c r="AB654">
        <v>0.1903669724770642</v>
      </c>
      <c r="AC654">
        <v>0.02293577981651376</v>
      </c>
      <c r="AD654">
        <v>0.01223241590214067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61.04</v>
      </c>
      <c r="D655">
        <v>424.730493</v>
      </c>
      <c r="E655" t="s">
        <v>696</v>
      </c>
      <c r="F655" t="s">
        <v>663</v>
      </c>
      <c r="H655" t="s">
        <v>708</v>
      </c>
      <c r="J655" t="s">
        <v>1259</v>
      </c>
      <c r="K655">
        <v>44140</v>
      </c>
      <c r="L655">
        <v>0.008586638997494001</v>
      </c>
      <c r="M655">
        <v>-0.1569142193833225</v>
      </c>
      <c r="N655">
        <v>-0.05</v>
      </c>
      <c r="O655">
        <v>-0.1990685084141564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2.347692307692308</v>
      </c>
      <c r="V655">
        <v>-136.17</v>
      </c>
      <c r="W655">
        <v>-105</v>
      </c>
      <c r="X655">
        <v>0</v>
      </c>
      <c r="Y655">
        <v>-0.61927042196057</v>
      </c>
      <c r="Z655">
        <v>0.1577335375191424</v>
      </c>
      <c r="AA655">
        <v>0.006125574272588055</v>
      </c>
      <c r="AB655">
        <v>0.009174311926605505</v>
      </c>
      <c r="AC655">
        <v>0.02752293577981651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1260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1262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1259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1258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1257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1256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1263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1261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579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593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531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501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537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503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558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524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300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520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523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530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542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600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555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521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562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547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290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320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567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655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535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640</v>
      </c>
      <c r="B482">
        <v>43832</v>
      </c>
    </row>
    <row r="483" spans="1:2">
      <c r="A483" s="1" t="s">
        <v>287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513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419</v>
      </c>
      <c r="B560">
        <v>43845</v>
      </c>
    </row>
    <row r="561" spans="1:2">
      <c r="A561" s="1" t="s">
        <v>518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510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575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563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576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548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578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499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543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441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545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590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584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451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388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350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656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504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282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391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517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139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624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427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444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462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525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176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402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565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474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465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479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551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348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339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583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296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408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418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294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508</v>
      </c>
      <c r="B1677">
        <v>43830</v>
      </c>
    </row>
    <row r="1678" spans="1:2">
      <c r="A1678" s="1" t="s">
        <v>492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471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557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403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438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254</v>
      </c>
      <c r="B1777">
        <v>43783</v>
      </c>
    </row>
    <row r="1778" spans="1:2">
      <c r="A1778" s="1" t="s">
        <v>466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556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306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491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457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585</v>
      </c>
      <c r="B1950">
        <v>43679</v>
      </c>
    </row>
    <row r="1951" spans="1:2">
      <c r="A1951" s="1" t="s">
        <v>637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534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260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621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302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312</v>
      </c>
      <c r="B2101">
        <v>43802</v>
      </c>
    </row>
    <row r="2102" spans="1:2">
      <c r="A2102" s="1" t="s">
        <v>455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588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561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445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378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436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406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599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425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143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461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334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303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152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297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515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309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412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301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305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634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411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16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538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597</v>
      </c>
      <c r="B2583">
        <v>43846</v>
      </c>
    </row>
    <row r="2584" spans="1:2">
      <c r="A2584" s="1" t="s">
        <v>328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286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569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289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526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145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399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96</v>
      </c>
      <c r="B2651">
        <v>43832</v>
      </c>
    </row>
    <row r="2652" spans="1:2">
      <c r="A2652" s="1" t="s">
        <v>498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582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633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596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150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257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180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295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653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519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179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173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164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635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424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187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208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144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170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41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266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205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507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114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316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192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161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420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147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200</v>
      </c>
      <c r="B3061">
        <v>43801</v>
      </c>
    </row>
    <row r="3062" spans="1:2">
      <c r="A3062" s="1" t="s">
        <v>190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554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426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428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470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343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221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393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645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56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134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431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473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74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217</v>
      </c>
      <c r="B3364">
        <v>43837</v>
      </c>
    </row>
    <row r="3365" spans="1:2">
      <c r="A3365" s="1" t="s">
        <v>167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338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447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522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459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191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201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181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422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60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449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450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452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158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546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458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432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627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149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78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189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326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278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310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211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226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299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464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574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48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570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23</v>
      </c>
      <c r="B3952">
        <v>43868</v>
      </c>
    </row>
    <row r="3953" spans="1:2">
      <c r="A3953" s="1" t="s">
        <v>240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25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94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203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169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140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337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231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429</v>
      </c>
      <c r="B4105">
        <v>43784</v>
      </c>
    </row>
    <row r="4106" spans="1:2">
      <c r="A4106" s="1" t="s">
        <v>319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209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177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62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29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236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512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272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67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417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437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218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415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57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182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42</v>
      </c>
      <c r="B4446">
        <v>43815</v>
      </c>
    </row>
    <row r="4447" spans="1:2">
      <c r="A4447" s="1" t="s">
        <v>110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19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446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344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151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157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27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216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35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230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109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345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21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242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448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80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104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346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133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277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222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651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233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573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463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61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83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160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103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50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34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36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643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58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440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638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84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93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81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480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292</v>
      </c>
      <c r="B5320">
        <v>43845</v>
      </c>
    </row>
    <row r="5321" spans="1:2">
      <c r="A5321" s="1" t="s">
        <v>318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45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64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55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199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207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184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28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63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313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324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332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349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111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654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174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72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275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66</v>
      </c>
      <c r="B5933">
        <v>43811</v>
      </c>
    </row>
    <row r="5934" spans="1:2">
      <c r="A5934" s="1" t="s">
        <v>559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626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52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246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476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592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65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79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356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293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322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353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70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355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409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267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2021-01-04T19:07:40Z</dcterms:created>
  <dcterms:modified xsi:type="dcterms:W3CDTF">2021-01-04T19:07:40Z</dcterms:modified>
</cp:coreProperties>
</file>