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<sst xmlns="http://schemas.openxmlformats.org/spreadsheetml/2006/main" count="22314" uniqueCount="10792">
  <si>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</si>
  <si>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</si>
  <si>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</si>
  <si>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</si>
  <si>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</si>
  <si>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</si>
  <si>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</si>
  <si>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</si>
  <si>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</si>
  <si>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</si>
  <si>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</si>
  <si>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</si>
  <si>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</si>
  <si>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OLN</t>
  </si>
  <si>
    <t>OZK</t>
  </si>
  <si>
    <t>LUV</t>
  </si>
  <si>
    <t>FDX</t>
  </si>
  <si>
    <t>WBA</t>
  </si>
  <si>
    <t>FUL</t>
  </si>
  <si>
    <t>GS</t>
  </si>
  <si>
    <t>SYY</t>
  </si>
  <si>
    <t>BEN</t>
  </si>
  <si>
    <t>EBTC</t>
  </si>
  <si>
    <t>SYK</t>
  </si>
  <si>
    <t>ADM</t>
  </si>
  <si>
    <t>EV</t>
  </si>
  <si>
    <t>SWK</t>
  </si>
  <si>
    <t>UBSI</t>
  </si>
  <si>
    <t>NFG</t>
  </si>
  <si>
    <t>BANF</t>
  </si>
  <si>
    <t>CTBI</t>
  </si>
  <si>
    <t>ABM</t>
  </si>
  <si>
    <t>TNC</t>
  </si>
  <si>
    <t>CP</t>
  </si>
  <si>
    <t>EMR</t>
  </si>
  <si>
    <t>FRFHF</t>
  </si>
  <si>
    <t>OSK</t>
  </si>
  <si>
    <t>NOC</t>
  </si>
  <si>
    <t>ABBV</t>
  </si>
  <si>
    <t>ORI</t>
  </si>
  <si>
    <t>UMBF</t>
  </si>
  <si>
    <t>PNR</t>
  </si>
  <si>
    <t>SEIC</t>
  </si>
  <si>
    <t>MCK</t>
  </si>
  <si>
    <t>PRGO</t>
  </si>
  <si>
    <t>GWW</t>
  </si>
  <si>
    <t>SRCE</t>
  </si>
  <si>
    <t>FMCB</t>
  </si>
  <si>
    <t>PPG</t>
  </si>
  <si>
    <t>CSL</t>
  </si>
  <si>
    <t>MGRC</t>
  </si>
  <si>
    <t>TROW</t>
  </si>
  <si>
    <t>AFL</t>
  </si>
  <si>
    <t>LHX</t>
  </si>
  <si>
    <t>AON</t>
  </si>
  <si>
    <t>UTX</t>
  </si>
  <si>
    <t>PH</t>
  </si>
  <si>
    <t>GD</t>
  </si>
  <si>
    <t>TGT</t>
  </si>
  <si>
    <t>MA</t>
  </si>
  <si>
    <t>TYCB</t>
  </si>
  <si>
    <t>FMS</t>
  </si>
  <si>
    <t>GE</t>
  </si>
  <si>
    <t>LOW</t>
  </si>
  <si>
    <t>BAM</t>
  </si>
  <si>
    <t>CSX</t>
  </si>
  <si>
    <t>CAH</t>
  </si>
  <si>
    <t>MMM</t>
  </si>
  <si>
    <t>CB</t>
  </si>
  <si>
    <t>ADP</t>
  </si>
  <si>
    <t>BDX</t>
  </si>
  <si>
    <t>JNJ</t>
  </si>
  <si>
    <t>SPGI</t>
  </si>
  <si>
    <t>GRC</t>
  </si>
  <si>
    <t>DOV</t>
  </si>
  <si>
    <t>AAP</t>
  </si>
  <si>
    <t>BRC</t>
  </si>
  <si>
    <t>GPC</t>
  </si>
  <si>
    <t>NVDA</t>
  </si>
  <si>
    <t>SKM</t>
  </si>
  <si>
    <t>ABC</t>
  </si>
  <si>
    <t>MDT</t>
  </si>
  <si>
    <t>V</t>
  </si>
  <si>
    <t>THFF</t>
  </si>
  <si>
    <t>NUE</t>
  </si>
  <si>
    <t>ROST</t>
  </si>
  <si>
    <t>FELE</t>
  </si>
  <si>
    <t>DCI</t>
  </si>
  <si>
    <t>MSA</t>
  </si>
  <si>
    <t>BKH</t>
  </si>
  <si>
    <t>KMB</t>
  </si>
  <si>
    <t>MCO</t>
  </si>
  <si>
    <t>ALB</t>
  </si>
  <si>
    <t>ITW</t>
  </si>
  <si>
    <t>OMI</t>
  </si>
  <si>
    <t>EXPD</t>
  </si>
  <si>
    <t>SHW</t>
  </si>
  <si>
    <t>NDSN</t>
  </si>
  <si>
    <t>ABT</t>
  </si>
  <si>
    <t>CPKF</t>
  </si>
  <si>
    <t>PSBQ</t>
  </si>
  <si>
    <t>SJW</t>
  </si>
  <si>
    <t>PG</t>
  </si>
  <si>
    <t>MKC</t>
  </si>
  <si>
    <t>BRO</t>
  </si>
  <si>
    <t>RPM</t>
  </si>
  <si>
    <t>ROP</t>
  </si>
  <si>
    <t>ECL</t>
  </si>
  <si>
    <t>CL</t>
  </si>
  <si>
    <t>DDS</t>
  </si>
  <si>
    <t>SCL</t>
  </si>
  <si>
    <t>WMT</t>
  </si>
  <si>
    <t>BF.B</t>
  </si>
  <si>
    <t>TMP</t>
  </si>
  <si>
    <t>AUY</t>
  </si>
  <si>
    <t>SNE</t>
  </si>
  <si>
    <t>LANC</t>
  </si>
  <si>
    <t>CINF</t>
  </si>
  <si>
    <t>CSVI</t>
  </si>
  <si>
    <t>TR</t>
  </si>
  <si>
    <t>CTAS</t>
  </si>
  <si>
    <t>HRL</t>
  </si>
  <si>
    <t>MSEX</t>
  </si>
  <si>
    <t>CWT</t>
  </si>
  <si>
    <t>RLI</t>
  </si>
  <si>
    <t>AWR</t>
  </si>
  <si>
    <t>WST</t>
  </si>
  <si>
    <t>RCL</t>
  </si>
  <si>
    <t>PBR</t>
  </si>
  <si>
    <t>MPC</t>
  </si>
  <si>
    <t>IMO</t>
  </si>
  <si>
    <t>RRD</t>
  </si>
  <si>
    <t>PRU</t>
  </si>
  <si>
    <t>NAVI</t>
  </si>
  <si>
    <t>ALK</t>
  </si>
  <si>
    <t>PFG</t>
  </si>
  <si>
    <t>HA</t>
  </si>
  <si>
    <t>FL</t>
  </si>
  <si>
    <t>PII</t>
  </si>
  <si>
    <t>MET</t>
  </si>
  <si>
    <t>SYF</t>
  </si>
  <si>
    <t>GWLIF</t>
  </si>
  <si>
    <t>WHR</t>
  </si>
  <si>
    <t>DAL</t>
  </si>
  <si>
    <t>PBCT</t>
  </si>
  <si>
    <t>MGA</t>
  </si>
  <si>
    <t>BAC</t>
  </si>
  <si>
    <t>WEYS</t>
  </si>
  <si>
    <t>CFR</t>
  </si>
  <si>
    <t>UGI</t>
  </si>
  <si>
    <t>CAT</t>
  </si>
  <si>
    <t>TDS</t>
  </si>
  <si>
    <t>WSM</t>
  </si>
  <si>
    <t>CMCSA</t>
  </si>
  <si>
    <t>AMAT</t>
  </si>
  <si>
    <t>AXP</t>
  </si>
  <si>
    <t>GM</t>
  </si>
  <si>
    <t>BK</t>
  </si>
  <si>
    <t>ORCL</t>
  </si>
  <si>
    <t>LRCX</t>
  </si>
  <si>
    <t>PB</t>
  </si>
  <si>
    <t>LMT</t>
  </si>
  <si>
    <t>ERIC</t>
  </si>
  <si>
    <t>RTN</t>
  </si>
  <si>
    <t>LEG</t>
  </si>
  <si>
    <t>IBM</t>
  </si>
  <si>
    <t>BMY</t>
  </si>
  <si>
    <t>JPM</t>
  </si>
  <si>
    <t>ALL</t>
  </si>
  <si>
    <t>TTC</t>
  </si>
  <si>
    <t>T</t>
  </si>
  <si>
    <t>TSCO</t>
  </si>
  <si>
    <t>KSU</t>
  </si>
  <si>
    <t>SAP</t>
  </si>
  <si>
    <t>CTSH</t>
  </si>
  <si>
    <t>INTC</t>
  </si>
  <si>
    <t>FRT</t>
  </si>
  <si>
    <t>MDU</t>
  </si>
  <si>
    <t>ICE</t>
  </si>
  <si>
    <t>TSN</t>
  </si>
  <si>
    <t>AIZ</t>
  </si>
  <si>
    <t>DIS</t>
  </si>
  <si>
    <t>PNGAY</t>
  </si>
  <si>
    <t>AXS</t>
  </si>
  <si>
    <t>SNA</t>
  </si>
  <si>
    <t>NC</t>
  </si>
  <si>
    <t>VALE</t>
  </si>
  <si>
    <t>KLAC</t>
  </si>
  <si>
    <t>CMI</t>
  </si>
  <si>
    <t>SON</t>
  </si>
  <si>
    <t>BBY</t>
  </si>
  <si>
    <t>PCAR</t>
  </si>
  <si>
    <t>HPQ</t>
  </si>
  <si>
    <t>EBAY</t>
  </si>
  <si>
    <t>FOXA</t>
  </si>
  <si>
    <t>MAR</t>
  </si>
  <si>
    <t>SNY</t>
  </si>
  <si>
    <t>XRX</t>
  </si>
  <si>
    <t>VFC</t>
  </si>
  <si>
    <t>DDAIF</t>
  </si>
  <si>
    <t>APTV</t>
  </si>
  <si>
    <t>UNH</t>
  </si>
  <si>
    <t>SWKS</t>
  </si>
  <si>
    <t>TM</t>
  </si>
  <si>
    <t>FTS</t>
  </si>
  <si>
    <t>CNI</t>
  </si>
  <si>
    <t>AOS</t>
  </si>
  <si>
    <t>TRV</t>
  </si>
  <si>
    <t>PKX</t>
  </si>
  <si>
    <t>HII</t>
  </si>
  <si>
    <t>DPZ</t>
  </si>
  <si>
    <t>NEP</t>
  </si>
  <si>
    <t>CAE</t>
  </si>
  <si>
    <t>UNP</t>
  </si>
  <si>
    <t>RE</t>
  </si>
  <si>
    <t>KO</t>
  </si>
  <si>
    <t>TJX</t>
  </si>
  <si>
    <t>LIN</t>
  </si>
  <si>
    <t>XYL</t>
  </si>
  <si>
    <t>PEP</t>
  </si>
  <si>
    <t>NKE</t>
  </si>
  <si>
    <t>MSFT</t>
  </si>
  <si>
    <t>CHD</t>
  </si>
  <si>
    <t>NSRGY</t>
  </si>
  <si>
    <t>DG</t>
  </si>
  <si>
    <t>APD</t>
  </si>
  <si>
    <t>AROW</t>
  </si>
  <si>
    <t>KR</t>
  </si>
  <si>
    <t>MCD</t>
  </si>
  <si>
    <t>ATO</t>
  </si>
  <si>
    <t>MORN</t>
  </si>
  <si>
    <t>RACE</t>
  </si>
  <si>
    <t>AAPL</t>
  </si>
  <si>
    <t>CBSH</t>
  </si>
  <si>
    <t>CBU</t>
  </si>
  <si>
    <t>BAH</t>
  </si>
  <si>
    <t>NWN</t>
  </si>
  <si>
    <t>COST</t>
  </si>
  <si>
    <t>ATR</t>
  </si>
  <si>
    <t>ED</t>
  </si>
  <si>
    <t>MGEE</t>
  </si>
  <si>
    <t>BMI</t>
  </si>
  <si>
    <t>CLX</t>
  </si>
  <si>
    <t>JKHY</t>
  </si>
  <si>
    <t>GOLD</t>
  </si>
  <si>
    <t>CCL</t>
  </si>
  <si>
    <t>ET</t>
  </si>
  <si>
    <t>FTI</t>
  </si>
  <si>
    <t>EPD</t>
  </si>
  <si>
    <t>MFGP</t>
  </si>
  <si>
    <t>PSX</t>
  </si>
  <si>
    <t>SU</t>
  </si>
  <si>
    <t>CNQ</t>
  </si>
  <si>
    <t>TFC</t>
  </si>
  <si>
    <t>JACK</t>
  </si>
  <si>
    <t>SUN</t>
  </si>
  <si>
    <t>NOV</t>
  </si>
  <si>
    <t>LYB</t>
  </si>
  <si>
    <t>HFC</t>
  </si>
  <si>
    <t>RDEIY</t>
  </si>
  <si>
    <t>HOG</t>
  </si>
  <si>
    <t>KEY</t>
  </si>
  <si>
    <t>BMO</t>
  </si>
  <si>
    <t>HBAN</t>
  </si>
  <si>
    <t>VLO</t>
  </si>
  <si>
    <t>LAZ</t>
  </si>
  <si>
    <t>HNI</t>
  </si>
  <si>
    <t>NOK</t>
  </si>
  <si>
    <t>CEO</t>
  </si>
  <si>
    <t>HAS</t>
  </si>
  <si>
    <t>BUD</t>
  </si>
  <si>
    <t>BNS</t>
  </si>
  <si>
    <t>SUUIF</t>
  </si>
  <si>
    <t>HBI</t>
  </si>
  <si>
    <t>TD</t>
  </si>
  <si>
    <t>COP</t>
  </si>
  <si>
    <t>NTAP</t>
  </si>
  <si>
    <t>AVGO</t>
  </si>
  <si>
    <t>SAN</t>
  </si>
  <si>
    <t>SLF</t>
  </si>
  <si>
    <t>KMI</t>
  </si>
  <si>
    <t>CM</t>
  </si>
  <si>
    <t>TAP</t>
  </si>
  <si>
    <t>USB</t>
  </si>
  <si>
    <t>WFC</t>
  </si>
  <si>
    <t>OGZPY</t>
  </si>
  <si>
    <t>MTB</t>
  </si>
  <si>
    <t>CHL</t>
  </si>
  <si>
    <t>RY</t>
  </si>
  <si>
    <t>CBRL</t>
  </si>
  <si>
    <t>BIP</t>
  </si>
  <si>
    <t>UPS</t>
  </si>
  <si>
    <t>CSCO</t>
  </si>
  <si>
    <t>NTIOF</t>
  </si>
  <si>
    <t>MSM</t>
  </si>
  <si>
    <t>GLW</t>
  </si>
  <si>
    <t>HRB</t>
  </si>
  <si>
    <t>BAYRY</t>
  </si>
  <si>
    <t>OMC</t>
  </si>
  <si>
    <t>MO</t>
  </si>
  <si>
    <t>OPI</t>
  </si>
  <si>
    <t>PHG</t>
  </si>
  <si>
    <t>CVS</t>
  </si>
  <si>
    <t>JCI</t>
  </si>
  <si>
    <t>BLK</t>
  </si>
  <si>
    <t>ALV</t>
  </si>
  <si>
    <t>STZ</t>
  </si>
  <si>
    <t>NSC</t>
  </si>
  <si>
    <t>AMX</t>
  </si>
  <si>
    <t>DNKN</t>
  </si>
  <si>
    <t>YUM</t>
  </si>
  <si>
    <t>EFSI</t>
  </si>
  <si>
    <t>VZ</t>
  </si>
  <si>
    <t>AMGN</t>
  </si>
  <si>
    <t>SBUX</t>
  </si>
  <si>
    <t>CWCO</t>
  </si>
  <si>
    <t>INFY</t>
  </si>
  <si>
    <t>MDLZ</t>
  </si>
  <si>
    <t>PSO</t>
  </si>
  <si>
    <t>HMC</t>
  </si>
  <si>
    <t>JW.A</t>
  </si>
  <si>
    <t>NVS</t>
  </si>
  <si>
    <t>LOGI</t>
  </si>
  <si>
    <t>MRK</t>
  </si>
  <si>
    <t>CAG</t>
  </si>
  <si>
    <t>ROK</t>
  </si>
  <si>
    <t>HON</t>
  </si>
  <si>
    <t>UVV</t>
  </si>
  <si>
    <t>EIX</t>
  </si>
  <si>
    <t>AJG</t>
  </si>
  <si>
    <t>EXC</t>
  </si>
  <si>
    <t>SJM</t>
  </si>
  <si>
    <t>QCOM</t>
  </si>
  <si>
    <t>IFF</t>
  </si>
  <si>
    <t>GILD</t>
  </si>
  <si>
    <t>CHRW</t>
  </si>
  <si>
    <t>FAST</t>
  </si>
  <si>
    <t>ETN</t>
  </si>
  <si>
    <t>DE</t>
  </si>
  <si>
    <t>ACN</t>
  </si>
  <si>
    <t>K</t>
  </si>
  <si>
    <t>NVO</t>
  </si>
  <si>
    <t>ESS</t>
  </si>
  <si>
    <t>WABC</t>
  </si>
  <si>
    <t>WU</t>
  </si>
  <si>
    <t>HSY</t>
  </si>
  <si>
    <t>ARTNA</t>
  </si>
  <si>
    <t>ERIE</t>
  </si>
  <si>
    <t>WM</t>
  </si>
  <si>
    <t>NEE</t>
  </si>
  <si>
    <t>WTRG</t>
  </si>
  <si>
    <t>AMT</t>
  </si>
  <si>
    <t>ETR</t>
  </si>
  <si>
    <t>RMD</t>
  </si>
  <si>
    <t>CME</t>
  </si>
  <si>
    <t>LLY</t>
  </si>
  <si>
    <t>TIF</t>
  </si>
  <si>
    <t>LM</t>
  </si>
  <si>
    <t>XEL</t>
  </si>
  <si>
    <t>MRVL</t>
  </si>
  <si>
    <t>NEM</t>
  </si>
  <si>
    <t>KLIC</t>
  </si>
  <si>
    <t>HAL</t>
  </si>
  <si>
    <t>ERF</t>
  </si>
  <si>
    <t>IPPLF</t>
  </si>
  <si>
    <t>OKE</t>
  </si>
  <si>
    <t>AAL</t>
  </si>
  <si>
    <t>MPLX</t>
  </si>
  <si>
    <t>SPG</t>
  </si>
  <si>
    <t>M</t>
  </si>
  <si>
    <t>PTR</t>
  </si>
  <si>
    <t>DRI</t>
  </si>
  <si>
    <t>INN</t>
  </si>
  <si>
    <t>TOT</t>
  </si>
  <si>
    <t>C</t>
  </si>
  <si>
    <t>SKT</t>
  </si>
  <si>
    <t>DFS</t>
  </si>
  <si>
    <t>VTR</t>
  </si>
  <si>
    <t>SCGLY</t>
  </si>
  <si>
    <t>CNP</t>
  </si>
  <si>
    <t>MMP</t>
  </si>
  <si>
    <t>APLE</t>
  </si>
  <si>
    <t>DOW</t>
  </si>
  <si>
    <t>BNPQF</t>
  </si>
  <si>
    <t>XOM</t>
  </si>
  <si>
    <t>GPS</t>
  </si>
  <si>
    <t>ALLY</t>
  </si>
  <si>
    <t>IMBBY</t>
  </si>
  <si>
    <t>SAXPY</t>
  </si>
  <si>
    <t>JWN</t>
  </si>
  <si>
    <t>MT</t>
  </si>
  <si>
    <t>DD</t>
  </si>
  <si>
    <t>ENB</t>
  </si>
  <si>
    <t>CTL</t>
  </si>
  <si>
    <t>MDP</t>
  </si>
  <si>
    <t>HST</t>
  </si>
  <si>
    <t>PACW</t>
  </si>
  <si>
    <t>F</t>
  </si>
  <si>
    <t>OUT</t>
  </si>
  <si>
    <t>GEF</t>
  </si>
  <si>
    <t>NWL</t>
  </si>
  <si>
    <t>TEF</t>
  </si>
  <si>
    <t>PFE</t>
  </si>
  <si>
    <t>WRK</t>
  </si>
  <si>
    <t>BRX</t>
  </si>
  <si>
    <t>TPR</t>
  </si>
  <si>
    <t>SNP</t>
  </si>
  <si>
    <t>CVX</t>
  </si>
  <si>
    <t>KTB</t>
  </si>
  <si>
    <t>OHI</t>
  </si>
  <si>
    <t>STAG</t>
  </si>
  <si>
    <t>WYNN</t>
  </si>
  <si>
    <t>KHC</t>
  </si>
  <si>
    <t>KSS</t>
  </si>
  <si>
    <t>SIEGY</t>
  </si>
  <si>
    <t>ABEV</t>
  </si>
  <si>
    <t>LAMR</t>
  </si>
  <si>
    <t>CF</t>
  </si>
  <si>
    <t>WPP</t>
  </si>
  <si>
    <t>TRP</t>
  </si>
  <si>
    <t>SRE</t>
  </si>
  <si>
    <t>IRM</t>
  </si>
  <si>
    <t>UBA</t>
  </si>
  <si>
    <t>NLSN</t>
  </si>
  <si>
    <t>WDR</t>
  </si>
  <si>
    <t>DTEGY</t>
  </si>
  <si>
    <t>UFS</t>
  </si>
  <si>
    <t>LB</t>
  </si>
  <si>
    <t>DTE</t>
  </si>
  <si>
    <t>BTI</t>
  </si>
  <si>
    <t>STOR</t>
  </si>
  <si>
    <t>GSK</t>
  </si>
  <si>
    <t>MPW</t>
  </si>
  <si>
    <t>WEN</t>
  </si>
  <si>
    <t>APO</t>
  </si>
  <si>
    <t>RCI</t>
  </si>
  <si>
    <t>TCP</t>
  </si>
  <si>
    <t>STX</t>
  </si>
  <si>
    <t>ABB</t>
  </si>
  <si>
    <t>TXN</t>
  </si>
  <si>
    <t>D</t>
  </si>
  <si>
    <t>BXP</t>
  </si>
  <si>
    <t>OTTR</t>
  </si>
  <si>
    <t>KDP</t>
  </si>
  <si>
    <t>DEO</t>
  </si>
  <si>
    <t>IP</t>
  </si>
  <si>
    <t>UL</t>
  </si>
  <si>
    <t>HD</t>
  </si>
  <si>
    <t>HTA</t>
  </si>
  <si>
    <t>DUK</t>
  </si>
  <si>
    <t>BEP</t>
  </si>
  <si>
    <t>BX</t>
  </si>
  <si>
    <t>TSM</t>
  </si>
  <si>
    <t>GRMN</t>
  </si>
  <si>
    <t>TRSWF</t>
  </si>
  <si>
    <t>GIS</t>
  </si>
  <si>
    <t>SO</t>
  </si>
  <si>
    <t>PAYX</t>
  </si>
  <si>
    <t>AEP</t>
  </si>
  <si>
    <t>O</t>
  </si>
  <si>
    <t>WPC</t>
  </si>
  <si>
    <t>WDC</t>
  </si>
  <si>
    <t>LAND</t>
  </si>
  <si>
    <t>PPL</t>
  </si>
  <si>
    <t>NNN</t>
  </si>
  <si>
    <t>CCI</t>
  </si>
  <si>
    <t>TCO</t>
  </si>
  <si>
    <t>PPRQF</t>
  </si>
  <si>
    <t>FLO</t>
  </si>
  <si>
    <t>AVB</t>
  </si>
  <si>
    <t>SCHL</t>
  </si>
  <si>
    <t>SSW</t>
  </si>
  <si>
    <t>DLR</t>
  </si>
  <si>
    <t>EQR</t>
  </si>
  <si>
    <t>DRETF</t>
  </si>
  <si>
    <t>WEC</t>
  </si>
  <si>
    <t>CPB</t>
  </si>
  <si>
    <t>UHT</t>
  </si>
  <si>
    <t>TRI</t>
  </si>
  <si>
    <t>WPM</t>
  </si>
  <si>
    <t>AM</t>
  </si>
  <si>
    <t>GEL</t>
  </si>
  <si>
    <t>VET</t>
  </si>
  <si>
    <t>TRGP</t>
  </si>
  <si>
    <t>APA</t>
  </si>
  <si>
    <t>SLB</t>
  </si>
  <si>
    <t>OXY</t>
  </si>
  <si>
    <t>USAC</t>
  </si>
  <si>
    <t>CPTA</t>
  </si>
  <si>
    <t>EPR</t>
  </si>
  <si>
    <t>DIN</t>
  </si>
  <si>
    <t>AEG</t>
  </si>
  <si>
    <t>CHRRF</t>
  </si>
  <si>
    <t>FUN</t>
  </si>
  <si>
    <t>SBRA</t>
  </si>
  <si>
    <t>CMA</t>
  </si>
  <si>
    <t>MAC</t>
  </si>
  <si>
    <t>SIX</t>
  </si>
  <si>
    <t>CORR</t>
  </si>
  <si>
    <t>PRT</t>
  </si>
  <si>
    <t>CLDT</t>
  </si>
  <si>
    <t>RDS.B</t>
  </si>
  <si>
    <t>IVZ</t>
  </si>
  <si>
    <t>BKR</t>
  </si>
  <si>
    <t>HEP</t>
  </si>
  <si>
    <t>BPY</t>
  </si>
  <si>
    <t>OXLC</t>
  </si>
  <si>
    <t>SVC</t>
  </si>
  <si>
    <t>HP</t>
  </si>
  <si>
    <t>APAM</t>
  </si>
  <si>
    <t>BP</t>
  </si>
  <si>
    <t>E</t>
  </si>
  <si>
    <t>PBA</t>
  </si>
  <si>
    <t>WMB</t>
  </si>
  <si>
    <t>SPH</t>
  </si>
  <si>
    <t>FCAU</t>
  </si>
  <si>
    <t>ALARF</t>
  </si>
  <si>
    <t>MGM</t>
  </si>
  <si>
    <t>BGS</t>
  </si>
  <si>
    <t>AGNC</t>
  </si>
  <si>
    <t>BBBY</t>
  </si>
  <si>
    <t>SJR</t>
  </si>
  <si>
    <t>EQM</t>
  </si>
  <si>
    <t>LMRK</t>
  </si>
  <si>
    <t>TS</t>
  </si>
  <si>
    <t>LADR</t>
  </si>
  <si>
    <t>MAIN</t>
  </si>
  <si>
    <t>MIC</t>
  </si>
  <si>
    <t>BMWYY</t>
  </si>
  <si>
    <t>ARI</t>
  </si>
  <si>
    <t>BPR</t>
  </si>
  <si>
    <t>NTR</t>
  </si>
  <si>
    <t>SCM</t>
  </si>
  <si>
    <t>SSREY</t>
  </si>
  <si>
    <t>BA</t>
  </si>
  <si>
    <t>KIM</t>
  </si>
  <si>
    <t>R</t>
  </si>
  <si>
    <t>VER</t>
  </si>
  <si>
    <t>DX</t>
  </si>
  <si>
    <t>BHP</t>
  </si>
  <si>
    <t>LTC</t>
  </si>
  <si>
    <t>AMCR</t>
  </si>
  <si>
    <t>TWO</t>
  </si>
  <si>
    <t>GNL</t>
  </si>
  <si>
    <t>AB</t>
  </si>
  <si>
    <t>ABR</t>
  </si>
  <si>
    <t>ARR</t>
  </si>
  <si>
    <t>QSR</t>
  </si>
  <si>
    <t>WELL</t>
  </si>
  <si>
    <t>NRZ</t>
  </si>
  <si>
    <t>WY</t>
  </si>
  <si>
    <t>MGP</t>
  </si>
  <si>
    <t>GOOD</t>
  </si>
  <si>
    <t>ANF</t>
  </si>
  <si>
    <t>ECC</t>
  </si>
  <si>
    <t>GAIN</t>
  </si>
  <si>
    <t>CRT</t>
  </si>
  <si>
    <t>MCY</t>
  </si>
  <si>
    <t>LVS</t>
  </si>
  <si>
    <t>NLY</t>
  </si>
  <si>
    <t>HSBC</t>
  </si>
  <si>
    <t>CIM</t>
  </si>
  <si>
    <t>GLAD</t>
  </si>
  <si>
    <t>GLPI</t>
  </si>
  <si>
    <t>ARCC</t>
  </si>
  <si>
    <t>FLR</t>
  </si>
  <si>
    <t>STWD</t>
  </si>
  <si>
    <t>COR</t>
  </si>
  <si>
    <t>CNA</t>
  </si>
  <si>
    <t>PSEC</t>
  </si>
  <si>
    <t>PM</t>
  </si>
  <si>
    <t>ASML</t>
  </si>
  <si>
    <t>DREUF</t>
  </si>
  <si>
    <t>BXMT</t>
  </si>
  <si>
    <t>WSR</t>
  </si>
  <si>
    <t>CODI</t>
  </si>
  <si>
    <t>SFL</t>
  </si>
  <si>
    <t>BCE</t>
  </si>
  <si>
    <t>NYCB</t>
  </si>
  <si>
    <t>AQN</t>
  </si>
  <si>
    <t>SPKE</t>
  </si>
  <si>
    <t>PDCO</t>
  </si>
  <si>
    <t>PEAK</t>
  </si>
  <si>
    <t>RIO</t>
  </si>
  <si>
    <t>HTGC</t>
  </si>
  <si>
    <t>VGR</t>
  </si>
  <si>
    <t>PSA</t>
  </si>
  <si>
    <t>CAJ</t>
  </si>
  <si>
    <t>SBR</t>
  </si>
  <si>
    <t>SNH</t>
  </si>
  <si>
    <t>GRP-UN</t>
  </si>
  <si>
    <t>DOC</t>
  </si>
  <si>
    <t>VOD</t>
  </si>
  <si>
    <t>IR</t>
  </si>
  <si>
    <t>PEGI</t>
  </si>
  <si>
    <t>DEA</t>
  </si>
  <si>
    <t>AZN</t>
  </si>
  <si>
    <t>GME</t>
  </si>
  <si>
    <t>NCLH</t>
  </si>
  <si>
    <t>UAL</t>
  </si>
  <si>
    <t>ACB</t>
  </si>
  <si>
    <t>MU</t>
  </si>
  <si>
    <t>UBS</t>
  </si>
  <si>
    <t>SHOP</t>
  </si>
  <si>
    <t>APY</t>
  </si>
  <si>
    <t>ORC</t>
  </si>
  <si>
    <t>CRM</t>
  </si>
  <si>
    <t>FB</t>
  </si>
  <si>
    <t>TTM</t>
  </si>
  <si>
    <t>PYPL</t>
  </si>
  <si>
    <t>BRK.B</t>
  </si>
  <si>
    <t>ORLY</t>
  </si>
  <si>
    <t>SQ</t>
  </si>
  <si>
    <t>ADBE</t>
  </si>
  <si>
    <t>AMD</t>
  </si>
  <si>
    <t>AMZN</t>
  </si>
  <si>
    <t>LPL</t>
  </si>
  <si>
    <t>GOOG</t>
  </si>
  <si>
    <t>BABA</t>
  </si>
  <si>
    <t>CMG</t>
  </si>
  <si>
    <t>NSANY</t>
  </si>
  <si>
    <t>TEVA</t>
  </si>
  <si>
    <t>DLPH</t>
  </si>
  <si>
    <t>SSI</t>
  </si>
  <si>
    <t>MKL</t>
  </si>
  <si>
    <t>KTOS</t>
  </si>
  <si>
    <t>AZO</t>
  </si>
  <si>
    <t>TMUS</t>
  </si>
  <si>
    <t>JCP</t>
  </si>
  <si>
    <t>TSLA</t>
  </si>
  <si>
    <t>NFLX</t>
  </si>
  <si>
    <t>S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</si>
  <si>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</si>
  <si>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</si>
  <si>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</si>
  <si>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</si>
  <si>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</si>
  <si>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</si>
  <si>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</si>
  <si>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</si>
  <si>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</si>
  <si>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</si>
  <si>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</si>
  <si>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</si>
  <si>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</si>
  <si>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</si>
  <si>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</si>
  <si>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</si>
  <si>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</si>
  <si>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</si>
  <si>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</si>
  <si>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</si>
  <si>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</si>
  <si>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</si>
  <si>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</si>
  <si>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</si>
  <si>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</si>
  <si>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</si>
  <si>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</si>
  <si>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</si>
  <si>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</si>
  <si>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</si>
  <si>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</si>
  <si>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Quinn Mohammed</t>
  </si>
  <si>
    <t>Eli Inkrot</t>
  </si>
  <si>
    <t>Josh Arnold</t>
  </si>
  <si>
    <t>Kay Ng</t>
  </si>
  <si>
    <t>Lyn Alden</t>
  </si>
  <si>
    <t>Felix Martinez</t>
  </si>
  <si>
    <t>Jonathan Weber</t>
  </si>
  <si>
    <t>Samuel Smith</t>
  </si>
  <si>
    <t>Katherine Peach</t>
  </si>
  <si>
    <t>Trond Odegaard</t>
  </si>
  <si>
    <t>Noah Horwood</t>
  </si>
  <si>
    <t>Bermuda</t>
  </si>
  <si>
    <t>United States</t>
  </si>
  <si>
    <t>Canada</t>
  </si>
  <si>
    <t>United Kingdom</t>
  </si>
  <si>
    <t>Ireland</t>
  </si>
  <si>
    <t>Germany</t>
  </si>
  <si>
    <t>Switzerland</t>
  </si>
  <si>
    <t>South Korea</t>
  </si>
  <si>
    <t>Japan</t>
  </si>
  <si>
    <t>Brazil</t>
  </si>
  <si>
    <t>Sweden</t>
  </si>
  <si>
    <t>China</t>
  </si>
  <si>
    <t>France</t>
  </si>
  <si>
    <t>Italy</t>
  </si>
  <si>
    <t>Spain</t>
  </si>
  <si>
    <t>Finland</t>
  </si>
  <si>
    <t>Hong Kong</t>
  </si>
  <si>
    <t>Belgium</t>
  </si>
  <si>
    <t>Russia</t>
  </si>
  <si>
    <t>The Netherlands</t>
  </si>
  <si>
    <t>Mexico</t>
  </si>
  <si>
    <t>Cayman Islands</t>
  </si>
  <si>
    <t>India</t>
  </si>
  <si>
    <t>Denmark</t>
  </si>
  <si>
    <t>Singapore</t>
  </si>
  <si>
    <t>Luxembourg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</si>
  <si>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</si>
  <si>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</si>
  <si>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</si>
  <si>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</si>
  <si>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</si>
  <si>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</si>
  <si>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</si>
  <si>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</si>
  <si>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</si>
  <si>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</si>
  <si>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</si>
  <si>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</si>
  <si>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John E. Fischer</t>
  </si>
  <si>
    <t>George G. Gleason</t>
  </si>
  <si>
    <t>Gary C. Kelly</t>
  </si>
  <si>
    <t>Frederick Wallace Smith</t>
  </si>
  <si>
    <t>Stefano Pessina</t>
  </si>
  <si>
    <t>James J. Owens</t>
  </si>
  <si>
    <t>David Michael Solomon</t>
  </si>
  <si>
    <t>Kevin Hourican</t>
  </si>
  <si>
    <t>Jennifer M. Johnson</t>
  </si>
  <si>
    <t>John P. Clancy</t>
  </si>
  <si>
    <t>Kevin A. Lobo</t>
  </si>
  <si>
    <t>Juan Ricardo Luciano</t>
  </si>
  <si>
    <t>Thomas Ewart Faust</t>
  </si>
  <si>
    <t>James M. Loree</t>
  </si>
  <si>
    <t>Richard M. Adams</t>
  </si>
  <si>
    <t>David P. Bauer</t>
  </si>
  <si>
    <t>David R. Harlow</t>
  </si>
  <si>
    <t>Jean R. Hale</t>
  </si>
  <si>
    <t>Scott Salmirs</t>
  </si>
  <si>
    <t>H. Chris Killingstad</t>
  </si>
  <si>
    <t>Keith Edward Creel</t>
  </si>
  <si>
    <t>David N. Farr</t>
  </si>
  <si>
    <t>Vivian Prem Watsa</t>
  </si>
  <si>
    <t>Wilson R. Jones</t>
  </si>
  <si>
    <t>Kathy J. Warden</t>
  </si>
  <si>
    <t>Richard A. Gonzalez</t>
  </si>
  <si>
    <t>Craig R. Smiddy</t>
  </si>
  <si>
    <t>Mariner Kemper</t>
  </si>
  <si>
    <t>John L. Stauch</t>
  </si>
  <si>
    <t>Alfred P. West</t>
  </si>
  <si>
    <t>Brian Scott Tyler</t>
  </si>
  <si>
    <t>Murray S. Kessler</t>
  </si>
  <si>
    <t>Donald G. Macpherson</t>
  </si>
  <si>
    <t>Christopher J. Murphy</t>
  </si>
  <si>
    <t>Kent A. Steinwert</t>
  </si>
  <si>
    <t>Michael H. McGarry</t>
  </si>
  <si>
    <t>D. Christian Koch</t>
  </si>
  <si>
    <t>Joseph F. Hanna</t>
  </si>
  <si>
    <t>William Joseph Stromberg</t>
  </si>
  <si>
    <t>Daniel Paul Amos</t>
  </si>
  <si>
    <t>William M. Brown</t>
  </si>
  <si>
    <t>Gregory C. Case</t>
  </si>
  <si>
    <t>Gregory J. Hayes</t>
  </si>
  <si>
    <t>Thomas L. Williams</t>
  </si>
  <si>
    <t>Phebe N. Novakovic</t>
  </si>
  <si>
    <t>Brian C. Cornell</t>
  </si>
  <si>
    <t>Raymond M. Thompson</t>
  </si>
  <si>
    <t>Rice Powell</t>
  </si>
  <si>
    <t>H. Lawrence Culp</t>
  </si>
  <si>
    <t>Marvin R. Ellison</t>
  </si>
  <si>
    <t>James Bruce Flatt</t>
  </si>
  <si>
    <t>James M. Foote</t>
  </si>
  <si>
    <t>Michael C. Kaufmann</t>
  </si>
  <si>
    <t>Michael F. Roman</t>
  </si>
  <si>
    <t>Evan G. Greenberg</t>
  </si>
  <si>
    <t>Carlos A. Rodriguez</t>
  </si>
  <si>
    <t>Thomas E. Polen</t>
  </si>
  <si>
    <t>Alex Gorsky</t>
  </si>
  <si>
    <t>Douglas L. Peterson</t>
  </si>
  <si>
    <t>Jeffrey S. Gorman</t>
  </si>
  <si>
    <t>Richard Joseph Tobin</t>
  </si>
  <si>
    <t>Thomas R. Greco</t>
  </si>
  <si>
    <t>J. Michael Nauman</t>
  </si>
  <si>
    <t>Paul D. Donahue</t>
  </si>
  <si>
    <t>Jen-Hsun Huang</t>
  </si>
  <si>
    <t>Jung-Ho Park</t>
  </si>
  <si>
    <t>Steven H. Collis</t>
  </si>
  <si>
    <t>Omar S. Ishrak</t>
  </si>
  <si>
    <t>Alfred F. Kelly</t>
  </si>
  <si>
    <t>Norman L. Lowery</t>
  </si>
  <si>
    <t>Leon J. Topalian</t>
  </si>
  <si>
    <t>Barbara Rentler</t>
  </si>
  <si>
    <t>Gregg C. Sengstack</t>
  </si>
  <si>
    <t>Tod E. Carpenter</t>
  </si>
  <si>
    <t>Nishan J. Vartanian</t>
  </si>
  <si>
    <t>Linden R. Evans</t>
  </si>
  <si>
    <t>Michael D. Hsu</t>
  </si>
  <si>
    <t>Raymond W. McDaniel</t>
  </si>
  <si>
    <t>Luke C. Kissam</t>
  </si>
  <si>
    <t>Ernest Scott Santi</t>
  </si>
  <si>
    <t>Edward A. Pesicka</t>
  </si>
  <si>
    <t>Jeffrey S. Musser</t>
  </si>
  <si>
    <t>John George Morikis</t>
  </si>
  <si>
    <t>Sundaram Nagarajan</t>
  </si>
  <si>
    <t>Miles D. White</t>
  </si>
  <si>
    <t>Jeffrey M. Szyperski</t>
  </si>
  <si>
    <t>Scott M. Cattanach</t>
  </si>
  <si>
    <t>Eric W. Thornburg</t>
  </si>
  <si>
    <t>David S. Taylor</t>
  </si>
  <si>
    <t>Lawrence Erik Kurzius</t>
  </si>
  <si>
    <t>J. Powell Brown</t>
  </si>
  <si>
    <t>Frank C. Sullivan</t>
  </si>
  <si>
    <t>Laurence Neil Hunn</t>
  </si>
  <si>
    <t>Douglas M. Baker</t>
  </si>
  <si>
    <t>Noel R. Wallace</t>
  </si>
  <si>
    <t>William Thomas Dillard</t>
  </si>
  <si>
    <t>F. Quinn Stepan</t>
  </si>
  <si>
    <t>C. Douglas McMillon</t>
  </si>
  <si>
    <t>Lawson E. Whiting</t>
  </si>
  <si>
    <t>Stephen S. Romaine</t>
  </si>
  <si>
    <t>Daniel Racine</t>
  </si>
  <si>
    <t>Kenichiro Yoshida</t>
  </si>
  <si>
    <t>David Alan Ciesinski</t>
  </si>
  <si>
    <t>Steven J. Johnston</t>
  </si>
  <si>
    <t>Steven A. Powless</t>
  </si>
  <si>
    <t>Ellen R. Gordon</t>
  </si>
  <si>
    <t>Scott Douglas Farmer</t>
  </si>
  <si>
    <t>James P. Snee</t>
  </si>
  <si>
    <t>Dennis W. Doll</t>
  </si>
  <si>
    <t>Martin A. Kropelnicki</t>
  </si>
  <si>
    <t>Jonathan E. Michael</t>
  </si>
  <si>
    <t>Robert J. Sprowls</t>
  </si>
  <si>
    <t>Eric Mark Green</t>
  </si>
  <si>
    <t>Richard D. Fain</t>
  </si>
  <si>
    <t>Roberto da Cunha Castello Branco</t>
  </si>
  <si>
    <t>Gary R. Heminger</t>
  </si>
  <si>
    <t>Bradley W. Corson</t>
  </si>
  <si>
    <t>Daniel L. Knotts</t>
  </si>
  <si>
    <t>Charlie F. Lowrey</t>
  </si>
  <si>
    <t>John F. Remondi</t>
  </si>
  <si>
    <t>Bradley D. Tilden</t>
  </si>
  <si>
    <t>Daniel Joseph Houston</t>
  </si>
  <si>
    <t>Peter R. Ingram</t>
  </si>
  <si>
    <t>Richard A. Johnson</t>
  </si>
  <si>
    <t>Scott Wellington Wine</t>
  </si>
  <si>
    <t>Michel A. Khalaf</t>
  </si>
  <si>
    <t>Margaret M. Keane</t>
  </si>
  <si>
    <t>Paul Anthony Mahon</t>
  </si>
  <si>
    <t>Marc Robert Bitzer</t>
  </si>
  <si>
    <t>Edward Herman Bastian</t>
  </si>
  <si>
    <t>John P. Barnes</t>
  </si>
  <si>
    <t>Donald J. Walker</t>
  </si>
  <si>
    <t>Brian T. Moynihan</t>
  </si>
  <si>
    <t>Thomas W. Florsheim</t>
  </si>
  <si>
    <t>Phillip D. Green</t>
  </si>
  <si>
    <t>John L. Walsh</t>
  </si>
  <si>
    <t>Donald James Umpleby</t>
  </si>
  <si>
    <t>LeRoy T. Carlson</t>
  </si>
  <si>
    <t>Laura Jean Alber</t>
  </si>
  <si>
    <t>Brian L. Roberts</t>
  </si>
  <si>
    <t>Gary E. Dickerson</t>
  </si>
  <si>
    <t>Stephen J. Squeri</t>
  </si>
  <si>
    <t>Mary Teresa Barra</t>
  </si>
  <si>
    <t>Thomas P. Gibbons</t>
  </si>
  <si>
    <t>Safra Ada Catz</t>
  </si>
  <si>
    <t>Timothy M. Archer</t>
  </si>
  <si>
    <t>David E. Zalman</t>
  </si>
  <si>
    <t>Marillyn A. Hewson</t>
  </si>
  <si>
    <t>Erik Börje Ekholm</t>
  </si>
  <si>
    <t>Thomas A. Kennedy</t>
  </si>
  <si>
    <t>Karl G. Glassman</t>
  </si>
  <si>
    <t>Virginia M. Rometty</t>
  </si>
  <si>
    <t>Giovanni Caforio</t>
  </si>
  <si>
    <t>James Dimon</t>
  </si>
  <si>
    <t>Thomas Joseph Wilson</t>
  </si>
  <si>
    <t>Richard M. Olson</t>
  </si>
  <si>
    <t>Randall L. Stephenson / F. Thaddeus Arroyo</t>
  </si>
  <si>
    <t>Harry A. Lawton</t>
  </si>
  <si>
    <t>Patrick J. Ottensmeyer</t>
  </si>
  <si>
    <t>Christian Klein / Jennifer B. Morgan</t>
  </si>
  <si>
    <t>Brian J. Humphries</t>
  </si>
  <si>
    <t>Robert Holmes Swan</t>
  </si>
  <si>
    <t>Donald C. Wood</t>
  </si>
  <si>
    <t>David L. Goodin</t>
  </si>
  <si>
    <t>Jeffrey Craig Sprecher</t>
  </si>
  <si>
    <t>Noel W. White</t>
  </si>
  <si>
    <t>Alan B. Colberg</t>
  </si>
  <si>
    <t>Robert Chapek</t>
  </si>
  <si>
    <t>Yong Lin Xie / Ming Zhe Ma / Sin Ying Tan</t>
  </si>
  <si>
    <t>Albert A. Benchimol</t>
  </si>
  <si>
    <t>Nicholas T. Pinchuk</t>
  </si>
  <si>
    <t>John C. Butler</t>
  </si>
  <si>
    <t>Eduardo Bartolomeo</t>
  </si>
  <si>
    <t>Richard P. Wallace</t>
  </si>
  <si>
    <t>Norman Thomas Linebarger</t>
  </si>
  <si>
    <t>Robert Howard Coker</t>
  </si>
  <si>
    <t>Corie Sue Barry</t>
  </si>
  <si>
    <t>Preston R. Feight</t>
  </si>
  <si>
    <t>Enrique Lores</t>
  </si>
  <si>
    <t>Scott F. Schenkel</t>
  </si>
  <si>
    <t>Lachlan Keith Murdoch</t>
  </si>
  <si>
    <t>Arne M. Sorenson</t>
  </si>
  <si>
    <t>Paul Hudson</t>
  </si>
  <si>
    <t>John Visentin</t>
  </si>
  <si>
    <t>Steven E. Rendle</t>
  </si>
  <si>
    <t>Ola Kaellenius</t>
  </si>
  <si>
    <t>Kevin P. Clark</t>
  </si>
  <si>
    <t>David Scott Wichmann</t>
  </si>
  <si>
    <t>Liam K. Griffin</t>
  </si>
  <si>
    <t>Akio Toyoda</t>
  </si>
  <si>
    <t>Barry V. Perry</t>
  </si>
  <si>
    <t>Jean-Jacques Ruest</t>
  </si>
  <si>
    <t>Kevin J. Wheeler</t>
  </si>
  <si>
    <t>Alan D. Schnitzer</t>
  </si>
  <si>
    <t>Jeong-Woo Choi / In-Hwa Chang</t>
  </si>
  <si>
    <t>C. Michael Petters</t>
  </si>
  <si>
    <t>Richard E. Allison</t>
  </si>
  <si>
    <t>James L. Robo</t>
  </si>
  <si>
    <t>Marc Parent</t>
  </si>
  <si>
    <t>Lance M. Fritz</t>
  </si>
  <si>
    <t>Juan C. Andrade</t>
  </si>
  <si>
    <t>James Quincey</t>
  </si>
  <si>
    <t>Ernie L. Herrman</t>
  </si>
  <si>
    <t>Stephen F. Angel</t>
  </si>
  <si>
    <t>Patrick K. Decker</t>
  </si>
  <si>
    <t>Ramon Luis Laguarta</t>
  </si>
  <si>
    <t>John J. Donahoe</t>
  </si>
  <si>
    <t>Satya Nadella</t>
  </si>
  <si>
    <t>Matthew Thomas Farrell</t>
  </si>
  <si>
    <t>Ulf Mark Schneider</t>
  </si>
  <si>
    <t>Todd J. Vasos</t>
  </si>
  <si>
    <t>Seifollah Ghasemi</t>
  </si>
  <si>
    <t>Thomas J. Murphy</t>
  </si>
  <si>
    <t>W. Rodney McMullen</t>
  </si>
  <si>
    <t>Chris Kempczinski</t>
  </si>
  <si>
    <t>J. Kevin Akers</t>
  </si>
  <si>
    <t>Kunal Kapoor</t>
  </si>
  <si>
    <t>Louis C. Camilleri</t>
  </si>
  <si>
    <t>Timothy Donald Cook</t>
  </si>
  <si>
    <t>John W. Kemper</t>
  </si>
  <si>
    <t>Mark E. Tryniski</t>
  </si>
  <si>
    <t>Horacio D. Rozanski</t>
  </si>
  <si>
    <t>David Hugo Anderson</t>
  </si>
  <si>
    <t>Walter Craig Jelinek</t>
  </si>
  <si>
    <t>Stephan B. Tanda</t>
  </si>
  <si>
    <t>John J. McAvoy</t>
  </si>
  <si>
    <t>Jeffrey M. Keebler</t>
  </si>
  <si>
    <t>Kenneth C. Bockhorst</t>
  </si>
  <si>
    <t>Benno O. Dorer</t>
  </si>
  <si>
    <t>David B. Foss</t>
  </si>
  <si>
    <t>Dennis Mark Bristow</t>
  </si>
  <si>
    <t>Arnold W. Donald</t>
  </si>
  <si>
    <t>Kelcy L. Warren</t>
  </si>
  <si>
    <t>Douglas J. Pferdehirt</t>
  </si>
  <si>
    <t>W. Randall Fowler / A. James Teague</t>
  </si>
  <si>
    <t>Stephen Murdoch</t>
  </si>
  <si>
    <t>Greg C. Garland</t>
  </si>
  <si>
    <t>Mark S. Little</t>
  </si>
  <si>
    <t>Kelly S. King</t>
  </si>
  <si>
    <t>Leonard A. Comma</t>
  </si>
  <si>
    <t>Joseph Kim</t>
  </si>
  <si>
    <t>Clay C. Williams</t>
  </si>
  <si>
    <t>Bhavesh Vaghjibhai Patel</t>
  </si>
  <si>
    <t>Michael C. Jennings</t>
  </si>
  <si>
    <t>Roberto Garcia Merino</t>
  </si>
  <si>
    <t>Jochen Zeitz</t>
  </si>
  <si>
    <t>Beth Elaine Mooney</t>
  </si>
  <si>
    <t>Darryl White</t>
  </si>
  <si>
    <t>Stephen D. Steinour</t>
  </si>
  <si>
    <t>Joseph W. Gorder</t>
  </si>
  <si>
    <t>Kenneth Marc Jacobs</t>
  </si>
  <si>
    <t>Jeffrey D. Lorenger</t>
  </si>
  <si>
    <t>Rajeev Suri</t>
  </si>
  <si>
    <t>Ke Qiang Xu</t>
  </si>
  <si>
    <t>Brian D. Goldner</t>
  </si>
  <si>
    <t>Carlos Alves de Brito</t>
  </si>
  <si>
    <t>Brian Johnston Porter</t>
  </si>
  <si>
    <t>Luc Desjardins</t>
  </si>
  <si>
    <t>Gerald W. Evans</t>
  </si>
  <si>
    <t>Bharat B. Masrani</t>
  </si>
  <si>
    <t>Ryan M. Lance</t>
  </si>
  <si>
    <t>George Kurian</t>
  </si>
  <si>
    <t>Hock E. Tan</t>
  </si>
  <si>
    <t>José Antonio Álvarez Álvarez</t>
  </si>
  <si>
    <t>Dean A. Connor</t>
  </si>
  <si>
    <t>Steven J. Kean</t>
  </si>
  <si>
    <t>Victor Dodig</t>
  </si>
  <si>
    <t>Gavin D. K. Hattersley</t>
  </si>
  <si>
    <t>Andrew J. Cecere</t>
  </si>
  <si>
    <t>Charles William Scharf</t>
  </si>
  <si>
    <t>Alexei Borisovich Miller</t>
  </si>
  <si>
    <t>René F. Jones</t>
  </si>
  <si>
    <t>David Ian McKay</t>
  </si>
  <si>
    <t>Sandra B. Cochran</t>
  </si>
  <si>
    <t>Samuel J. B. Pollock</t>
  </si>
  <si>
    <t>David P. Abney</t>
  </si>
  <si>
    <t>Charles H. Robbins</t>
  </si>
  <si>
    <t>Louis Vachon</t>
  </si>
  <si>
    <t>Erik David Gershwind</t>
  </si>
  <si>
    <t>Wendell P. Weeks</t>
  </si>
  <si>
    <t>Jeffrey J. Jones</t>
  </si>
  <si>
    <t>Werner Baumann</t>
  </si>
  <si>
    <t>John D. Wren</t>
  </si>
  <si>
    <t>Howard A. Willard</t>
  </si>
  <si>
    <t>David M. Blackman</t>
  </si>
  <si>
    <t>Frans van Houten</t>
  </si>
  <si>
    <t>Larry J. Merlo</t>
  </si>
  <si>
    <t>George R. Oliver</t>
  </si>
  <si>
    <t>Laurence Douglas Fink</t>
  </si>
  <si>
    <t>Mikael Bratt</t>
  </si>
  <si>
    <t>William A. Newlands</t>
  </si>
  <si>
    <t>James A. Squires</t>
  </si>
  <si>
    <t>Daniel Hajj Aboumrad</t>
  </si>
  <si>
    <t>David L. Hoffmann</t>
  </si>
  <si>
    <t>David W. Gibbs</t>
  </si>
  <si>
    <t>Brandon Craig Lorey</t>
  </si>
  <si>
    <t>Hans Erik Vestberg</t>
  </si>
  <si>
    <t>Robert A. Bradway</t>
  </si>
  <si>
    <t>Kevin R. Johnson</t>
  </si>
  <si>
    <t>Frederick W. McTaggart</t>
  </si>
  <si>
    <t>Salil S. Parekh</t>
  </si>
  <si>
    <t>Dirk van de Put</t>
  </si>
  <si>
    <t>John Joseph Fallon</t>
  </si>
  <si>
    <t>Takahiro Hachigo</t>
  </si>
  <si>
    <t>Brian A. Napack</t>
  </si>
  <si>
    <t>Vasant Narasimhan</t>
  </si>
  <si>
    <t>Bracken P. Darrell</t>
  </si>
  <si>
    <t>Kenneth C. Frazier</t>
  </si>
  <si>
    <t>Sean M. Connolly</t>
  </si>
  <si>
    <t>Blake D. Moret</t>
  </si>
  <si>
    <t>Darius Adamczyk</t>
  </si>
  <si>
    <t>George C. Freeman</t>
  </si>
  <si>
    <t>Pedro J. Pizarro</t>
  </si>
  <si>
    <t>Patrick J. Gallagher</t>
  </si>
  <si>
    <t>Christopher M. Crane</t>
  </si>
  <si>
    <t>Mark T. Smucker</t>
  </si>
  <si>
    <t>Steven M. Mollenkopf</t>
  </si>
  <si>
    <t>Andreas Fibig</t>
  </si>
  <si>
    <t>Daniel O'Day</t>
  </si>
  <si>
    <t>Robert C. Biesterfeld</t>
  </si>
  <si>
    <t>Daniel Lars Florness</t>
  </si>
  <si>
    <t>Craig Arnold</t>
  </si>
  <si>
    <t>John C. May</t>
  </si>
  <si>
    <t>Julie Spellman Sweet</t>
  </si>
  <si>
    <t>Steven A. Cahillane</t>
  </si>
  <si>
    <t>Lars Fruergaard Jørgensen</t>
  </si>
  <si>
    <t>Michael J. Schall</t>
  </si>
  <si>
    <t>David L. Payne</t>
  </si>
  <si>
    <t>Hikmet Ersek</t>
  </si>
  <si>
    <t>Michele G. Buck</t>
  </si>
  <si>
    <t>Dian C. Taylor</t>
  </si>
  <si>
    <t>Timothy G. NeCastro</t>
  </si>
  <si>
    <t>James C. Fish</t>
  </si>
  <si>
    <t>Christopher H. Franklin</t>
  </si>
  <si>
    <t>James D. Taiclet</t>
  </si>
  <si>
    <t>Leo P. Denault</t>
  </si>
  <si>
    <t>Michael J. Farrell</t>
  </si>
  <si>
    <t>Terrence A. Duffy</t>
  </si>
  <si>
    <t>David A. Ricks</t>
  </si>
  <si>
    <t>Alessandro Bogliolo</t>
  </si>
  <si>
    <t>Joseph Andrew Sullivan</t>
  </si>
  <si>
    <t>Benjamin G. S. Fowke</t>
  </si>
  <si>
    <t>Matthew J. Murphy</t>
  </si>
  <si>
    <t>Thomas R. Palmer</t>
  </si>
  <si>
    <t>Fusen Ernie Chen</t>
  </si>
  <si>
    <t>Jeffrey Allen Miller</t>
  </si>
  <si>
    <t>Ian C. Dundas</t>
  </si>
  <si>
    <t>Christian P. Bayle</t>
  </si>
  <si>
    <t>Terry K. Spencer</t>
  </si>
  <si>
    <t>William Douglas Parker</t>
  </si>
  <si>
    <t>Michael J. Hennigan</t>
  </si>
  <si>
    <t>David E. Simon</t>
  </si>
  <si>
    <t>Jeffrey Gennette</t>
  </si>
  <si>
    <t>Eugene I. Lee</t>
  </si>
  <si>
    <t>Daniel P. Hansen</t>
  </si>
  <si>
    <t>Patrick Pouyanné</t>
  </si>
  <si>
    <t>Michael Louis Corbat</t>
  </si>
  <si>
    <t>Steven B. Tanger</t>
  </si>
  <si>
    <t>Roger C. Hochschild</t>
  </si>
  <si>
    <t>Debra A. Cafaro</t>
  </si>
  <si>
    <t>Frédéric Oudéa</t>
  </si>
  <si>
    <t>John W. Somerhalder</t>
  </si>
  <si>
    <t>Michael N. Mears</t>
  </si>
  <si>
    <t>Justin G. Knight</t>
  </si>
  <si>
    <t>James R. Fitterling</t>
  </si>
  <si>
    <t>Jean-Laurent Bonnafé</t>
  </si>
  <si>
    <t>Darren W. Woods</t>
  </si>
  <si>
    <t>Bob J. Fisher</t>
  </si>
  <si>
    <t>Jeffrey Jonathan Brown</t>
  </si>
  <si>
    <t>Dominic James Brisby / Joerg Biebernick</t>
  </si>
  <si>
    <t>Torbjörn Magnusson</t>
  </si>
  <si>
    <t>Erik B. Nordstrom</t>
  </si>
  <si>
    <t>Lakshmi Niwas Mittal</t>
  </si>
  <si>
    <t>Edward D. Breen</t>
  </si>
  <si>
    <t>Albert Monaco</t>
  </si>
  <si>
    <t>Jeffrey K. Storey</t>
  </si>
  <si>
    <t>Thomas H. Harty</t>
  </si>
  <si>
    <t>James F. Risoleo</t>
  </si>
  <si>
    <t>Matthew P. Wagner</t>
  </si>
  <si>
    <t>James P. Hackett</t>
  </si>
  <si>
    <t>Jeremy John Male</t>
  </si>
  <si>
    <t>Peter G. Watson</t>
  </si>
  <si>
    <t>Ravichandra K. Saligram</t>
  </si>
  <si>
    <t>José María Álvarez-Pallete López</t>
  </si>
  <si>
    <t>Albert Bourla</t>
  </si>
  <si>
    <t>Steven C. Voorhees</t>
  </si>
  <si>
    <t>James M. Taylor</t>
  </si>
  <si>
    <t>Olajide James Zeitlin</t>
  </si>
  <si>
    <t>Yong Sheng Ma</t>
  </si>
  <si>
    <t>Michael K. Wirth</t>
  </si>
  <si>
    <t>Scott H. Baxter</t>
  </si>
  <si>
    <t>Charles Taylor Pickett</t>
  </si>
  <si>
    <t>Benjamin S. Butcher</t>
  </si>
  <si>
    <t>Matthew O. Maddox</t>
  </si>
  <si>
    <t>Miguel Patricio</t>
  </si>
  <si>
    <t>Michelle D. Gass</t>
  </si>
  <si>
    <t>Josef Kaeser</t>
  </si>
  <si>
    <t>Jereissati Jean Neto</t>
  </si>
  <si>
    <t>Sean Eugene Reilly</t>
  </si>
  <si>
    <t>W. Anthony Will</t>
  </si>
  <si>
    <t>Mark Julian Read</t>
  </si>
  <si>
    <t>Russell K. Girling</t>
  </si>
  <si>
    <t>Jeffrey Walker Martin</t>
  </si>
  <si>
    <t>William Leo Meaney</t>
  </si>
  <si>
    <t>Willing L. Biddle</t>
  </si>
  <si>
    <t>David W. Kenny</t>
  </si>
  <si>
    <t>Philip James Sanders</t>
  </si>
  <si>
    <t>Timotheus Höttges</t>
  </si>
  <si>
    <t>John David Williams</t>
  </si>
  <si>
    <t>Leslie Herbert Wexner</t>
  </si>
  <si>
    <t>Gerardo Norcia</t>
  </si>
  <si>
    <t>Jack Marie Henry David Bowles</t>
  </si>
  <si>
    <t>Christopher H. Volk</t>
  </si>
  <si>
    <t>Emma N. Walmsley</t>
  </si>
  <si>
    <t>Edward K. Aldag</t>
  </si>
  <si>
    <t>Todd A. Penegor</t>
  </si>
  <si>
    <t>Leon David Black</t>
  </si>
  <si>
    <t>Joseph M. Natale</t>
  </si>
  <si>
    <t>Nathan A. Brown</t>
  </si>
  <si>
    <t>William David Mosley</t>
  </si>
  <si>
    <t>Björn Klas Otto Rosengren</t>
  </si>
  <si>
    <t>Richard K. Templeton</t>
  </si>
  <si>
    <t>Thomas F. Farrell</t>
  </si>
  <si>
    <t>Owen D. Thomas</t>
  </si>
  <si>
    <t>Charles S. MacFarlane</t>
  </si>
  <si>
    <t>Robert James Gamgort</t>
  </si>
  <si>
    <t>Ivan M. Menezes</t>
  </si>
  <si>
    <t>Mark S. Sutton</t>
  </si>
  <si>
    <t>Alan Jope</t>
  </si>
  <si>
    <t>Craig A. Menear</t>
  </si>
  <si>
    <t>Scott D. Peters</t>
  </si>
  <si>
    <t>Lynn J. Good</t>
  </si>
  <si>
    <t>Sachin G. Shah</t>
  </si>
  <si>
    <t>Stephen Allen Schwarzman</t>
  </si>
  <si>
    <t>Che Chia Wei</t>
  </si>
  <si>
    <t>Clifton Albert Pemble</t>
  </si>
  <si>
    <t>Jeffrey L. Harmening</t>
  </si>
  <si>
    <t>Thomas A. Fanning</t>
  </si>
  <si>
    <t>Martin Mucci</t>
  </si>
  <si>
    <t>Nicholas K. Akins</t>
  </si>
  <si>
    <t>Sumit Roy</t>
  </si>
  <si>
    <t>Jason E. Fox</t>
  </si>
  <si>
    <t>David V. Goeckeler</t>
  </si>
  <si>
    <t>David J. Gladstone</t>
  </si>
  <si>
    <t>William Harold Spence</t>
  </si>
  <si>
    <t>Julian E. Whitehurst</t>
  </si>
  <si>
    <t>Jay A. Brown</t>
  </si>
  <si>
    <t>Robert S. Taubman</t>
  </si>
  <si>
    <t>Rael L. Diamond</t>
  </si>
  <si>
    <t>Amos Ryals McMullian</t>
  </si>
  <si>
    <t>Timothy J. Naughton</t>
  </si>
  <si>
    <t>Richard Robinson</t>
  </si>
  <si>
    <t>Bing Chen</t>
  </si>
  <si>
    <t>Arthur William Stein</t>
  </si>
  <si>
    <t>Mark J. Parrell</t>
  </si>
  <si>
    <t>Michael J. Cooper / P. Jane Gavan</t>
  </si>
  <si>
    <t>Joseph Kevin Fletcher</t>
  </si>
  <si>
    <t>Mark A. Clouse</t>
  </si>
  <si>
    <t>Alan B. Miller</t>
  </si>
  <si>
    <t>Stephen John Hasker</t>
  </si>
  <si>
    <t>Randy Vernon Joseph Smallwood</t>
  </si>
  <si>
    <t>Paul M. Rady</t>
  </si>
  <si>
    <t>Grant E. Sims</t>
  </si>
  <si>
    <t>Anthony W. Marino</t>
  </si>
  <si>
    <t>Matthew J. Meloy</t>
  </si>
  <si>
    <t>John J. Christmann</t>
  </si>
  <si>
    <t>Olivier Le Peuch</t>
  </si>
  <si>
    <t>Vicki A. Hollub</t>
  </si>
  <si>
    <t>Eric Dee Long</t>
  </si>
  <si>
    <t>Joe B. Alala</t>
  </si>
  <si>
    <t>Gregory K. Silvers</t>
  </si>
  <si>
    <t>Stephen P. Joyce</t>
  </si>
  <si>
    <t>Alexander Rijn Wynaendts</t>
  </si>
  <si>
    <t>Joseph D. Randell</t>
  </si>
  <si>
    <t>Richard A. Zimmerman</t>
  </si>
  <si>
    <t>Richard K. Matros</t>
  </si>
  <si>
    <t>Curtis Chatman Farmer</t>
  </si>
  <si>
    <t>Thomas E. O'Hern</t>
  </si>
  <si>
    <t>Michael Spanos</t>
  </si>
  <si>
    <t>David John Schulte</t>
  </si>
  <si>
    <t>Jeffrey H. Fisher</t>
  </si>
  <si>
    <t>Bernardus Cornelis Adriana Margriet van Beurden</t>
  </si>
  <si>
    <t>Martin L. Flanagan</t>
  </si>
  <si>
    <t>Lorenzo Simonelli</t>
  </si>
  <si>
    <t>Brian William Kingston</t>
  </si>
  <si>
    <t>Jonathan H. Cohen</t>
  </si>
  <si>
    <t>John G. Murray</t>
  </si>
  <si>
    <t>John W. Lindsay</t>
  </si>
  <si>
    <t>Eric Richard Colson</t>
  </si>
  <si>
    <t>Bernard Looney</t>
  </si>
  <si>
    <t>Claudio Descalzi</t>
  </si>
  <si>
    <t>Michael H. Dilger</t>
  </si>
  <si>
    <t>Alan S. Armstrong</t>
  </si>
  <si>
    <t>Michael A. Stivala</t>
  </si>
  <si>
    <t>Michael Mark Manley</t>
  </si>
  <si>
    <t>Stephen Walter King</t>
  </si>
  <si>
    <t>James Joseph Murren</t>
  </si>
  <si>
    <t>Kenneth G. Romanzi</t>
  </si>
  <si>
    <t>Gary D. Kain</t>
  </si>
  <si>
    <t>Mark J. Tritton</t>
  </si>
  <si>
    <t>Bradley S. Shaw</t>
  </si>
  <si>
    <t>Thomas F. Karam</t>
  </si>
  <si>
    <t>Arthur P. Brazy</t>
  </si>
  <si>
    <t>Paolo Rocca</t>
  </si>
  <si>
    <t>Brian Richard Harris</t>
  </si>
  <si>
    <t>Dwayne Louis Hyzak</t>
  </si>
  <si>
    <t>Christopher Timothy Frost</t>
  </si>
  <si>
    <t>Oliver Zipse</t>
  </si>
  <si>
    <t>Stuart A. Rothstein</t>
  </si>
  <si>
    <t>Charles V. Magro</t>
  </si>
  <si>
    <t>Rob Thomsen Ladd</t>
  </si>
  <si>
    <t>Christian Mumenthaler</t>
  </si>
  <si>
    <t>David L. Calhoun</t>
  </si>
  <si>
    <t>Conor C. Flynn</t>
  </si>
  <si>
    <t>Robert E. Sanchez</t>
  </si>
  <si>
    <t>Glenn J. Rufrano</t>
  </si>
  <si>
    <t>Byron L. Boston</t>
  </si>
  <si>
    <t>Mike Henry</t>
  </si>
  <si>
    <t>Wendy L. Simpson</t>
  </si>
  <si>
    <t>Ronald Stephen Delia</t>
  </si>
  <si>
    <t>Thomas Edwin Siering</t>
  </si>
  <si>
    <t>James Larry Nelson</t>
  </si>
  <si>
    <t>Seth Perry Bernstein</t>
  </si>
  <si>
    <t>Ivan Kaufman</t>
  </si>
  <si>
    <t>Scott J. Ulm / Jeffrey J. Zimmer</t>
  </si>
  <si>
    <t>José Eduardo Cil</t>
  </si>
  <si>
    <t>Thomas J. DeRosa</t>
  </si>
  <si>
    <t>Michael Nierenberg</t>
  </si>
  <si>
    <t>Devin W. Stockfish</t>
  </si>
  <si>
    <t>James C. Stewart</t>
  </si>
  <si>
    <t>Fran Horowitz-Bonadies</t>
  </si>
  <si>
    <t>Thomas Philip Majewski</t>
  </si>
  <si>
    <t>Gabriel Tirador</t>
  </si>
  <si>
    <t>Sheldon Gary Adelson</t>
  </si>
  <si>
    <t>Glenn A. Votek</t>
  </si>
  <si>
    <t>Noel Paul Quinn</t>
  </si>
  <si>
    <t>Matthew John Lambiase</t>
  </si>
  <si>
    <t>Peter M. Carlino</t>
  </si>
  <si>
    <t>R. Kipp deVeer</t>
  </si>
  <si>
    <t>Carlos Manuel Hernandez</t>
  </si>
  <si>
    <t>Barry Stuart Sternlicht</t>
  </si>
  <si>
    <t>Paul E. Szurek</t>
  </si>
  <si>
    <t>Dino E. Robusto</t>
  </si>
  <si>
    <t>John Francis Barry</t>
  </si>
  <si>
    <t>André Calantzopoulos</t>
  </si>
  <si>
    <t>Peter T. F. M. Wennink</t>
  </si>
  <si>
    <t>Brian Pauls</t>
  </si>
  <si>
    <t>Stephen D. Plavin</t>
  </si>
  <si>
    <t>James C. Mastandrea</t>
  </si>
  <si>
    <t>Elias J. Sabo</t>
  </si>
  <si>
    <t>Ole Bjarte Bjarte Hjertaker</t>
  </si>
  <si>
    <t>Mirko Bibic</t>
  </si>
  <si>
    <t>Joseph R. Ficalora</t>
  </si>
  <si>
    <t>Ian E. Robertson</t>
  </si>
  <si>
    <t>Nathan Grant Kroeker</t>
  </si>
  <si>
    <t>Mark Steven Walchirk</t>
  </si>
  <si>
    <t>Thomas M. Herzog</t>
  </si>
  <si>
    <t>Jean-Sébastien Jacques</t>
  </si>
  <si>
    <t>Scott Bluestein</t>
  </si>
  <si>
    <t>Howard Mark Lorber</t>
  </si>
  <si>
    <t>Joseph D. Russell</t>
  </si>
  <si>
    <t>Fujio Mitarai</t>
  </si>
  <si>
    <t>John T. Thomas</t>
  </si>
  <si>
    <t>Nicholas Jonathan Read</t>
  </si>
  <si>
    <t>Vicente Reynal</t>
  </si>
  <si>
    <t>Mike M. Garland</t>
  </si>
  <si>
    <t>William Cattell Trimble</t>
  </si>
  <si>
    <t>Pascal Soriot</t>
  </si>
  <si>
    <t>George E. Sherman</t>
  </si>
  <si>
    <t>Frank J. Del Rio</t>
  </si>
  <si>
    <t>Oscar Munoz</t>
  </si>
  <si>
    <t>Michael Singer</t>
  </si>
  <si>
    <t>Sanjay Mehrotra</t>
  </si>
  <si>
    <t>Sergio P. Ermotti</t>
  </si>
  <si>
    <t>Tobias Albin Lütke</t>
  </si>
  <si>
    <t>Sivasankaran Somasundaram</t>
  </si>
  <si>
    <t>Robert E. Cauley</t>
  </si>
  <si>
    <t>Marc Russell Benioff</t>
  </si>
  <si>
    <t>Mark Elliot Zuckerberg</t>
  </si>
  <si>
    <t>Günter Karl Butschek</t>
  </si>
  <si>
    <t>Daniel H. Schulman</t>
  </si>
  <si>
    <t>Warren Edward Buffett</t>
  </si>
  <si>
    <t>Gregory D. Johnson</t>
  </si>
  <si>
    <t>Jack Dorsey</t>
  </si>
  <si>
    <t>Shantanu Narayen</t>
  </si>
  <si>
    <t>Lisa T. Su</t>
  </si>
  <si>
    <t>Jeffrey P. Bezos</t>
  </si>
  <si>
    <t>Sang-Beom Han</t>
  </si>
  <si>
    <t>Sundar Pichai</t>
  </si>
  <si>
    <t>Yong Zhang</t>
  </si>
  <si>
    <t>Brian R. Niccol</t>
  </si>
  <si>
    <t>Makoto Uchida</t>
  </si>
  <si>
    <t>Kåre Schultz</t>
  </si>
  <si>
    <t>Richard F. Dauch</t>
  </si>
  <si>
    <t>Michael L. Glazer</t>
  </si>
  <si>
    <t>Thomas Sinnickson Gayner / Richard Reeves Whitt</t>
  </si>
  <si>
    <t>Eric M. DeMarco</t>
  </si>
  <si>
    <t>William C. Rhodes</t>
  </si>
  <si>
    <t>John J. Legere</t>
  </si>
  <si>
    <t>Jill Ann Soltau</t>
  </si>
  <si>
    <t>Elon Reeve Musk</t>
  </si>
  <si>
    <t>Wilmot Reed Hastings</t>
  </si>
  <si>
    <t>Michel Combes</t>
  </si>
  <si>
    <t>Industrial Services</t>
  </si>
  <si>
    <t>Finance</t>
  </si>
  <si>
    <t>Electronic Technology</t>
  </si>
  <si>
    <t>Process Industries</t>
  </si>
  <si>
    <t>Transportation</t>
  </si>
  <si>
    <t>Retail Trade</t>
  </si>
  <si>
    <t>Distribution Services</t>
  </si>
  <si>
    <t>Health Technology</t>
  </si>
  <si>
    <t>Consumer Durables</t>
  </si>
  <si>
    <t>Energy Minerals</t>
  </si>
  <si>
    <t>Commercial Services</t>
  </si>
  <si>
    <t>Producer Manufacturing</t>
  </si>
  <si>
    <t>Health Services</t>
  </si>
  <si>
    <t>Technology Services</t>
  </si>
  <si>
    <t>Communications</t>
  </si>
  <si>
    <t>Non-Energy Minerals</t>
  </si>
  <si>
    <t>Utilities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</si>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</sst>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632</v>
      </c>
      <c r="D2">
        <v>0.125</v>
      </c>
      <c r="E2">
        <v>0.4962778697388448</v>
      </c>
      <c r="F2">
        <v>-0.03</v>
      </c>
      <c r="G2">
        <v>0.4785249036003327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632</v>
      </c>
      <c r="D3">
        <v>0.075471698113207</v>
      </c>
      <c r="E3">
        <v>0.348401383710691</v>
      </c>
      <c r="F3">
        <v>-0.015</v>
      </c>
      <c r="G3">
        <v>0.3584470263635231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632</v>
      </c>
      <c r="D4">
        <v>0.04122484310755201</v>
      </c>
      <c r="E4">
        <v>0.1738706690276974</v>
      </c>
      <c r="F4">
        <v>0.08</v>
      </c>
      <c r="G4">
        <v>0.2877335170204205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632</v>
      </c>
      <c r="D5">
        <v>0.003192338387869</v>
      </c>
      <c r="E5">
        <v>0.1827402739160418</v>
      </c>
      <c r="F5">
        <v>0.06</v>
      </c>
      <c r="G5">
        <v>0.2549942294135163</v>
      </c>
      <c r="H5" t="s">
        <v>636</v>
      </c>
      <c r="I5" t="s">
        <v>440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632</v>
      </c>
      <c r="D6">
        <v>0.08429926238145401</v>
      </c>
      <c r="E6">
        <v>0.1721700389041643</v>
      </c>
      <c r="F6">
        <v>0.02</v>
      </c>
      <c r="G6">
        <v>0.2342832958529519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632</v>
      </c>
      <c r="D7">
        <v>0.048831168831168</v>
      </c>
      <c r="E7">
        <v>0.1204942613936983</v>
      </c>
      <c r="F7">
        <v>0.05</v>
      </c>
      <c r="G7">
        <v>0.2104152209495471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HYPERLINK("https://www.suredividend.com/sure-analysis-LUV/","Southwest Airlines Co.")</f>
        <v>0</v>
      </c>
      <c r="C8" t="s">
        <v>632</v>
      </c>
      <c r="D8">
        <v>0.019406709176601</v>
      </c>
      <c r="E8">
        <v>0.1071361247952205</v>
      </c>
      <c r="F8">
        <v>0.08</v>
      </c>
      <c r="G8">
        <v>0.208822729492748</v>
      </c>
      <c r="H8" t="s">
        <v>636</v>
      </c>
      <c r="I8" t="s">
        <v>374</v>
      </c>
    </row>
    <row r="9" spans="1:9">
      <c r="A9" s="1" t="s">
        <v>16</v>
      </c>
      <c r="B9">
        <f>HYPERLINK("https://www.suredividend.com/sure-analysis-FDX/","FedEx Corp.")</f>
        <v>0</v>
      </c>
      <c r="C9" t="s">
        <v>632</v>
      </c>
      <c r="D9">
        <v>0.02680412371134</v>
      </c>
      <c r="E9">
        <v>0.1093872595257275</v>
      </c>
      <c r="F9">
        <v>0.07000000000000001</v>
      </c>
      <c r="G9">
        <v>0.204653643341026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632</v>
      </c>
      <c r="D10">
        <v>0.043759141882008</v>
      </c>
      <c r="E10">
        <v>0.1190960634971563</v>
      </c>
      <c r="F10">
        <v>0.05</v>
      </c>
      <c r="G10">
        <v>0.2025545363272465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HYPERLINK("https://www.suredividend.com/sure-analysis-FUL/","H.B. Fuller Co.")</f>
        <v>0</v>
      </c>
      <c r="C11" t="s">
        <v>632</v>
      </c>
      <c r="D11">
        <v>0.022086956521739</v>
      </c>
      <c r="E11">
        <v>0.1125297832643184</v>
      </c>
      <c r="F11">
        <v>0.065</v>
      </c>
      <c r="G11">
        <v>0.1982298118454766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HYPERLINK("https://www.suredividend.com/sure-analysis-GS/","The Goldman Sachs Group, Inc.")</f>
        <v>0</v>
      </c>
      <c r="C12" t="s">
        <v>632</v>
      </c>
      <c r="D12">
        <v>0.027541810459251</v>
      </c>
      <c r="E12">
        <v>0.1126933752629111</v>
      </c>
      <c r="F12">
        <v>0.05</v>
      </c>
      <c r="G12">
        <v>0.1894434521593538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632</v>
      </c>
      <c r="D13">
        <v>0.03723282004136901</v>
      </c>
      <c r="E13">
        <v>0.08690345794716015</v>
      </c>
      <c r="F13">
        <v>0.07000000000000001</v>
      </c>
      <c r="G13">
        <v>0.1856973742836252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632</v>
      </c>
      <c r="D14">
        <v>0.062649164677804</v>
      </c>
      <c r="E14">
        <v>0.1234906128353954</v>
      </c>
      <c r="F14">
        <v>0.02</v>
      </c>
      <c r="G14">
        <v>0.1836262044926686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632</v>
      </c>
      <c r="D15">
        <v>0.028469750889679</v>
      </c>
      <c r="E15">
        <v>0.1047934313325809</v>
      </c>
      <c r="F15">
        <v>0.05</v>
      </c>
      <c r="G15">
        <v>0.1792896645409465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632</v>
      </c>
      <c r="D16">
        <v>0.01384116693679</v>
      </c>
      <c r="E16">
        <v>0.06263526062952929</v>
      </c>
      <c r="F16">
        <v>0.1</v>
      </c>
      <c r="G16">
        <v>0.1787203410025497</v>
      </c>
      <c r="H16" t="s">
        <v>636</v>
      </c>
      <c r="I16" t="s">
        <v>374</v>
      </c>
    </row>
    <row r="17" spans="1:9">
      <c r="A17" s="1" t="s">
        <v>24</v>
      </c>
      <c r="B17">
        <f>HYPERLINK("https://www.suredividend.com/sure-analysis-ADM/","Archer-Daniels-Midland Co.")</f>
        <v>0</v>
      </c>
      <c r="C17" t="s">
        <v>632</v>
      </c>
      <c r="D17">
        <v>0.04438807863031</v>
      </c>
      <c r="E17">
        <v>0.09653289100076456</v>
      </c>
      <c r="F17">
        <v>0.04</v>
      </c>
      <c r="G17">
        <v>0.1696695353906339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632</v>
      </c>
      <c r="D18">
        <v>0.050190377293181</v>
      </c>
      <c r="E18">
        <v>0.06185059083912647</v>
      </c>
      <c r="F18">
        <v>0.065</v>
      </c>
      <c r="G18">
        <v>0.1684687123016635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HYPERLINK("https://www.suredividend.com/sure-analysis-SWK/","Stanley Black &amp; Decker, Inc.")</f>
        <v>0</v>
      </c>
      <c r="C19" t="s">
        <v>632</v>
      </c>
      <c r="D19">
        <v>0.025778117242696</v>
      </c>
      <c r="E19">
        <v>0.05974918982247646</v>
      </c>
      <c r="F19">
        <v>0.08</v>
      </c>
      <c r="G19">
        <v>0.16337188074467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HYPERLINK("https://www.suredividend.com/sure-analysis-UBSI/","United Bankshares, Inc. (West Virginia)")</f>
        <v>0</v>
      </c>
      <c r="C20" t="s">
        <v>632</v>
      </c>
      <c r="D20">
        <v>0.06465313827277</v>
      </c>
      <c r="E20">
        <v>0.07200808208264564</v>
      </c>
      <c r="F20">
        <v>0.04</v>
      </c>
      <c r="G20">
        <v>0.1628168854495882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632</v>
      </c>
      <c r="D21">
        <v>0.049769850402761</v>
      </c>
      <c r="E21">
        <v>0.08802586663406986</v>
      </c>
      <c r="F21">
        <v>0.04</v>
      </c>
      <c r="G21">
        <v>0.1627393322718915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HYPERLINK("https://www.suredividend.com/sure-analysis-BANF/","BancFirst Corp. (Oklahoma)")</f>
        <v>0</v>
      </c>
      <c r="C22" t="s">
        <v>632</v>
      </c>
      <c r="D22">
        <v>0.03643843667352301</v>
      </c>
      <c r="E22">
        <v>0.1238117723567926</v>
      </c>
      <c r="F22">
        <v>0.01</v>
      </c>
      <c r="G22">
        <v>0.1624421920225618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632</v>
      </c>
      <c r="D23">
        <v>0.050340136054421</v>
      </c>
      <c r="E23">
        <v>0.08397950055847536</v>
      </c>
      <c r="F23">
        <v>0.04</v>
      </c>
      <c r="G23">
        <v>0.1615682141999768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HYPERLINK("https://www.suredividend.com/sure-analysis-ABM/","ABM Industries, Inc.")</f>
        <v>0</v>
      </c>
      <c r="C24" t="s">
        <v>632</v>
      </c>
      <c r="D24">
        <v>0.029995862639635</v>
      </c>
      <c r="E24">
        <v>0.07685760328385305</v>
      </c>
      <c r="F24">
        <v>0.06</v>
      </c>
      <c r="G24">
        <v>0.1604408651012696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632</v>
      </c>
      <c r="D25">
        <v>0.016411786646773</v>
      </c>
      <c r="E25">
        <v>0.06365114048032416</v>
      </c>
      <c r="F25">
        <v>0.08</v>
      </c>
      <c r="G25">
        <v>0.159458743593915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HYPERLINK("https://www.suredividend.com/sure-analysis-CP/","Canadian Pacific Railway Ltd.")</f>
        <v>0</v>
      </c>
      <c r="C26" t="s">
        <v>632</v>
      </c>
      <c r="D26">
        <v>0.012029022756562</v>
      </c>
      <c r="E26">
        <v>0.05489222463133236</v>
      </c>
      <c r="F26">
        <v>0.08500000000000001</v>
      </c>
      <c r="G26">
        <v>0.1592056903634473</v>
      </c>
      <c r="H26" t="s">
        <v>636</v>
      </c>
      <c r="I26" t="s">
        <v>374</v>
      </c>
    </row>
    <row r="27" spans="1:9">
      <c r="A27" s="1" t="s">
        <v>34</v>
      </c>
      <c r="B27">
        <f>HYPERLINK("https://www.suredividend.com/sure-analysis-EMR/","Emerson Electric Co.")</f>
        <v>0</v>
      </c>
      <c r="C27" t="s">
        <v>632</v>
      </c>
      <c r="D27">
        <v>0.042659159809441</v>
      </c>
      <c r="E27">
        <v>0.07403392984275481</v>
      </c>
      <c r="F27">
        <v>0.05</v>
      </c>
      <c r="G27">
        <v>0.155618091487052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HYPERLINK("https://www.suredividend.com/sure-analysis-FRFHF/","Fairfax Financial Holdings Ltd.")</f>
        <v>0</v>
      </c>
      <c r="C28" t="s">
        <v>632</v>
      </c>
      <c r="D28">
        <v>0.029757598887332</v>
      </c>
      <c r="E28">
        <v>0.1151824720083958</v>
      </c>
      <c r="F28">
        <v>0.02</v>
      </c>
      <c r="G28">
        <v>0.1550123244520671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HYPERLINK("https://www.suredividend.com/sure-analysis-OSK/","Oshkosh Corp.")</f>
        <v>0</v>
      </c>
      <c r="C29" t="s">
        <v>632</v>
      </c>
      <c r="D29">
        <v>0.019010104469943</v>
      </c>
      <c r="E29">
        <v>0.09519101058996982</v>
      </c>
      <c r="F29">
        <v>0.04</v>
      </c>
      <c r="G29">
        <v>0.1544691231932884</v>
      </c>
      <c r="H29" t="s">
        <v>636</v>
      </c>
      <c r="I29" t="s">
        <v>374</v>
      </c>
    </row>
    <row r="30" spans="1:9">
      <c r="A30" s="1" t="s">
        <v>37</v>
      </c>
      <c r="B30">
        <f>HYPERLINK("https://www.suredividend.com/sure-analysis-NOC/","Northrop Grumman Corp.")</f>
        <v>0</v>
      </c>
      <c r="C30" t="s">
        <v>632</v>
      </c>
      <c r="D30">
        <v>0.01776247848537</v>
      </c>
      <c r="E30">
        <v>0.03618348862901355</v>
      </c>
      <c r="F30">
        <v>0.1</v>
      </c>
      <c r="G30">
        <v>0.1538426804641437</v>
      </c>
      <c r="H30" t="s">
        <v>636</v>
      </c>
      <c r="I30" t="s">
        <v>374</v>
      </c>
    </row>
    <row r="31" spans="1:9">
      <c r="A31" s="1" t="s">
        <v>38</v>
      </c>
      <c r="B31">
        <f>HYPERLINK("https://www.suredividend.com/sure-analysis-ABBV/","AbbVie, Inc.")</f>
        <v>0</v>
      </c>
      <c r="C31" t="s">
        <v>632</v>
      </c>
      <c r="D31">
        <v>0.055845312301233</v>
      </c>
      <c r="E31">
        <v>0.05140179832020708</v>
      </c>
      <c r="F31">
        <v>0.055</v>
      </c>
      <c r="G31">
        <v>0.1536422939549222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HYPERLINK("https://www.suredividend.com/sure-analysis-ORI/","Old Republic International Corp.")</f>
        <v>0</v>
      </c>
      <c r="C32" t="s">
        <v>632</v>
      </c>
      <c r="D32">
        <v>0.04810583283223</v>
      </c>
      <c r="E32">
        <v>0.07612767033501311</v>
      </c>
      <c r="F32">
        <v>0.04</v>
      </c>
      <c r="G32">
        <v>0.1522804504839612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HYPERLINK("https://www.suredividend.com/sure-analysis-UMBF/","UMB Financial Corp.")</f>
        <v>0</v>
      </c>
      <c r="C33" t="s">
        <v>632</v>
      </c>
      <c r="D33">
        <v>0.026523454625164</v>
      </c>
      <c r="E33">
        <v>0.07990090306714981</v>
      </c>
      <c r="F33">
        <v>0.05</v>
      </c>
      <c r="G33">
        <v>0.1518526285974657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HYPERLINK("https://www.suredividend.com/sure-analysis-PNR/","Pentair Plc")</f>
        <v>0</v>
      </c>
      <c r="C34" t="s">
        <v>632</v>
      </c>
      <c r="D34">
        <v>0.021384021384021</v>
      </c>
      <c r="E34">
        <v>0.06439528742395129</v>
      </c>
      <c r="F34">
        <v>0.065</v>
      </c>
      <c r="G34">
        <v>0.1494936364927386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632</v>
      </c>
      <c r="D35">
        <v>0.014737754659731</v>
      </c>
      <c r="E35">
        <v>0.05393719588325041</v>
      </c>
      <c r="F35">
        <v>0.08</v>
      </c>
      <c r="G35">
        <v>0.1494910250519079</v>
      </c>
      <c r="H35" t="s">
        <v>636</v>
      </c>
      <c r="I35" t="s">
        <v>374</v>
      </c>
    </row>
    <row r="36" spans="1:9">
      <c r="A36" s="1" t="s">
        <v>43</v>
      </c>
      <c r="B36">
        <f>HYPERLINK("https://www.suredividend.com/sure-analysis-MCK/","McKesson Corp.")</f>
        <v>0</v>
      </c>
      <c r="C36" t="s">
        <v>632</v>
      </c>
      <c r="D36">
        <v>0.012900104813351</v>
      </c>
      <c r="E36">
        <v>0.07371570264594207</v>
      </c>
      <c r="F36">
        <v>0.06</v>
      </c>
      <c r="G36">
        <v>0.1476748232529834</v>
      </c>
      <c r="H36" t="s">
        <v>636</v>
      </c>
      <c r="I36" t="s">
        <v>374</v>
      </c>
    </row>
    <row r="37" spans="1:9">
      <c r="A37" s="1" t="s">
        <v>44</v>
      </c>
      <c r="B37">
        <f>HYPERLINK("https://www.suredividend.com/sure-analysis-PRGO/","Perrigo Co. Plc")</f>
        <v>0</v>
      </c>
      <c r="C37" t="s">
        <v>632</v>
      </c>
      <c r="D37">
        <v>0.020167240531234</v>
      </c>
      <c r="E37">
        <v>0.07730066385734369</v>
      </c>
      <c r="F37">
        <v>0.05</v>
      </c>
      <c r="G37">
        <v>0.1464467455200529</v>
      </c>
      <c r="H37" t="s">
        <v>636</v>
      </c>
      <c r="I37" t="s">
        <v>374</v>
      </c>
    </row>
    <row r="38" spans="1:9">
      <c r="A38" s="1" t="s">
        <v>45</v>
      </c>
      <c r="B38">
        <f>HYPERLINK("https://www.suredividend.com/sure-analysis-GWW/","W.W. Grainger, Inc.")</f>
        <v>0</v>
      </c>
      <c r="C38" t="s">
        <v>632</v>
      </c>
      <c r="D38">
        <v>0.023071611357081</v>
      </c>
      <c r="E38">
        <v>0.05515702002541611</v>
      </c>
      <c r="F38">
        <v>0.07000000000000001</v>
      </c>
      <c r="G38">
        <v>0.1460274561636519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632</v>
      </c>
      <c r="D39">
        <v>0.037800687285223</v>
      </c>
      <c r="E39">
        <v>0.07097214048193923</v>
      </c>
      <c r="F39">
        <v>0.04</v>
      </c>
      <c r="G39">
        <v>0.1440380589886847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HYPERLINK("https://www.suredividend.com/sure-analysis-FMCB/","Farmers &amp; Merchants Bancorp (California)")</f>
        <v>0</v>
      </c>
      <c r="C40" t="s">
        <v>632</v>
      </c>
      <c r="D40">
        <v>0.019586206896551</v>
      </c>
      <c r="E40">
        <v>0.075447613997355</v>
      </c>
      <c r="F40">
        <v>0.05</v>
      </c>
      <c r="G40">
        <v>0.1433275725755421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632</v>
      </c>
      <c r="D41">
        <v>0.02202447163515</v>
      </c>
      <c r="E41">
        <v>0.05230021589107769</v>
      </c>
      <c r="F41">
        <v>0.07000000000000001</v>
      </c>
      <c r="G41">
        <v>0.1428188254348772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HYPERLINK("https://www.suredividend.com/sure-analysis-CSL/","Carlisle Cos., Inc.")</f>
        <v>0</v>
      </c>
      <c r="C42" t="s">
        <v>632</v>
      </c>
      <c r="D42">
        <v>0.015088013411567</v>
      </c>
      <c r="E42">
        <v>0.0551077934861306</v>
      </c>
      <c r="F42">
        <v>0.07000000000000001</v>
      </c>
      <c r="G42">
        <v>0.1427036989988804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632</v>
      </c>
      <c r="D43">
        <v>0.031820110309715</v>
      </c>
      <c r="E43">
        <v>0.0853598553342747</v>
      </c>
      <c r="F43">
        <v>0.03</v>
      </c>
      <c r="G43">
        <v>0.1418486758012023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HYPERLINK("https://www.suredividend.com/sure-analysis-TROW/","T. Rowe Price Group, Inc.")</f>
        <v>0</v>
      </c>
      <c r="C44" t="s">
        <v>632</v>
      </c>
      <c r="D44">
        <v>0.033140739125694</v>
      </c>
      <c r="E44">
        <v>0.06042203506251909</v>
      </c>
      <c r="F44">
        <v>0.05</v>
      </c>
      <c r="G44">
        <v>0.139449184938776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HYPERLINK("https://www.suredividend.com/sure-analysis-AFL/","Aflac, Inc.")</f>
        <v>0</v>
      </c>
      <c r="C45" t="s">
        <v>632</v>
      </c>
      <c r="D45">
        <v>0.034373010821133</v>
      </c>
      <c r="E45">
        <v>0.06966872765804477</v>
      </c>
      <c r="F45">
        <v>0.04</v>
      </c>
      <c r="G45">
        <v>0.1389876433213539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HYPERLINK("https://www.suredividend.com/sure-analysis-LHX/","L3Harris Technologies, Inc.")</f>
        <v>0</v>
      </c>
      <c r="C46" t="s">
        <v>632</v>
      </c>
      <c r="D46">
        <v>0.017287073846524</v>
      </c>
      <c r="E46">
        <v>0.02188556348999127</v>
      </c>
      <c r="F46">
        <v>0.1</v>
      </c>
      <c r="G46">
        <v>0.1388778122619398</v>
      </c>
      <c r="H46" t="s">
        <v>636</v>
      </c>
      <c r="I46" t="s">
        <v>374</v>
      </c>
    </row>
    <row r="47" spans="1:9">
      <c r="A47" s="1" t="s">
        <v>54</v>
      </c>
      <c r="B47">
        <f>HYPERLINK("https://www.suredividend.com/sure-analysis-AON/","Aon Plc")</f>
        <v>0</v>
      </c>
      <c r="C47" t="s">
        <v>632</v>
      </c>
      <c r="D47">
        <v>0.009914116087382002</v>
      </c>
      <c r="E47">
        <v>0.02678176825630563</v>
      </c>
      <c r="F47">
        <v>0.1</v>
      </c>
      <c r="G47">
        <v>0.1381916872017173</v>
      </c>
      <c r="H47" t="s">
        <v>636</v>
      </c>
      <c r="I47" t="s">
        <v>440</v>
      </c>
    </row>
    <row r="48" spans="1:9">
      <c r="A48" s="1" t="s">
        <v>55</v>
      </c>
      <c r="B48">
        <f>HYPERLINK("https://www.suredividend.com/sure-analysis-UTX/","United Technologies Corp.")</f>
        <v>0</v>
      </c>
      <c r="C48" t="s">
        <v>632</v>
      </c>
      <c r="D48">
        <v>0.028682926829268</v>
      </c>
      <c r="E48">
        <v>0.06434110272003535</v>
      </c>
      <c r="F48">
        <v>0.05</v>
      </c>
      <c r="G48">
        <v>0.1381172268153525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632</v>
      </c>
      <c r="D49">
        <v>0.026073619631901</v>
      </c>
      <c r="E49">
        <v>0.03914439424140537</v>
      </c>
      <c r="F49">
        <v>0.075</v>
      </c>
      <c r="G49">
        <v>0.137296362146655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632</v>
      </c>
      <c r="D50">
        <v>0.030855327837858</v>
      </c>
      <c r="E50">
        <v>0.04653948378086969</v>
      </c>
      <c r="F50">
        <v>0.06</v>
      </c>
      <c r="G50">
        <v>0.1338849681695813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HYPERLINK("https://www.suredividend.com/sure-analysis-TGT/","Target Corp.")</f>
        <v>0</v>
      </c>
      <c r="C51" t="s">
        <v>632</v>
      </c>
      <c r="D51">
        <v>0.028287626862448</v>
      </c>
      <c r="E51">
        <v>0.04784300129198837</v>
      </c>
      <c r="F51">
        <v>0.06</v>
      </c>
      <c r="G51">
        <v>0.1322330251003754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HYPERLINK("https://www.suredividend.com/sure-analysis-MA/","Mastercard, Inc.")</f>
        <v>0</v>
      </c>
      <c r="C52" t="s">
        <v>632</v>
      </c>
      <c r="D52">
        <v>0.00575569358178</v>
      </c>
      <c r="E52">
        <v>-0.02116718664507444</v>
      </c>
      <c r="F52">
        <v>0.15</v>
      </c>
      <c r="G52">
        <v>0.130881768226579</v>
      </c>
      <c r="H52" t="s">
        <v>636</v>
      </c>
      <c r="I52" t="s">
        <v>440</v>
      </c>
    </row>
    <row r="53" spans="1:9">
      <c r="A53" s="1" t="s">
        <v>60</v>
      </c>
      <c r="B53">
        <f>HYPERLINK("https://www.suredividend.com/sure-analysis-TYCB/","Calvin B. Taylor Bankshares, Inc.")</f>
        <v>0</v>
      </c>
      <c r="C53" t="s">
        <v>632</v>
      </c>
      <c r="D53">
        <v>0.031594634873323</v>
      </c>
      <c r="E53">
        <v>0.04092218922466984</v>
      </c>
      <c r="F53">
        <v>0.06</v>
      </c>
      <c r="G53">
        <v>0.1308784020862976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HYPERLINK("https://www.suredividend.com/sure-analysis-FMS/","Fresenius Medical Care AG &amp; Co. KGaA")</f>
        <v>0</v>
      </c>
      <c r="C54" t="s">
        <v>632</v>
      </c>
      <c r="D54">
        <v>0.02</v>
      </c>
      <c r="E54">
        <v>0.05191269959523748</v>
      </c>
      <c r="F54">
        <v>0.06</v>
      </c>
      <c r="G54">
        <v>0.1300302672501163</v>
      </c>
      <c r="H54" t="s">
        <v>636</v>
      </c>
      <c r="I54" t="s">
        <v>374</v>
      </c>
    </row>
    <row r="55" spans="1:9">
      <c r="A55" s="1" t="s">
        <v>62</v>
      </c>
      <c r="B55">
        <f>HYPERLINK("https://www.suredividend.com/sure-analysis-GE/","General Electric Co.")</f>
        <v>0</v>
      </c>
      <c r="C55" t="s">
        <v>632</v>
      </c>
      <c r="D55">
        <v>0.005532503457814</v>
      </c>
      <c r="E55">
        <v>-0.0008312563445955767</v>
      </c>
      <c r="F55">
        <v>0.127</v>
      </c>
      <c r="G55">
        <v>0.1294832253776053</v>
      </c>
      <c r="H55" t="s">
        <v>636</v>
      </c>
      <c r="I55" t="s">
        <v>440</v>
      </c>
    </row>
    <row r="56" spans="1:9">
      <c r="A56" s="1" t="s">
        <v>63</v>
      </c>
      <c r="B56">
        <f>HYPERLINK("https://www.suredividend.com/sure-analysis-LOW/","Lowe's Cos., Inc.")</f>
        <v>0</v>
      </c>
      <c r="C56" t="s">
        <v>632</v>
      </c>
      <c r="D56">
        <v>0.023687722419928</v>
      </c>
      <c r="E56">
        <v>0.0235121797429072</v>
      </c>
      <c r="F56">
        <v>0.082</v>
      </c>
      <c r="G56">
        <v>0.1284619664806634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HYPERLINK("https://www.suredividend.com/sure-analysis-BAM/","Brookfield Asset Management, Inc.")</f>
        <v>0</v>
      </c>
      <c r="C57" t="s">
        <v>632</v>
      </c>
      <c r="D57">
        <v>0.013805396842958</v>
      </c>
      <c r="E57">
        <v>0.03035803310185115</v>
      </c>
      <c r="F57">
        <v>0.08</v>
      </c>
      <c r="G57">
        <v>0.1228840523028683</v>
      </c>
      <c r="H57" t="s">
        <v>636</v>
      </c>
      <c r="I57" t="s">
        <v>374</v>
      </c>
    </row>
    <row r="58" spans="1:9">
      <c r="A58" s="1" t="s">
        <v>65</v>
      </c>
      <c r="B58">
        <f>HYPERLINK("https://www.suredividend.com/sure-analysis-CSX/","CSX Corp.")</f>
        <v>0</v>
      </c>
      <c r="C58" t="s">
        <v>632</v>
      </c>
      <c r="D58">
        <v>0.01797416214192</v>
      </c>
      <c r="E58">
        <v>0.03357880352247156</v>
      </c>
      <c r="F58">
        <v>0.07000000000000001</v>
      </c>
      <c r="G58">
        <v>0.122078388345616</v>
      </c>
      <c r="H58" t="s">
        <v>636</v>
      </c>
      <c r="I58" t="s">
        <v>374</v>
      </c>
    </row>
    <row r="59" spans="1:9">
      <c r="A59" s="1" t="s">
        <v>66</v>
      </c>
      <c r="B59">
        <f>HYPERLINK("https://www.suredividend.com/sure-analysis-CAH/","Cardinal Health, Inc.")</f>
        <v>0</v>
      </c>
      <c r="C59" t="s">
        <v>632</v>
      </c>
      <c r="D59">
        <v>0.045284265156876</v>
      </c>
      <c r="E59">
        <v>0.04568888219250189</v>
      </c>
      <c r="F59">
        <v>0.04</v>
      </c>
      <c r="G59">
        <v>0.1212929527686006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632</v>
      </c>
      <c r="D60">
        <v>0.043120227578978</v>
      </c>
      <c r="E60">
        <v>0.03283665540397007</v>
      </c>
      <c r="F60">
        <v>0.05</v>
      </c>
      <c r="G60">
        <v>0.1184521098016438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HYPERLINK("https://www.suredividend.com/sure-analysis-CB/","Chubb Ltd.")</f>
        <v>0</v>
      </c>
      <c r="C61" t="s">
        <v>632</v>
      </c>
      <c r="D61">
        <v>0.025526811718348</v>
      </c>
      <c r="E61">
        <v>0.03402700118427648</v>
      </c>
      <c r="F61">
        <v>0.06</v>
      </c>
      <c r="G61">
        <v>0.1165209975053401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HYPERLINK("https://www.suredividend.com/sure-analysis-ADP/","Automatic Data Processing, Inc.")</f>
        <v>0</v>
      </c>
      <c r="C62" t="s">
        <v>632</v>
      </c>
      <c r="D62">
        <v>0.025176542830825</v>
      </c>
      <c r="E62">
        <v>0.00863081360928164</v>
      </c>
      <c r="F62">
        <v>0.08</v>
      </c>
      <c r="G62">
        <v>0.1133836942705881</v>
      </c>
      <c r="H62" t="s">
        <v>636</v>
      </c>
      <c r="I62" t="s">
        <v>374</v>
      </c>
    </row>
    <row r="63" spans="1:9">
      <c r="A63" s="1" t="s">
        <v>70</v>
      </c>
      <c r="B63">
        <f>HYPERLINK("https://www.suredividend.com/sure-analysis-BDX/","Becton, Dickinson &amp; Co.")</f>
        <v>0</v>
      </c>
      <c r="C63" t="s">
        <v>632</v>
      </c>
      <c r="D63">
        <v>0.0140544951716</v>
      </c>
      <c r="E63">
        <v>0.0003895952111598877</v>
      </c>
      <c r="F63">
        <v>0.1</v>
      </c>
      <c r="G63">
        <v>0.1129306749572008</v>
      </c>
      <c r="H63" t="s">
        <v>636</v>
      </c>
      <c r="I63" t="s">
        <v>374</v>
      </c>
    </row>
    <row r="64" spans="1:9">
      <c r="A64" s="1" t="s">
        <v>71</v>
      </c>
      <c r="B64">
        <f>HYPERLINK("https://www.suredividend.com/sure-analysis-JNJ/","Johnson &amp; Johnson")</f>
        <v>0</v>
      </c>
      <c r="C64" t="s">
        <v>632</v>
      </c>
      <c r="D64">
        <v>0.029901921696834</v>
      </c>
      <c r="E64">
        <v>0.0265988511743902</v>
      </c>
      <c r="F64">
        <v>0.06</v>
      </c>
      <c r="G64">
        <v>0.1128870385422018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HYPERLINK("https://www.suredividend.com/sure-analysis-SPGI/","S&amp;P Global, Inc.")</f>
        <v>0</v>
      </c>
      <c r="C65" t="s">
        <v>632</v>
      </c>
      <c r="D65">
        <v>0.010295312923327</v>
      </c>
      <c r="E65">
        <v>0.008470820925091216</v>
      </c>
      <c r="F65">
        <v>0.09</v>
      </c>
      <c r="G65">
        <v>0.1107781359788687</v>
      </c>
      <c r="H65" t="s">
        <v>636</v>
      </c>
      <c r="I65" t="s">
        <v>374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632</v>
      </c>
      <c r="D66">
        <v>0.02127659574468</v>
      </c>
      <c r="E66">
        <v>0.0436091692023659</v>
      </c>
      <c r="F66">
        <v>0.045</v>
      </c>
      <c r="G66">
        <v>0.1072080316919304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0.022668847861649</v>
      </c>
      <c r="E67">
        <v>0.03572766790029758</v>
      </c>
      <c r="F67">
        <v>0.05</v>
      </c>
      <c r="G67">
        <v>0.1058759674019938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632</v>
      </c>
      <c r="D68">
        <v>0.002198406155537</v>
      </c>
      <c r="E68">
        <v>0.04492981145449049</v>
      </c>
      <c r="F68">
        <v>0.05</v>
      </c>
      <c r="G68">
        <v>0.1044279099880567</v>
      </c>
      <c r="H68" t="s">
        <v>636</v>
      </c>
      <c r="I68" t="s">
        <v>440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632</v>
      </c>
      <c r="D69">
        <v>0.02147315855181</v>
      </c>
      <c r="E69">
        <v>0.03687819929947578</v>
      </c>
      <c r="F69">
        <v>0.05</v>
      </c>
      <c r="G69">
        <v>0.1042626467628929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HYPERLINK("https://www.suredividend.com/sure-analysis-GPC/","Genuine Parts Co.")</f>
        <v>0</v>
      </c>
      <c r="C70" t="s">
        <v>632</v>
      </c>
      <c r="D70">
        <v>0.038878266411727</v>
      </c>
      <c r="E70">
        <v>0.03682863059290553</v>
      </c>
      <c r="F70">
        <v>0.03</v>
      </c>
      <c r="G70">
        <v>0.1026213566213536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HYPERLINK("https://www.suredividend.com/sure-analysis-NVDA/","NVIDIA Corp.")</f>
        <v>0</v>
      </c>
      <c r="C71" t="s">
        <v>632</v>
      </c>
      <c r="D71">
        <v>0.00295871665665</v>
      </c>
      <c r="E71">
        <v>-0.04370056064877148</v>
      </c>
      <c r="F71">
        <v>0.15</v>
      </c>
      <c r="G71">
        <v>0.1017596783839767</v>
      </c>
      <c r="H71" t="s">
        <v>636</v>
      </c>
      <c r="I71" t="s">
        <v>440</v>
      </c>
    </row>
    <row r="72" spans="1:9">
      <c r="A72" s="1" t="s">
        <v>79</v>
      </c>
      <c r="B72">
        <f>HYPERLINK("https://www.suredividend.com/sure-analysis-SKM/","SK Telecom Co., Ltd.")</f>
        <v>0</v>
      </c>
      <c r="C72" t="s">
        <v>632</v>
      </c>
      <c r="D72">
        <v>0.004991843393148</v>
      </c>
      <c r="E72">
        <v>-0.02745960130256631</v>
      </c>
      <c r="F72">
        <v>0.09</v>
      </c>
      <c r="G72">
        <v>0.1000052321408178</v>
      </c>
      <c r="H72" t="s">
        <v>636</v>
      </c>
      <c r="I72" t="s">
        <v>440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632</v>
      </c>
      <c r="D73">
        <v>0.019878245744813</v>
      </c>
      <c r="E73">
        <v>0.02709160616129136</v>
      </c>
      <c r="F73">
        <v>0.05</v>
      </c>
      <c r="G73">
        <v>0.09738015418013979</v>
      </c>
      <c r="H73" t="s">
        <v>636</v>
      </c>
      <c r="I73" t="s">
        <v>374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0.025118483412322</v>
      </c>
      <c r="E74">
        <v>0.01293134977564425</v>
      </c>
      <c r="F74">
        <v>0.06</v>
      </c>
      <c r="G74">
        <v>0.09682952618905083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632</v>
      </c>
      <c r="D75">
        <v>0.006559220389805001</v>
      </c>
      <c r="E75">
        <v>-0.02924775819909686</v>
      </c>
      <c r="F75">
        <v>0.12</v>
      </c>
      <c r="G75">
        <v>0.09500838662456945</v>
      </c>
      <c r="H75" t="s">
        <v>636</v>
      </c>
      <c r="I75" t="s">
        <v>440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632</v>
      </c>
      <c r="D76">
        <v>0.031147050014974</v>
      </c>
      <c r="E76">
        <v>0.04695152604524488</v>
      </c>
      <c r="F76">
        <v>0.02</v>
      </c>
      <c r="G76">
        <v>0.09220740792102755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632</v>
      </c>
      <c r="D77">
        <v>0.050440667296191</v>
      </c>
      <c r="E77">
        <v>0.01955384285735629</v>
      </c>
      <c r="F77">
        <v>0.03</v>
      </c>
      <c r="G77">
        <v>0.09202987221011472</v>
      </c>
      <c r="H77" t="s">
        <v>636</v>
      </c>
      <c r="I77" t="s">
        <v>636</v>
      </c>
    </row>
    <row r="78" spans="1:9">
      <c r="A78" s="1" t="s">
        <v>85</v>
      </c>
      <c r="B78">
        <f>HYPERLINK("https://www.suredividend.com/sure-analysis-ROST/","Ross Stores, Inc.")</f>
        <v>0</v>
      </c>
      <c r="C78" t="s">
        <v>632</v>
      </c>
      <c r="D78">
        <v>0.011165845648604</v>
      </c>
      <c r="E78">
        <v>-0.02136428728373474</v>
      </c>
      <c r="F78">
        <v>0.1</v>
      </c>
      <c r="G78">
        <v>0.08941349020203027</v>
      </c>
      <c r="H78" t="s">
        <v>636</v>
      </c>
      <c r="I78" t="s">
        <v>374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632</v>
      </c>
      <c r="D79">
        <v>0.013560907177928</v>
      </c>
      <c r="E79">
        <v>0.005686650293639461</v>
      </c>
      <c r="F79">
        <v>0.07000000000000001</v>
      </c>
      <c r="G79">
        <v>0.08898433479161438</v>
      </c>
      <c r="H79" t="s">
        <v>636</v>
      </c>
      <c r="I79" t="s">
        <v>374</v>
      </c>
    </row>
    <row r="80" spans="1:9">
      <c r="A80" s="1" t="s">
        <v>87</v>
      </c>
      <c r="B80">
        <f>HYPERLINK("https://www.suredividend.com/sure-analysis-DCI/","Donaldson Co., Inc.")</f>
        <v>0</v>
      </c>
      <c r="C80" t="s">
        <v>632</v>
      </c>
      <c r="D80">
        <v>0.020864381520119</v>
      </c>
      <c r="E80">
        <v>0.00849814557413886</v>
      </c>
      <c r="F80">
        <v>0.06</v>
      </c>
      <c r="G80">
        <v>0.08848650146671666</v>
      </c>
      <c r="H80" t="s">
        <v>636</v>
      </c>
      <c r="I80" t="s">
        <v>374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632</v>
      </c>
      <c r="D81">
        <v>0.016975468378014</v>
      </c>
      <c r="E81">
        <v>0.01091727478396098</v>
      </c>
      <c r="F81">
        <v>0.06</v>
      </c>
      <c r="G81">
        <v>0.08823234346573616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HYPERLINK("https://www.suredividend.com/sure-analysis-BKH/","Black Hills Corp.")</f>
        <v>0</v>
      </c>
      <c r="C82" t="s">
        <v>632</v>
      </c>
      <c r="D82">
        <v>0.03296349895481501</v>
      </c>
      <c r="E82">
        <v>0.008877786812772959</v>
      </c>
      <c r="F82">
        <v>0.045</v>
      </c>
      <c r="G82">
        <v>0.08561659546661016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HYPERLINK("https://www.suredividend.com/sure-analysis-KMB/","Kimberly-Clark Corp.")</f>
        <v>0</v>
      </c>
      <c r="C83" t="s">
        <v>632</v>
      </c>
      <c r="D83">
        <v>0.033684899027062</v>
      </c>
      <c r="E83">
        <v>0.01382236111034962</v>
      </c>
      <c r="F83">
        <v>0.04</v>
      </c>
      <c r="G83">
        <v>0.08444387337341452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HYPERLINK("https://www.suredividend.com/sure-analysis-MCO/","Moody's Corp.")</f>
        <v>0</v>
      </c>
      <c r="C84" t="s">
        <v>632</v>
      </c>
      <c r="D84">
        <v>0.010344470880314</v>
      </c>
      <c r="E84">
        <v>-0.00878012200272893</v>
      </c>
      <c r="F84">
        <v>0.08</v>
      </c>
      <c r="G84">
        <v>0.08243630829024329</v>
      </c>
      <c r="H84" t="s">
        <v>636</v>
      </c>
      <c r="I84" t="s">
        <v>440</v>
      </c>
    </row>
    <row r="85" spans="1:9">
      <c r="A85" s="1" t="s">
        <v>92</v>
      </c>
      <c r="B85">
        <f>HYPERLINK("https://www.suredividend.com/sure-analysis-ALB/","Albemarle Corp.")</f>
        <v>0</v>
      </c>
      <c r="C85" t="s">
        <v>632</v>
      </c>
      <c r="D85">
        <v>0.022688686525698</v>
      </c>
      <c r="E85">
        <v>-0.01854858309232166</v>
      </c>
      <c r="F85">
        <v>0.08</v>
      </c>
      <c r="G85">
        <v>0.08182407324947349</v>
      </c>
      <c r="H85" t="s">
        <v>636</v>
      </c>
      <c r="I85" t="s">
        <v>374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632</v>
      </c>
      <c r="D86">
        <v>0.029531350310293</v>
      </c>
      <c r="E86">
        <v>-0.01047465807804482</v>
      </c>
      <c r="F86">
        <v>0.06</v>
      </c>
      <c r="G86">
        <v>0.07604738270228495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HYPERLINK("https://www.suredividend.com/sure-analysis-OMI/","Owens &amp; Minor, Inc.")</f>
        <v>0</v>
      </c>
      <c r="C87" t="s">
        <v>632</v>
      </c>
      <c r="D87">
        <v>0.002427184466019</v>
      </c>
      <c r="E87">
        <v>0.0132371206471984</v>
      </c>
      <c r="F87">
        <v>0.06</v>
      </c>
      <c r="G87">
        <v>0.07584922617779677</v>
      </c>
      <c r="H87" t="s">
        <v>636</v>
      </c>
      <c r="I87" t="s">
        <v>440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632</v>
      </c>
      <c r="D88">
        <v>0.01612383102225</v>
      </c>
      <c r="E88">
        <v>0.006305027467558011</v>
      </c>
      <c r="F88">
        <v>0.05</v>
      </c>
      <c r="G88">
        <v>0.07324787463491611</v>
      </c>
      <c r="H88" t="s">
        <v>636</v>
      </c>
      <c r="I88" t="s">
        <v>374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632</v>
      </c>
      <c r="D89">
        <v>0.009365158296038002</v>
      </c>
      <c r="E89">
        <v>-0.008703135146708729</v>
      </c>
      <c r="F89">
        <v>0.07000000000000001</v>
      </c>
      <c r="G89">
        <v>0.0710950866758262</v>
      </c>
      <c r="H89" t="s">
        <v>636</v>
      </c>
      <c r="I89" t="s">
        <v>374</v>
      </c>
    </row>
    <row r="90" spans="1:9">
      <c r="A90" s="1" t="s">
        <v>97</v>
      </c>
      <c r="B90">
        <f>HYPERLINK("https://www.suredividend.com/sure-analysis-NDSN/","Nordson Corp.")</f>
        <v>0</v>
      </c>
      <c r="C90" t="s">
        <v>632</v>
      </c>
      <c r="D90">
        <v>0.012517146776406</v>
      </c>
      <c r="E90">
        <v>-0.00109981019576022</v>
      </c>
      <c r="F90">
        <v>0.06</v>
      </c>
      <c r="G90">
        <v>0.07096550949364566</v>
      </c>
      <c r="H90" t="s">
        <v>636</v>
      </c>
      <c r="I90" t="s">
        <v>374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632</v>
      </c>
      <c r="D91">
        <v>0.017661225582017</v>
      </c>
      <c r="E91">
        <v>-0.007442030935221888</v>
      </c>
      <c r="F91">
        <v>0.06</v>
      </c>
      <c r="G91">
        <v>0.07033868462808579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HYPERLINK("https://www.suredividend.com/sure-analysis-CPKF/","Chesapeake Financial Shares, Inc. (Maryland)")</f>
        <v>0</v>
      </c>
      <c r="C92" t="s">
        <v>632</v>
      </c>
      <c r="D92">
        <v>0.025258721777849</v>
      </c>
      <c r="E92">
        <v>0.02653337617657292</v>
      </c>
      <c r="F92">
        <v>0.02</v>
      </c>
      <c r="G92">
        <v>0.07033014028457885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HYPERLINK("https://www.suredividend.com/sure-analysis-PSBQ/","PSB Holdings, Inc. (Wisconsin)")</f>
        <v>0</v>
      </c>
      <c r="C93" t="s">
        <v>632</v>
      </c>
      <c r="D93">
        <v>0.016129032258064</v>
      </c>
      <c r="E93">
        <v>0.009495374682843893</v>
      </c>
      <c r="F93">
        <v>0.04</v>
      </c>
      <c r="G93">
        <v>0.06639103629108112</v>
      </c>
      <c r="H93" t="s">
        <v>636</v>
      </c>
      <c r="I93" t="s">
        <v>374</v>
      </c>
    </row>
    <row r="94" spans="1:9">
      <c r="A94" s="1" t="s">
        <v>101</v>
      </c>
      <c r="B94">
        <f>HYPERLINK("https://www.suredividend.com/sure-analysis-SJW/","SJW Group")</f>
        <v>0</v>
      </c>
      <c r="C94" t="s">
        <v>632</v>
      </c>
      <c r="D94">
        <v>0.020572604148808</v>
      </c>
      <c r="E94">
        <v>-0.02650070816098726</v>
      </c>
      <c r="F94">
        <v>0.076</v>
      </c>
      <c r="G94">
        <v>0.06628812384449301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632</v>
      </c>
      <c r="D95">
        <v>0.029015121759622</v>
      </c>
      <c r="E95">
        <v>-0.01174147704909556</v>
      </c>
      <c r="F95">
        <v>0.05</v>
      </c>
      <c r="G95">
        <v>0.06506813806672396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632</v>
      </c>
      <c r="D96">
        <v>0.017380698277176</v>
      </c>
      <c r="E96">
        <v>-0.0346050743789964</v>
      </c>
      <c r="F96">
        <v>0.08</v>
      </c>
      <c r="G96">
        <v>0.06272352253553759</v>
      </c>
      <c r="H96" t="s">
        <v>636</v>
      </c>
      <c r="I96" t="s">
        <v>374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632</v>
      </c>
      <c r="D97">
        <v>0.008645916467145002</v>
      </c>
      <c r="E97">
        <v>-0.02570982544548972</v>
      </c>
      <c r="F97">
        <v>0.08</v>
      </c>
      <c r="G97">
        <v>0.06165290590727213</v>
      </c>
      <c r="H97" t="s">
        <v>636</v>
      </c>
      <c r="I97" t="s">
        <v>374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632</v>
      </c>
      <c r="D98">
        <v>0.023590429981596</v>
      </c>
      <c r="E98">
        <v>-0.0200992257944359</v>
      </c>
      <c r="F98">
        <v>0.05</v>
      </c>
      <c r="G98">
        <v>0.05234438914892725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HYPERLINK("https://www.suredividend.com/sure-analysis-ROP/","Roper Technologies, Inc.")</f>
        <v>0</v>
      </c>
      <c r="C99" t="s">
        <v>632</v>
      </c>
      <c r="D99">
        <v>0.006530556128411</v>
      </c>
      <c r="E99">
        <v>-0.03221540737002326</v>
      </c>
      <c r="F99">
        <v>0.08</v>
      </c>
      <c r="G99">
        <v>0.05226822628687278</v>
      </c>
      <c r="H99" t="s">
        <v>636</v>
      </c>
      <c r="I99" t="s">
        <v>374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0.01120804555919</v>
      </c>
      <c r="E100">
        <v>-0.04810384208500496</v>
      </c>
      <c r="F100">
        <v>0.09</v>
      </c>
      <c r="G100">
        <v>0.05010284077366789</v>
      </c>
      <c r="H100" t="s">
        <v>636</v>
      </c>
      <c r="I100" t="s">
        <v>374</v>
      </c>
    </row>
    <row r="101" spans="1:9">
      <c r="A101" s="1" t="s">
        <v>108</v>
      </c>
      <c r="B101">
        <f>HYPERLINK("https://www.suredividend.com/sure-analysis-CL/","Colgate-Palmolive Co.")</f>
        <v>0</v>
      </c>
      <c r="C101" t="s">
        <v>632</v>
      </c>
      <c r="D101">
        <v>0.026764751917357</v>
      </c>
      <c r="E101">
        <v>-0.02256385821711548</v>
      </c>
      <c r="F101">
        <v>0.04</v>
      </c>
      <c r="G101">
        <v>0.04427302386024756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HYPERLINK("https://www.suredividend.com/sure-analysis-DDS/","Dillard's, Inc.")</f>
        <v>0</v>
      </c>
      <c r="C102" t="s">
        <v>632</v>
      </c>
      <c r="D102">
        <v>0.012919896640826</v>
      </c>
      <c r="E102">
        <v>-0.003644032401917019</v>
      </c>
      <c r="F102">
        <v>0.03</v>
      </c>
      <c r="G102">
        <v>0.0423963684220352</v>
      </c>
      <c r="H102" t="s">
        <v>636</v>
      </c>
      <c r="I102" t="s">
        <v>374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632</v>
      </c>
      <c r="D103">
        <v>0.01436580238262</v>
      </c>
      <c r="E103">
        <v>-0.01546764828289982</v>
      </c>
      <c r="F103">
        <v>0.04</v>
      </c>
      <c r="G103">
        <v>0.04112515021068575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632</v>
      </c>
      <c r="D104">
        <v>0.020374819798173</v>
      </c>
      <c r="E104">
        <v>-0.02431607773497646</v>
      </c>
      <c r="F104">
        <v>0.045</v>
      </c>
      <c r="G104">
        <v>0.04097944982817148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HYPERLINK("https://www.suredividend.com/sure-analysis-BF.B/","Brown-Forman Corp.")</f>
        <v>0</v>
      </c>
      <c r="C105" t="s">
        <v>632</v>
      </c>
      <c r="D105">
        <v>0.013454072443466</v>
      </c>
      <c r="E105">
        <v>-0.05833056339102594</v>
      </c>
      <c r="F105">
        <v>0.08799999999999999</v>
      </c>
      <c r="G105">
        <v>0.03929749986731035</v>
      </c>
      <c r="H105" t="s">
        <v>636</v>
      </c>
      <c r="I105" t="s">
        <v>374</v>
      </c>
    </row>
    <row r="106" spans="1:9">
      <c r="A106" s="1" t="s">
        <v>113</v>
      </c>
      <c r="B106">
        <f>HYPERLINK("https://www.suredividend.com/sure-analysis-TMP/","Tompkins Financial Corp.")</f>
        <v>0</v>
      </c>
      <c r="C106" t="s">
        <v>632</v>
      </c>
      <c r="D106">
        <v>0.03271255060728701</v>
      </c>
      <c r="E106">
        <v>0.0008084084935491287</v>
      </c>
      <c r="F106">
        <v>0</v>
      </c>
      <c r="G106">
        <v>0.03605666944420149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HYPERLINK("https://www.suredividend.com/sure-analysis-AUY/","Yamana Gold, Inc.")</f>
        <v>0</v>
      </c>
      <c r="C107" t="s">
        <v>632</v>
      </c>
      <c r="D107">
        <v>0.009480393113258</v>
      </c>
      <c r="E107">
        <v>0</v>
      </c>
      <c r="F107">
        <v>0.018</v>
      </c>
      <c r="G107">
        <v>0.03555231925474889</v>
      </c>
      <c r="H107" t="s">
        <v>636</v>
      </c>
      <c r="I107" t="s">
        <v>374</v>
      </c>
    </row>
    <row r="108" spans="1:9">
      <c r="A108" s="1" t="s">
        <v>115</v>
      </c>
      <c r="B108">
        <f>HYPERLINK("https://www.suredividend.com/sure-analysis-SNE/","Sony Corp.")</f>
        <v>0</v>
      </c>
      <c r="C108" t="s">
        <v>632</v>
      </c>
      <c r="D108">
        <v>0.006973559064105001</v>
      </c>
      <c r="E108">
        <v>0.009078475714724643</v>
      </c>
      <c r="F108">
        <v>0.017</v>
      </c>
      <c r="G108">
        <v>0.03279944419530656</v>
      </c>
      <c r="H108" t="s">
        <v>636</v>
      </c>
      <c r="I108" t="s">
        <v>440</v>
      </c>
    </row>
    <row r="109" spans="1:9">
      <c r="A109" s="1" t="s">
        <v>116</v>
      </c>
      <c r="B109">
        <f>HYPERLINK("https://www.suredividend.com/sure-analysis-LANC/","Lancaster Colony Corp.")</f>
        <v>0</v>
      </c>
      <c r="C109" t="s">
        <v>632</v>
      </c>
      <c r="D109">
        <v>0.019814565574996</v>
      </c>
      <c r="E109">
        <v>-0.03485772093544925</v>
      </c>
      <c r="F109">
        <v>0.04</v>
      </c>
      <c r="G109">
        <v>0.02660155566077882</v>
      </c>
      <c r="H109" t="s">
        <v>636</v>
      </c>
      <c r="I109" t="s">
        <v>637</v>
      </c>
    </row>
    <row r="110" spans="1:9">
      <c r="A110" s="1" t="s">
        <v>117</v>
      </c>
      <c r="B110">
        <f>HYPERLINK("https://www.suredividend.com/sure-analysis-CINF/","Cincinnati Financial Corp.")</f>
        <v>0</v>
      </c>
      <c r="C110" t="s">
        <v>632</v>
      </c>
      <c r="D110">
        <v>0.02780536246276</v>
      </c>
      <c r="E110">
        <v>-0.003903241660370482</v>
      </c>
      <c r="F110">
        <v>0.01</v>
      </c>
      <c r="G110">
        <v>0.0230788548231815</v>
      </c>
      <c r="H110" t="s">
        <v>636</v>
      </c>
      <c r="I110" t="s">
        <v>637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632</v>
      </c>
      <c r="D111">
        <v>0.016666666666666</v>
      </c>
      <c r="E111">
        <v>-0.06591264509773154</v>
      </c>
      <c r="F111">
        <v>0.07000000000000001</v>
      </c>
      <c r="G111">
        <v>0.02084379806322301</v>
      </c>
      <c r="H111" t="s">
        <v>636</v>
      </c>
      <c r="I111" t="s">
        <v>374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632</v>
      </c>
      <c r="D112">
        <v>0.0108428125</v>
      </c>
      <c r="E112">
        <v>-0.02635281938483192</v>
      </c>
      <c r="F112">
        <v>0.03</v>
      </c>
      <c r="G112">
        <v>0.01374015545877771</v>
      </c>
      <c r="H112" t="s">
        <v>636</v>
      </c>
      <c r="I112" t="s">
        <v>374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632</v>
      </c>
      <c r="D113">
        <v>0.009083255793344</v>
      </c>
      <c r="E113">
        <v>-0.07601216321416915</v>
      </c>
      <c r="F113">
        <v>0.08</v>
      </c>
      <c r="G113">
        <v>0.01276840653886424</v>
      </c>
      <c r="H113" t="s">
        <v>636</v>
      </c>
      <c r="I113" t="s">
        <v>374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632</v>
      </c>
      <c r="D114">
        <v>0.021519461077844</v>
      </c>
      <c r="E114">
        <v>-0.04402958283287584</v>
      </c>
      <c r="F114">
        <v>0.03</v>
      </c>
      <c r="G114">
        <v>0.01220027713068927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632</v>
      </c>
      <c r="D115">
        <v>0.018210221973512</v>
      </c>
      <c r="E115">
        <v>-0.0387388865611098</v>
      </c>
      <c r="F115">
        <v>0.022</v>
      </c>
      <c r="G115">
        <v>0.003665943744110223</v>
      </c>
      <c r="H115" t="s">
        <v>636</v>
      </c>
      <c r="I115" t="s">
        <v>374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0.017705064993276</v>
      </c>
      <c r="E116">
        <v>-0.09558690963928118</v>
      </c>
      <c r="F116">
        <v>0.04</v>
      </c>
      <c r="G116">
        <v>-0.03381769396261636</v>
      </c>
      <c r="H116" t="s">
        <v>636</v>
      </c>
      <c r="I116" t="s">
        <v>374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632</v>
      </c>
      <c r="D117">
        <v>0.012896825396825</v>
      </c>
      <c r="E117">
        <v>-0.08603242527272092</v>
      </c>
      <c r="F117">
        <v>0.03</v>
      </c>
      <c r="G117">
        <v>-0.04013145184931233</v>
      </c>
      <c r="H117" t="s">
        <v>636</v>
      </c>
      <c r="I117" t="s">
        <v>374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632</v>
      </c>
      <c r="D118">
        <v>0.016138007790762</v>
      </c>
      <c r="E118">
        <v>-0.1151058831923523</v>
      </c>
      <c r="F118">
        <v>0.049</v>
      </c>
      <c r="G118">
        <v>-0.04924826134343918</v>
      </c>
      <c r="H118" t="s">
        <v>636</v>
      </c>
      <c r="I118" t="s">
        <v>374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632</v>
      </c>
      <c r="D119">
        <v>0.004342953208181</v>
      </c>
      <c r="E119">
        <v>-0.1328418700221921</v>
      </c>
      <c r="F119">
        <v>0.075</v>
      </c>
      <c r="G119">
        <v>-0.06079813890605423</v>
      </c>
      <c r="H119" t="s">
        <v>636</v>
      </c>
      <c r="I119" t="s">
        <v>374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632</v>
      </c>
      <c r="D120">
        <v>0.09778658738024401</v>
      </c>
      <c r="E120">
        <v>0.3258117170600214</v>
      </c>
      <c r="F120">
        <v>0.08</v>
      </c>
      <c r="G120">
        <v>0.4616641983291665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HYPERLINK("https://www.suredividend.com/sure-analysis-PBR/","Petróleo Brasileiro SA")</f>
        <v>0</v>
      </c>
      <c r="C121" t="s">
        <v>632</v>
      </c>
      <c r="D121">
        <v>0.045559633027522</v>
      </c>
      <c r="E121">
        <v>0.1898970011919852</v>
      </c>
      <c r="F121">
        <v>0.1</v>
      </c>
      <c r="G121">
        <v>0.3200611604081391</v>
      </c>
      <c r="H121" t="s">
        <v>637</v>
      </c>
      <c r="I121" t="s">
        <v>637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632</v>
      </c>
      <c r="D122">
        <v>0.09261686325906501</v>
      </c>
      <c r="E122">
        <v>0.264495200877618</v>
      </c>
      <c r="F122">
        <v>0.01</v>
      </c>
      <c r="G122">
        <v>0.3196936117121159</v>
      </c>
      <c r="H122" t="s">
        <v>637</v>
      </c>
      <c r="I122" t="s">
        <v>636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632</v>
      </c>
      <c r="D123">
        <v>0.05356283974597301</v>
      </c>
      <c r="E123">
        <v>0.1938049179174417</v>
      </c>
      <c r="F123">
        <v>0.05</v>
      </c>
      <c r="G123">
        <v>0.2811345663787979</v>
      </c>
      <c r="H123" t="s">
        <v>637</v>
      </c>
      <c r="I123" t="s">
        <v>637</v>
      </c>
    </row>
    <row r="124" spans="1:9">
      <c r="A124" s="1" t="s">
        <v>131</v>
      </c>
      <c r="B124">
        <f>HYPERLINK("https://www.suredividend.com/sure-analysis-RRD/","R.R. Donnelley &amp; Sons Co.")</f>
        <v>0</v>
      </c>
      <c r="C124" t="s">
        <v>632</v>
      </c>
      <c r="D124">
        <v>0.09230769230769201</v>
      </c>
      <c r="E124">
        <v>0.2392760276641068</v>
      </c>
      <c r="F124">
        <v>0</v>
      </c>
      <c r="G124">
        <v>0.2761504114548734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HYPERLINK("https://www.suredividend.com/sure-analysis-PRU/","Prudential Financial, Inc.")</f>
        <v>0</v>
      </c>
      <c r="C125" t="s">
        <v>632</v>
      </c>
      <c r="D125">
        <v>0.08637443316778201</v>
      </c>
      <c r="E125">
        <v>0.1801201256847116</v>
      </c>
      <c r="F125">
        <v>0.04</v>
      </c>
      <c r="G125">
        <v>0.2712265863065852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HYPERLINK("https://www.suredividend.com/sure-analysis-NAVI/","Navient Corp.")</f>
        <v>0</v>
      </c>
      <c r="C126" t="s">
        <v>632</v>
      </c>
      <c r="D126">
        <v>0.079207920792079</v>
      </c>
      <c r="E126">
        <v>0.2104910612677748</v>
      </c>
      <c r="F126">
        <v>0.02</v>
      </c>
      <c r="G126">
        <v>0.2670432558072471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HYPERLINK("https://www.suredividend.com/sure-analysis-ALK/","Alaska Air Group, Inc.")</f>
        <v>0</v>
      </c>
      <c r="C127" t="s">
        <v>632</v>
      </c>
      <c r="D127">
        <v>0.039908779931584</v>
      </c>
      <c r="E127">
        <v>0.1702704206567043</v>
      </c>
      <c r="F127">
        <v>0.06</v>
      </c>
      <c r="G127">
        <v>0.2628487587958723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HYPERLINK("https://www.suredividend.com/sure-analysis-PFG/","Principal Financial Group, Inc.")</f>
        <v>0</v>
      </c>
      <c r="C128" t="s">
        <v>632</v>
      </c>
      <c r="D128">
        <v>0.07036797934151001</v>
      </c>
      <c r="E128">
        <v>0.1597553607615403</v>
      </c>
      <c r="F128">
        <v>0.05</v>
      </c>
      <c r="G128">
        <v>0.2540697918848511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HYPERLINK("https://www.suredividend.com/sure-analysis-HA/","Hawaiian Holdings, Inc.")</f>
        <v>0</v>
      </c>
      <c r="C129" t="s">
        <v>632</v>
      </c>
      <c r="D129">
        <v>0.039151712887438</v>
      </c>
      <c r="E129">
        <v>0.1879044398823408</v>
      </c>
      <c r="F129">
        <v>0.035</v>
      </c>
      <c r="G129">
        <v>0.2471564460900666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632</v>
      </c>
      <c r="D130">
        <v>0.07073057235923601</v>
      </c>
      <c r="E130">
        <v>0.1592983551039719</v>
      </c>
      <c r="F130">
        <v>0.04</v>
      </c>
      <c r="G130">
        <v>0.2456359617665596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HYPERLINK("https://www.suredividend.com/sure-analysis-PII/","Polaris Inc.")</f>
        <v>0</v>
      </c>
      <c r="C131" t="s">
        <v>632</v>
      </c>
      <c r="D131">
        <v>0.040477770404777</v>
      </c>
      <c r="E131">
        <v>0.1278306382488668</v>
      </c>
      <c r="F131">
        <v>0.07000000000000001</v>
      </c>
      <c r="G131">
        <v>0.2297662754997578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632</v>
      </c>
      <c r="D132">
        <v>0.061484098939929</v>
      </c>
      <c r="E132">
        <v>0.1462525591534514</v>
      </c>
      <c r="F132">
        <v>0.04</v>
      </c>
      <c r="G132">
        <v>0.2249245994828282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HYPERLINK("https://www.suredividend.com/sure-analysis-SYF/","Synchrony Financial")</f>
        <v>0</v>
      </c>
      <c r="C133" t="s">
        <v>632</v>
      </c>
      <c r="D133">
        <v>0.03968620212275</v>
      </c>
      <c r="E133">
        <v>0.1129318276388949</v>
      </c>
      <c r="F133">
        <v>0.07000000000000001</v>
      </c>
      <c r="G133">
        <v>0.2168331072171057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632</v>
      </c>
      <c r="D134">
        <v>0.07558997930406</v>
      </c>
      <c r="E134">
        <v>0.1198010741426065</v>
      </c>
      <c r="F134">
        <v>0.04</v>
      </c>
      <c r="G134">
        <v>0.2094140211955584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HYPERLINK("https://www.suredividend.com/sure-analysis-WHR/","Whirlpool Corp.")</f>
        <v>0</v>
      </c>
      <c r="C135" t="s">
        <v>632</v>
      </c>
      <c r="D135">
        <v>0.046210720887245</v>
      </c>
      <c r="E135">
        <v>0.1210477319859158</v>
      </c>
      <c r="F135">
        <v>0.05</v>
      </c>
      <c r="G135">
        <v>0.2033102158456479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HYPERLINK("https://www.suredividend.com/sure-analysis-DAL/","Delta Air Lines, Inc.")</f>
        <v>0</v>
      </c>
      <c r="C136" t="s">
        <v>632</v>
      </c>
      <c r="D136">
        <v>0.04464550578463301</v>
      </c>
      <c r="E136">
        <v>0.1259373255080669</v>
      </c>
      <c r="F136">
        <v>0.04</v>
      </c>
      <c r="G136">
        <v>0.2013666159262111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632</v>
      </c>
      <c r="D137">
        <v>0.06311329170383501</v>
      </c>
      <c r="E137">
        <v>0.1112956072698328</v>
      </c>
      <c r="F137">
        <v>0.05</v>
      </c>
      <c r="G137">
        <v>0.2008929660588323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HYPERLINK("https://www.suredividend.com/sure-analysis-MGA/","Magna International, Inc.")</f>
        <v>0</v>
      </c>
      <c r="C138" t="s">
        <v>632</v>
      </c>
      <c r="D138">
        <v>0.041301765708167</v>
      </c>
      <c r="E138">
        <v>0.1061948170562907</v>
      </c>
      <c r="F138">
        <v>0.06</v>
      </c>
      <c r="G138">
        <v>0.1996711763858487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HYPERLINK("https://www.suredividend.com/sure-analysis-BAC/","Bank of America Corp.")</f>
        <v>0</v>
      </c>
      <c r="C139" t="s">
        <v>632</v>
      </c>
      <c r="D139">
        <v>0.032179424670892</v>
      </c>
      <c r="E139">
        <v>0.09978971998083486</v>
      </c>
      <c r="F139">
        <v>0.06</v>
      </c>
      <c r="G139">
        <v>0.1902611139451953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HYPERLINK("https://www.suredividend.com/sure-analysis-WEYS/","Weyco Group, Inc.")</f>
        <v>0</v>
      </c>
      <c r="C140" t="s">
        <v>632</v>
      </c>
      <c r="D140">
        <v>0.05764563106796101</v>
      </c>
      <c r="E140">
        <v>0.1419275588765982</v>
      </c>
      <c r="F140">
        <v>0.01</v>
      </c>
      <c r="G140">
        <v>0.1878129539368245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632</v>
      </c>
      <c r="D141">
        <v>0.052730696798493</v>
      </c>
      <c r="E141">
        <v>0.09866396644326514</v>
      </c>
      <c r="F141">
        <v>0.05</v>
      </c>
      <c r="G141">
        <v>0.1866623515161829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632</v>
      </c>
      <c r="D142">
        <v>0.040319893368877</v>
      </c>
      <c r="E142">
        <v>0.07458430228873136</v>
      </c>
      <c r="F142">
        <v>0.08</v>
      </c>
      <c r="G142">
        <v>0.186270501108732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HYPERLINK("https://www.suredividend.com/sure-analysis-CAT/","Caterpillar, Inc.")</f>
        <v>0</v>
      </c>
      <c r="C143" t="s">
        <v>632</v>
      </c>
      <c r="D143">
        <v>0.040971168437025</v>
      </c>
      <c r="E143">
        <v>0.07099139240712904</v>
      </c>
      <c r="F143">
        <v>0.08</v>
      </c>
      <c r="G143">
        <v>0.1838405621464361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HYPERLINK("https://www.suredividend.com/sure-analysis-TDS/","Telephone &amp; Data Systems, Inc.")</f>
        <v>0</v>
      </c>
      <c r="C144" t="s">
        <v>632</v>
      </c>
      <c r="D144">
        <v>0.043250327653997</v>
      </c>
      <c r="E144">
        <v>0.1370215418715957</v>
      </c>
      <c r="F144">
        <v>0.015</v>
      </c>
      <c r="G144">
        <v>0.1803611551937949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HYPERLINK("https://www.suredividend.com/sure-analysis-WSM/","Williams-Sonoma, Inc.")</f>
        <v>0</v>
      </c>
      <c r="C145" t="s">
        <v>632</v>
      </c>
      <c r="D145">
        <v>0.043876114500234</v>
      </c>
      <c r="E145">
        <v>0.1074623756933506</v>
      </c>
      <c r="F145">
        <v>0.04</v>
      </c>
      <c r="G145">
        <v>0.1790076284562703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632</v>
      </c>
      <c r="D146">
        <v>0.024041213508872</v>
      </c>
      <c r="E146">
        <v>0.07430951130783003</v>
      </c>
      <c r="F146">
        <v>0.08</v>
      </c>
      <c r="G146">
        <v>0.1786554226497328</v>
      </c>
      <c r="H146" t="s">
        <v>637</v>
      </c>
      <c r="I146" t="s">
        <v>374</v>
      </c>
    </row>
    <row r="147" spans="1:9">
      <c r="A147" s="1" t="s">
        <v>154</v>
      </c>
      <c r="B147">
        <f>HYPERLINK("https://www.suredividend.com/sure-analysis-AMAT/","Applied Materials, Inc.")</f>
        <v>0</v>
      </c>
      <c r="C147" t="s">
        <v>632</v>
      </c>
      <c r="D147">
        <v>0.018621148304145</v>
      </c>
      <c r="E147">
        <v>0.06908822067504494</v>
      </c>
      <c r="F147">
        <v>0.09</v>
      </c>
      <c r="G147">
        <v>0.1778038549183358</v>
      </c>
      <c r="H147" t="s">
        <v>637</v>
      </c>
      <c r="I147" t="s">
        <v>440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632</v>
      </c>
      <c r="D148">
        <v>0.019633664551658</v>
      </c>
      <c r="E148">
        <v>0.08740730931909835</v>
      </c>
      <c r="F148">
        <v>0.07000000000000001</v>
      </c>
      <c r="G148">
        <v>0.177436127304176</v>
      </c>
      <c r="H148" t="s">
        <v>637</v>
      </c>
      <c r="I148" t="s">
        <v>374</v>
      </c>
    </row>
    <row r="149" spans="1:9">
      <c r="A149" s="1" t="s">
        <v>156</v>
      </c>
      <c r="B149">
        <f>HYPERLINK("https://www.suredividend.com/sure-analysis-GM/","General Motors Co.")</f>
        <v>0</v>
      </c>
      <c r="C149" t="s">
        <v>632</v>
      </c>
      <c r="D149">
        <v>0.065972222222222</v>
      </c>
      <c r="E149">
        <v>0.1052492385443797</v>
      </c>
      <c r="F149">
        <v>0.03</v>
      </c>
      <c r="G149">
        <v>0.1752266498087807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HYPERLINK("https://www.suredividend.com/sure-analysis-BK/","The Bank of New York Mellon Corp.")</f>
        <v>0</v>
      </c>
      <c r="C150" t="s">
        <v>632</v>
      </c>
      <c r="D150">
        <v>0.039972899728997</v>
      </c>
      <c r="E150">
        <v>0.1021100859360833</v>
      </c>
      <c r="F150">
        <v>0.04</v>
      </c>
      <c r="G150">
        <v>0.1739122695082211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HYPERLINK("https://www.suredividend.com/sure-analysis-ORCL/","Oracle Corp.")</f>
        <v>0</v>
      </c>
      <c r="C151" t="s">
        <v>632</v>
      </c>
      <c r="D151">
        <v>0.02286432160804</v>
      </c>
      <c r="E151">
        <v>0.07068320674489659</v>
      </c>
      <c r="F151">
        <v>0.08</v>
      </c>
      <c r="G151">
        <v>0.1725096019558225</v>
      </c>
      <c r="H151" t="s">
        <v>637</v>
      </c>
      <c r="I151" t="s">
        <v>374</v>
      </c>
    </row>
    <row r="152" spans="1:9">
      <c r="A152" s="1" t="s">
        <v>159</v>
      </c>
      <c r="B152">
        <f>HYPERLINK("https://www.suredividend.com/sure-analysis-LRCX/","Lam Research Corp.")</f>
        <v>0</v>
      </c>
      <c r="C152" t="s">
        <v>632</v>
      </c>
      <c r="D152">
        <v>0.018919487071683</v>
      </c>
      <c r="E152">
        <v>0.007578193004729172</v>
      </c>
      <c r="F152">
        <v>0.15</v>
      </c>
      <c r="G152">
        <v>0.1723887078250521</v>
      </c>
      <c r="H152" t="s">
        <v>637</v>
      </c>
      <c r="I152" t="s">
        <v>440</v>
      </c>
    </row>
    <row r="153" spans="1:9">
      <c r="A153" s="1" t="s">
        <v>160</v>
      </c>
      <c r="B153">
        <f>HYPERLINK("https://www.suredividend.com/sure-analysis-PB/","Prosperity Bancshares, Inc.")</f>
        <v>0</v>
      </c>
      <c r="C153" t="s">
        <v>632</v>
      </c>
      <c r="D153">
        <v>0.033935742971887</v>
      </c>
      <c r="E153">
        <v>0.0824316324768084</v>
      </c>
      <c r="F153">
        <v>0.06</v>
      </c>
      <c r="G153">
        <v>0.1720161719089648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HYPERLINK("https://www.suredividend.com/sure-analysis-LMT/","Lockheed Martin Corp.")</f>
        <v>0</v>
      </c>
      <c r="C154" t="s">
        <v>632</v>
      </c>
      <c r="D154">
        <v>0.028903590468238</v>
      </c>
      <c r="E154">
        <v>0.04444133243694415</v>
      </c>
      <c r="F154">
        <v>0.1</v>
      </c>
      <c r="G154">
        <v>0.1704862947082273</v>
      </c>
      <c r="H154" t="s">
        <v>637</v>
      </c>
      <c r="I154" t="s">
        <v>374</v>
      </c>
    </row>
    <row r="155" spans="1:9">
      <c r="A155" s="1" t="s">
        <v>162</v>
      </c>
      <c r="B155">
        <f>HYPERLINK("https://www.suredividend.com/sure-analysis-ERIC/","Telefonaktiebolaget LM Ericsson")</f>
        <v>0</v>
      </c>
      <c r="C155" t="s">
        <v>632</v>
      </c>
      <c r="D155">
        <v>0.017347266881028</v>
      </c>
      <c r="E155">
        <v>0.05939407954057785</v>
      </c>
      <c r="F155">
        <v>0.08</v>
      </c>
      <c r="G155">
        <v>0.1623777325411053</v>
      </c>
      <c r="H155" t="s">
        <v>637</v>
      </c>
      <c r="I155" t="s">
        <v>440</v>
      </c>
    </row>
    <row r="156" spans="1:9">
      <c r="A156" s="1" t="s">
        <v>163</v>
      </c>
      <c r="B156">
        <f>HYPERLINK("https://www.suredividend.com/sure-analysis-RTN/","Raytheon Co.")</f>
        <v>0</v>
      </c>
      <c r="C156" t="s">
        <v>632</v>
      </c>
      <c r="D156">
        <v>0.026160571785441</v>
      </c>
      <c r="E156">
        <v>0.05795659411616483</v>
      </c>
      <c r="F156">
        <v>0.08</v>
      </c>
      <c r="G156">
        <v>0.1614142395140881</v>
      </c>
      <c r="H156" t="s">
        <v>637</v>
      </c>
      <c r="I156" t="s">
        <v>374</v>
      </c>
    </row>
    <row r="157" spans="1:9">
      <c r="A157" s="1" t="s">
        <v>164</v>
      </c>
      <c r="B157">
        <f>HYPERLINK("https://www.suredividend.com/sure-analysis-LEG/","Leggett &amp; Platt, Inc.")</f>
        <v>0</v>
      </c>
      <c r="C157" t="s">
        <v>632</v>
      </c>
      <c r="D157">
        <v>0.05314497140935</v>
      </c>
      <c r="E157">
        <v>0.06114080806274025</v>
      </c>
      <c r="F157">
        <v>0.06</v>
      </c>
      <c r="G157">
        <v>0.1613461149929272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632</v>
      </c>
      <c r="D158">
        <v>0.06254255422624201</v>
      </c>
      <c r="E158">
        <v>0.0741288838212919</v>
      </c>
      <c r="F158">
        <v>0.04</v>
      </c>
      <c r="G158">
        <v>0.1605446221295781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632</v>
      </c>
      <c r="D159">
        <v>0.031848341232227</v>
      </c>
      <c r="E159">
        <v>0.09224050416418117</v>
      </c>
      <c r="F159">
        <v>0.04</v>
      </c>
      <c r="G159">
        <v>0.1587903800245631</v>
      </c>
      <c r="H159" t="s">
        <v>637</v>
      </c>
      <c r="I159" t="s">
        <v>374</v>
      </c>
    </row>
    <row r="160" spans="1:9">
      <c r="A160" s="1" t="s">
        <v>167</v>
      </c>
      <c r="B160">
        <f>HYPERLINK("https://www.suredividend.com/sure-analysis-JPM/","JPMorgan Chase &amp; Co.")</f>
        <v>0</v>
      </c>
      <c r="C160" t="s">
        <v>632</v>
      </c>
      <c r="D160">
        <v>0.03861442362294101</v>
      </c>
      <c r="E160">
        <v>0.06387444545846921</v>
      </c>
      <c r="F160">
        <v>0.06</v>
      </c>
      <c r="G160">
        <v>0.156427566759449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HYPERLINK("https://www.suredividend.com/sure-analysis-ALL/","The Allstate Corp.")</f>
        <v>0</v>
      </c>
      <c r="C161" t="s">
        <v>632</v>
      </c>
      <c r="D161">
        <v>0.023866348448687</v>
      </c>
      <c r="E161">
        <v>0.08326122721320606</v>
      </c>
      <c r="F161">
        <v>0.05</v>
      </c>
      <c r="G161">
        <v>0.1562881961611433</v>
      </c>
      <c r="H161" t="s">
        <v>637</v>
      </c>
      <c r="I161" t="s">
        <v>374</v>
      </c>
    </row>
    <row r="162" spans="1:9">
      <c r="A162" s="1" t="s">
        <v>169</v>
      </c>
      <c r="B162">
        <f>HYPERLINK("https://www.suredividend.com/sure-analysis-TTC/","The Toro Co.")</f>
        <v>0</v>
      </c>
      <c r="C162" t="s">
        <v>632</v>
      </c>
      <c r="D162">
        <v>0.013905592303066</v>
      </c>
      <c r="E162">
        <v>0.02154122091078414</v>
      </c>
      <c r="F162">
        <v>0.12</v>
      </c>
      <c r="G162">
        <v>0.1556717240822869</v>
      </c>
      <c r="H162" t="s">
        <v>637</v>
      </c>
      <c r="I162" t="s">
        <v>440</v>
      </c>
    </row>
    <row r="163" spans="1:9">
      <c r="A163" s="1" t="s">
        <v>170</v>
      </c>
      <c r="B163">
        <f>HYPERLINK("https://www.suredividend.com/sure-analysis-T/","AT&amp;T, Inc.")</f>
        <v>0</v>
      </c>
      <c r="C163" t="s">
        <v>632</v>
      </c>
      <c r="D163">
        <v>0.06543249281838401</v>
      </c>
      <c r="E163">
        <v>0.07028257863604481</v>
      </c>
      <c r="F163">
        <v>0.04</v>
      </c>
      <c r="G163">
        <v>0.1554576726949808</v>
      </c>
      <c r="H163" t="s">
        <v>637</v>
      </c>
      <c r="I163" t="s">
        <v>636</v>
      </c>
    </row>
    <row r="164" spans="1:9">
      <c r="A164" s="1" t="s">
        <v>171</v>
      </c>
      <c r="B164">
        <f>HYPERLINK("https://www.suredividend.com/sure-analysis-TSCO/","Tractor Supply Co.")</f>
        <v>0</v>
      </c>
      <c r="C164" t="s">
        <v>632</v>
      </c>
      <c r="D164">
        <v>0.017775454188994</v>
      </c>
      <c r="E164">
        <v>0.04203409779267031</v>
      </c>
      <c r="F164">
        <v>0.095</v>
      </c>
      <c r="G164">
        <v>0.154757012980079</v>
      </c>
      <c r="H164" t="s">
        <v>637</v>
      </c>
      <c r="I164" t="s">
        <v>440</v>
      </c>
    </row>
    <row r="165" spans="1:9">
      <c r="A165" s="1" t="s">
        <v>172</v>
      </c>
      <c r="B165">
        <f>HYPERLINK("https://www.suredividend.com/sure-analysis-KSU/","Kansas City Southern")</f>
        <v>0</v>
      </c>
      <c r="C165" t="s">
        <v>632</v>
      </c>
      <c r="D165">
        <v>0.012920122217372</v>
      </c>
      <c r="E165">
        <v>0.05820473111850122</v>
      </c>
      <c r="F165">
        <v>0.08</v>
      </c>
      <c r="G165">
        <v>0.1533440318031829</v>
      </c>
      <c r="H165" t="s">
        <v>637</v>
      </c>
      <c r="I165" t="s">
        <v>440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632</v>
      </c>
      <c r="D166">
        <v>0.016505323343848</v>
      </c>
      <c r="E166">
        <v>0.04265385790619436</v>
      </c>
      <c r="F166">
        <v>0.09</v>
      </c>
      <c r="G166">
        <v>0.1489037885794853</v>
      </c>
      <c r="H166" t="s">
        <v>637</v>
      </c>
      <c r="I166" t="s">
        <v>440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632</v>
      </c>
      <c r="D167">
        <v>0.016333197223356</v>
      </c>
      <c r="E167">
        <v>0.06146341702997682</v>
      </c>
      <c r="F167">
        <v>0.07000000000000001</v>
      </c>
      <c r="G167">
        <v>0.1487901109099783</v>
      </c>
      <c r="H167" t="s">
        <v>637</v>
      </c>
      <c r="I167" t="s">
        <v>440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632</v>
      </c>
      <c r="D168">
        <v>0.027667984189723</v>
      </c>
      <c r="E168">
        <v>0.07375219854368797</v>
      </c>
      <c r="F168">
        <v>0.05</v>
      </c>
      <c r="G168">
        <v>0.1474941875483373</v>
      </c>
      <c r="H168" t="s">
        <v>637</v>
      </c>
      <c r="I168" t="s">
        <v>374</v>
      </c>
    </row>
    <row r="169" spans="1:9">
      <c r="A169" s="1" t="s">
        <v>176</v>
      </c>
      <c r="B169">
        <f>HYPERLINK("https://www.suredividend.com/sure-analysis-FRT/","Federal Realty Investment Trust")</f>
        <v>0</v>
      </c>
      <c r="C169" t="s">
        <v>633</v>
      </c>
      <c r="D169">
        <v>0.039666570853693</v>
      </c>
      <c r="E169">
        <v>0.06049950573592233</v>
      </c>
      <c r="F169">
        <v>0.055</v>
      </c>
      <c r="G169">
        <v>0.1470453315964628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632</v>
      </c>
      <c r="D170">
        <v>0.035714285714285</v>
      </c>
      <c r="E170">
        <v>0.06995833843438803</v>
      </c>
      <c r="F170">
        <v>0.05</v>
      </c>
      <c r="G170">
        <v>0.1464685447006786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632</v>
      </c>
      <c r="D171">
        <v>0.014548340166644</v>
      </c>
      <c r="E171">
        <v>0.01135156254077296</v>
      </c>
      <c r="F171">
        <v>0.12</v>
      </c>
      <c r="G171">
        <v>0.1460932678205302</v>
      </c>
      <c r="H171" t="s">
        <v>637</v>
      </c>
      <c r="I171" t="s">
        <v>440</v>
      </c>
    </row>
    <row r="172" spans="1:9">
      <c r="A172" s="1" t="s">
        <v>179</v>
      </c>
      <c r="B172">
        <f>HYPERLINK("https://www.suredividend.com/sure-analysis-TSN/","Tyson Foods, Inc.")</f>
        <v>0</v>
      </c>
      <c r="C172" t="s">
        <v>632</v>
      </c>
      <c r="D172">
        <v>0.03069498069498</v>
      </c>
      <c r="E172">
        <v>0.06807204267387945</v>
      </c>
      <c r="F172">
        <v>0.05</v>
      </c>
      <c r="G172">
        <v>0.1449838586403396</v>
      </c>
      <c r="H172" t="s">
        <v>637</v>
      </c>
      <c r="I172" t="s">
        <v>374</v>
      </c>
    </row>
    <row r="173" spans="1:9">
      <c r="A173" s="1" t="s">
        <v>180</v>
      </c>
      <c r="B173">
        <f>HYPERLINK("https://www.suredividend.com/sure-analysis-AIZ/","Assurant, Inc.")</f>
        <v>0</v>
      </c>
      <c r="C173" t="s">
        <v>632</v>
      </c>
      <c r="D173">
        <v>0.025152675706448</v>
      </c>
      <c r="E173">
        <v>0.0723577554357937</v>
      </c>
      <c r="F173">
        <v>0.05</v>
      </c>
      <c r="G173">
        <v>0.1448806187503062</v>
      </c>
      <c r="H173" t="s">
        <v>637</v>
      </c>
      <c r="I173" t="s">
        <v>374</v>
      </c>
    </row>
    <row r="174" spans="1:9">
      <c r="A174" s="1" t="s">
        <v>181</v>
      </c>
      <c r="B174">
        <f>HYPERLINK("https://www.suredividend.com/sure-analysis-DIS/","The Walt Disney Co.")</f>
        <v>0</v>
      </c>
      <c r="C174" t="s">
        <v>632</v>
      </c>
      <c r="D174">
        <v>0.019170025051737</v>
      </c>
      <c r="E174">
        <v>0.03681325216316367</v>
      </c>
      <c r="F174">
        <v>0.09</v>
      </c>
      <c r="G174">
        <v>0.144748449316539</v>
      </c>
      <c r="H174" t="s">
        <v>637</v>
      </c>
      <c r="I174" t="s">
        <v>440</v>
      </c>
    </row>
    <row r="175" spans="1:9">
      <c r="A175" s="1" t="s">
        <v>182</v>
      </c>
      <c r="B175">
        <f>HYPERLINK("https://www.suredividend.com/sure-analysis-PNGAY/","Ping An Insurance (Group) Co. of China Ltd.")</f>
        <v>0</v>
      </c>
      <c r="C175" t="s">
        <v>632</v>
      </c>
      <c r="D175">
        <v>0.027468354430379</v>
      </c>
      <c r="E175">
        <v>0.03974975894363819</v>
      </c>
      <c r="F175">
        <v>0.08</v>
      </c>
      <c r="G175">
        <v>0.1440769408210432</v>
      </c>
      <c r="H175" t="s">
        <v>637</v>
      </c>
      <c r="I175" t="s">
        <v>440</v>
      </c>
    </row>
    <row r="176" spans="1:9">
      <c r="A176" s="1" t="s">
        <v>183</v>
      </c>
      <c r="B176">
        <f>HYPERLINK("https://www.suredividend.com/sure-analysis-AXS/","AXIS Capital Holdings Ltd.")</f>
        <v>0</v>
      </c>
      <c r="C176" t="s">
        <v>632</v>
      </c>
      <c r="D176">
        <v>0.038720538720538</v>
      </c>
      <c r="E176">
        <v>0.06135509338071277</v>
      </c>
      <c r="F176">
        <v>0.05</v>
      </c>
      <c r="G176">
        <v>0.1426065048078875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HYPERLINK("https://www.suredividend.com/sure-analysis-SNA/","Snap-On, Inc.")</f>
        <v>0</v>
      </c>
      <c r="C177" t="s">
        <v>632</v>
      </c>
      <c r="D177">
        <v>0.033075239858609</v>
      </c>
      <c r="E177">
        <v>0.08051226291733493</v>
      </c>
      <c r="F177">
        <v>0.03</v>
      </c>
      <c r="G177">
        <v>0.141464446293414</v>
      </c>
      <c r="H177" t="s">
        <v>637</v>
      </c>
      <c r="I177" t="s">
        <v>374</v>
      </c>
    </row>
    <row r="178" spans="1:9">
      <c r="A178" s="1" t="s">
        <v>185</v>
      </c>
      <c r="B178">
        <f>HYPERLINK("https://www.suredividend.com/sure-analysis-NC/","NACCO Industries, Inc.")</f>
        <v>0</v>
      </c>
      <c r="C178" t="s">
        <v>632</v>
      </c>
      <c r="D178">
        <v>0.02683461117196</v>
      </c>
      <c r="E178">
        <v>0.1043941469442256</v>
      </c>
      <c r="F178">
        <v>0.01</v>
      </c>
      <c r="G178">
        <v>0.1396337171241777</v>
      </c>
      <c r="H178" t="s">
        <v>637</v>
      </c>
      <c r="I178" t="s">
        <v>374</v>
      </c>
    </row>
    <row r="179" spans="1:9">
      <c r="A179" s="1" t="s">
        <v>186</v>
      </c>
      <c r="B179">
        <f>HYPERLINK("https://www.suredividend.com/sure-analysis-VALE/","Vale SA")</f>
        <v>0</v>
      </c>
      <c r="C179" t="s">
        <v>632</v>
      </c>
      <c r="D179">
        <v>0.048505586592178</v>
      </c>
      <c r="E179">
        <v>0.0856807728313187</v>
      </c>
      <c r="F179">
        <v>0.015</v>
      </c>
      <c r="G179">
        <v>0.1381525736742375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HYPERLINK("https://www.suredividend.com/sure-analysis-KLAC/","KLA Corp.")</f>
        <v>0</v>
      </c>
      <c r="C180" t="s">
        <v>632</v>
      </c>
      <c r="D180">
        <v>0.024728781110402</v>
      </c>
      <c r="E180">
        <v>0.02668073017137806</v>
      </c>
      <c r="F180">
        <v>0.08500000000000001</v>
      </c>
      <c r="G180">
        <v>0.1366720006365389</v>
      </c>
      <c r="H180" t="s">
        <v>637</v>
      </c>
      <c r="I180" t="s">
        <v>440</v>
      </c>
    </row>
    <row r="181" spans="1:9">
      <c r="A181" s="1" t="s">
        <v>188</v>
      </c>
      <c r="B181">
        <f>HYPERLINK("https://www.suredividend.com/sure-analysis-CMI/","Cummins, Inc.")</f>
        <v>0</v>
      </c>
      <c r="C181" t="s">
        <v>632</v>
      </c>
      <c r="D181">
        <v>0.037973506855682</v>
      </c>
      <c r="E181">
        <v>0.05410369620593958</v>
      </c>
      <c r="F181">
        <v>0.05</v>
      </c>
      <c r="G181">
        <v>0.1365595416008867</v>
      </c>
      <c r="H181" t="s">
        <v>637</v>
      </c>
      <c r="I181" t="s">
        <v>374</v>
      </c>
    </row>
    <row r="182" spans="1:9">
      <c r="A182" s="1" t="s">
        <v>189</v>
      </c>
      <c r="B182">
        <f>HYPERLINK("https://www.suredividend.com/sure-analysis-SON/","Sonoco Products Co.")</f>
        <v>0</v>
      </c>
      <c r="C182" t="s">
        <v>632</v>
      </c>
      <c r="D182">
        <v>0.03840072283713501</v>
      </c>
      <c r="E182">
        <v>0.05184819673115193</v>
      </c>
      <c r="F182">
        <v>0.05</v>
      </c>
      <c r="G182">
        <v>0.1332404864533774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HYPERLINK("https://www.suredividend.com/sure-analysis-BBY/","Best Buy Co., Inc.")</f>
        <v>0</v>
      </c>
      <c r="C183" t="s">
        <v>632</v>
      </c>
      <c r="D183">
        <v>0.03610108303249</v>
      </c>
      <c r="E183">
        <v>0.05087174879144674</v>
      </c>
      <c r="F183">
        <v>0.05</v>
      </c>
      <c r="G183">
        <v>0.1326897408502326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HYPERLINK("https://www.suredividend.com/sure-analysis-PCAR/","PACCAR, Inc.")</f>
        <v>0</v>
      </c>
      <c r="C184" t="s">
        <v>632</v>
      </c>
      <c r="D184">
        <v>0.02161796993751</v>
      </c>
      <c r="E184">
        <v>0.05667129150401529</v>
      </c>
      <c r="F184">
        <v>0.03</v>
      </c>
      <c r="G184">
        <v>0.1306791828473608</v>
      </c>
      <c r="H184" t="s">
        <v>637</v>
      </c>
      <c r="I184" t="s">
        <v>374</v>
      </c>
    </row>
    <row r="185" spans="1:9">
      <c r="A185" s="1" t="s">
        <v>192</v>
      </c>
      <c r="B185">
        <f>HYPERLINK("https://www.suredividend.com/sure-analysis-HPQ/","HP, Inc.")</f>
        <v>0</v>
      </c>
      <c r="C185" t="s">
        <v>632</v>
      </c>
      <c r="D185">
        <v>0.037509994288977</v>
      </c>
      <c r="E185">
        <v>0.04671225016010516</v>
      </c>
      <c r="F185">
        <v>0.05</v>
      </c>
      <c r="G185">
        <v>0.1300623139682882</v>
      </c>
      <c r="H185" t="s">
        <v>637</v>
      </c>
      <c r="I185" t="s">
        <v>374</v>
      </c>
    </row>
    <row r="186" spans="1:9">
      <c r="A186" s="1" t="s">
        <v>193</v>
      </c>
      <c r="B186">
        <f>HYPERLINK("https://www.suredividend.com/sure-analysis-EBAY/","eBay, Inc.")</f>
        <v>0</v>
      </c>
      <c r="C186" t="s">
        <v>632</v>
      </c>
      <c r="D186">
        <v>0.016954283984256</v>
      </c>
      <c r="E186">
        <v>0.03378733351090246</v>
      </c>
      <c r="F186">
        <v>0.08</v>
      </c>
      <c r="G186">
        <v>0.1299576547692991</v>
      </c>
      <c r="H186" t="s">
        <v>637</v>
      </c>
      <c r="I186" t="s">
        <v>440</v>
      </c>
    </row>
    <row r="187" spans="1:9">
      <c r="A187" s="1" t="s">
        <v>194</v>
      </c>
      <c r="B187">
        <f>HYPERLINK("https://www.suredividend.com/sure-analysis-FOXA/","Fox Corp.")</f>
        <v>0</v>
      </c>
      <c r="C187" t="s">
        <v>632</v>
      </c>
      <c r="D187">
        <v>0.017543859649122</v>
      </c>
      <c r="E187">
        <v>0.08264577132314455</v>
      </c>
      <c r="F187">
        <v>0.031</v>
      </c>
      <c r="G187">
        <v>0.1291945587468268</v>
      </c>
      <c r="H187" t="s">
        <v>637</v>
      </c>
      <c r="I187" t="s">
        <v>440</v>
      </c>
    </row>
    <row r="188" spans="1:9">
      <c r="A188" s="1" t="s">
        <v>195</v>
      </c>
      <c r="B188">
        <f>HYPERLINK("https://www.suredividend.com/sure-analysis-MAR/","Marriott International, Inc.")</f>
        <v>0</v>
      </c>
      <c r="C188" t="s">
        <v>632</v>
      </c>
      <c r="D188">
        <v>0.019741756482765</v>
      </c>
      <c r="E188">
        <v>0.07253911735931173</v>
      </c>
      <c r="F188">
        <v>0.04</v>
      </c>
      <c r="G188">
        <v>0.1290817860593327</v>
      </c>
      <c r="H188" t="s">
        <v>637</v>
      </c>
      <c r="I188" t="s">
        <v>440</v>
      </c>
    </row>
    <row r="189" spans="1:9">
      <c r="A189" s="1" t="s">
        <v>196</v>
      </c>
      <c r="B189">
        <f>HYPERLINK("https://www.suredividend.com/sure-analysis-SNY/","Sanofi")</f>
        <v>0</v>
      </c>
      <c r="C189" t="s">
        <v>632</v>
      </c>
      <c r="D189">
        <v>0.042140934670907</v>
      </c>
      <c r="E189">
        <v>0.04934848824426097</v>
      </c>
      <c r="F189">
        <v>0.04</v>
      </c>
      <c r="G189">
        <v>0.1239470984373918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HYPERLINK("https://www.suredividend.com/sure-analysis-XRX/","Xerox Holdings Corp.")</f>
        <v>0</v>
      </c>
      <c r="C190" t="s">
        <v>632</v>
      </c>
      <c r="D190">
        <v>0.02092050209205</v>
      </c>
      <c r="E190">
        <v>0.06665311941214358</v>
      </c>
      <c r="F190">
        <v>0.025</v>
      </c>
      <c r="G190">
        <v>0.1211490433521201</v>
      </c>
      <c r="H190" t="s">
        <v>637</v>
      </c>
      <c r="I190" t="s">
        <v>374</v>
      </c>
    </row>
    <row r="191" spans="1:9">
      <c r="A191" s="1" t="s">
        <v>198</v>
      </c>
      <c r="B191">
        <f>HYPERLINK("https://www.suredividend.com/sure-analysis-VFC/","VF Corp.")</f>
        <v>0</v>
      </c>
      <c r="C191" t="s">
        <v>632</v>
      </c>
      <c r="D191">
        <v>0.03486901535682</v>
      </c>
      <c r="E191">
        <v>0.01285406930780297</v>
      </c>
      <c r="F191">
        <v>0.08</v>
      </c>
      <c r="G191">
        <v>0.1206352709142691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HYPERLINK("https://www.suredividend.com/sure-analysis-DDAIF/","Daimler AG")</f>
        <v>0</v>
      </c>
      <c r="C192" t="s">
        <v>632</v>
      </c>
      <c r="D192">
        <v>0.035209509049567</v>
      </c>
      <c r="E192">
        <v>0.03738149404687285</v>
      </c>
      <c r="F192">
        <v>0.05</v>
      </c>
      <c r="G192">
        <v>0.1198593629671365</v>
      </c>
      <c r="H192" t="s">
        <v>637</v>
      </c>
      <c r="I192" t="s">
        <v>374</v>
      </c>
    </row>
    <row r="193" spans="1:9">
      <c r="A193" s="1" t="s">
        <v>200</v>
      </c>
      <c r="B193">
        <f>HYPERLINK("https://www.suredividend.com/sure-analysis-APTV/","Aptiv Plc")</f>
        <v>0</v>
      </c>
      <c r="C193" t="s">
        <v>632</v>
      </c>
      <c r="D193">
        <v>0.014814814814814</v>
      </c>
      <c r="E193">
        <v>0.03338539430167931</v>
      </c>
      <c r="F193">
        <v>0.07000000000000001</v>
      </c>
      <c r="G193">
        <v>0.1169716909194081</v>
      </c>
      <c r="H193" t="s">
        <v>637</v>
      </c>
      <c r="I193" t="s">
        <v>440</v>
      </c>
    </row>
    <row r="194" spans="1:9">
      <c r="A194" s="1" t="s">
        <v>201</v>
      </c>
      <c r="B194">
        <f>HYPERLINK("https://www.suredividend.com/sure-analysis-UNH/","UnitedHealth Group, Inc.")</f>
        <v>0</v>
      </c>
      <c r="C194" t="s">
        <v>632</v>
      </c>
      <c r="D194">
        <v>0.01653288606685</v>
      </c>
      <c r="E194">
        <v>0.01062596451456077</v>
      </c>
      <c r="F194">
        <v>0.09</v>
      </c>
      <c r="G194">
        <v>0.1169446929934053</v>
      </c>
      <c r="H194" t="s">
        <v>637</v>
      </c>
      <c r="I194" t="s">
        <v>440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632</v>
      </c>
      <c r="D195">
        <v>0.020360024829298</v>
      </c>
      <c r="E195">
        <v>0.008423013475743035</v>
      </c>
      <c r="F195">
        <v>0.09</v>
      </c>
      <c r="G195">
        <v>0.1167895637879655</v>
      </c>
      <c r="H195" t="s">
        <v>637</v>
      </c>
      <c r="I195" t="s">
        <v>440</v>
      </c>
    </row>
    <row r="196" spans="1:9">
      <c r="A196" s="1" t="s">
        <v>203</v>
      </c>
      <c r="B196">
        <f>HYPERLINK("https://www.suredividend.com/sure-analysis-TM/","Toyota Motor Corp.")</f>
        <v>0</v>
      </c>
      <c r="C196" t="s">
        <v>632</v>
      </c>
      <c r="D196">
        <v>0.035808377896613</v>
      </c>
      <c r="E196">
        <v>0.04526650948787947</v>
      </c>
      <c r="F196">
        <v>0.04</v>
      </c>
      <c r="G196">
        <v>0.1153377227746581</v>
      </c>
      <c r="H196" t="s">
        <v>637</v>
      </c>
      <c r="I196" t="s">
        <v>374</v>
      </c>
    </row>
    <row r="197" spans="1:9">
      <c r="A197" s="1" t="s">
        <v>204</v>
      </c>
      <c r="B197">
        <f>HYPERLINK("https://www.suredividend.com/sure-analysis-FTS/","Fortis, Inc.")</f>
        <v>0</v>
      </c>
      <c r="C197" t="s">
        <v>632</v>
      </c>
      <c r="D197">
        <v>0.040533681174436</v>
      </c>
      <c r="E197">
        <v>0.02794113731992209</v>
      </c>
      <c r="F197">
        <v>0.05</v>
      </c>
      <c r="G197">
        <v>0.1147287118446219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HYPERLINK("https://www.suredividend.com/sure-analysis-CNI/","Canadian National Railway Co.")</f>
        <v>0</v>
      </c>
      <c r="C198" t="s">
        <v>632</v>
      </c>
      <c r="D198">
        <v>0.023064280648896</v>
      </c>
      <c r="E198">
        <v>0.02375527505488684</v>
      </c>
      <c r="F198">
        <v>0.07000000000000001</v>
      </c>
      <c r="G198">
        <v>0.1146809732406784</v>
      </c>
      <c r="H198" t="s">
        <v>637</v>
      </c>
      <c r="I198" t="s">
        <v>374</v>
      </c>
    </row>
    <row r="199" spans="1:9">
      <c r="A199" s="1" t="s">
        <v>206</v>
      </c>
      <c r="B199">
        <f>HYPERLINK("https://www.suredividend.com/sure-analysis-AOS/","A. O. Smith Corp.")</f>
        <v>0</v>
      </c>
      <c r="C199" t="s">
        <v>632</v>
      </c>
      <c r="D199">
        <v>0.023237800154918</v>
      </c>
      <c r="E199">
        <v>0.02584332260840161</v>
      </c>
      <c r="F199">
        <v>0.06</v>
      </c>
      <c r="G199">
        <v>0.1108902705988588</v>
      </c>
      <c r="H199" t="s">
        <v>637</v>
      </c>
      <c r="I199" t="s">
        <v>374</v>
      </c>
    </row>
    <row r="200" spans="1:9">
      <c r="A200" s="1" t="s">
        <v>207</v>
      </c>
      <c r="B200">
        <f>HYPERLINK("https://www.suredividend.com/sure-analysis-TRV/","The Travelers Cos., Inc.")</f>
        <v>0</v>
      </c>
      <c r="C200" t="s">
        <v>632</v>
      </c>
      <c r="D200">
        <v>0.03161088275592</v>
      </c>
      <c r="E200">
        <v>0.02033435332717271</v>
      </c>
      <c r="F200">
        <v>0.06</v>
      </c>
      <c r="G200">
        <v>0.1105740660352577</v>
      </c>
      <c r="H200" t="s">
        <v>637</v>
      </c>
      <c r="I200" t="s">
        <v>374</v>
      </c>
    </row>
    <row r="201" spans="1:9">
      <c r="A201" s="1" t="s">
        <v>208</v>
      </c>
      <c r="B201">
        <f>HYPERLINK("https://www.suredividend.com/sure-analysis-PKX/","POSCO")</f>
        <v>0</v>
      </c>
      <c r="C201" t="s">
        <v>632</v>
      </c>
      <c r="D201">
        <v>0.03700088469478</v>
      </c>
      <c r="E201">
        <v>0.0437207078242996</v>
      </c>
      <c r="F201">
        <v>0.02</v>
      </c>
      <c r="G201">
        <v>0.1104225238490393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HYPERLINK("https://www.suredividend.com/sure-analysis-HII/","Huntington Ingalls Industries, Inc.")</f>
        <v>0</v>
      </c>
      <c r="C202" t="s">
        <v>632</v>
      </c>
      <c r="D202">
        <v>0.020434733386165</v>
      </c>
      <c r="E202">
        <v>0.03320148516130428</v>
      </c>
      <c r="F202">
        <v>0.05</v>
      </c>
      <c r="G202">
        <v>0.105082835420655</v>
      </c>
      <c r="H202" t="s">
        <v>637</v>
      </c>
      <c r="I202" t="s">
        <v>440</v>
      </c>
    </row>
    <row r="203" spans="1:9">
      <c r="A203" s="1" t="s">
        <v>210</v>
      </c>
      <c r="B203">
        <f>HYPERLINK("https://www.suredividend.com/sure-analysis-DPZ/","Domino's Pizza, Inc.")</f>
        <v>0</v>
      </c>
      <c r="C203" t="s">
        <v>632</v>
      </c>
      <c r="D203">
        <v>0.008199047649080001</v>
      </c>
      <c r="E203">
        <v>-0.0225033007350729</v>
      </c>
      <c r="F203">
        <v>0.12</v>
      </c>
      <c r="G203">
        <v>0.1046494347235585</v>
      </c>
      <c r="H203" t="s">
        <v>637</v>
      </c>
      <c r="I203" t="s">
        <v>440</v>
      </c>
    </row>
    <row r="204" spans="1:9">
      <c r="A204" s="1" t="s">
        <v>211</v>
      </c>
      <c r="B204">
        <f>HYPERLINK("https://www.suredividend.com/sure-analysis-NEP/","NextEra Energy Partners LP")</f>
        <v>0</v>
      </c>
      <c r="C204" t="s">
        <v>634</v>
      </c>
      <c r="D204">
        <v>0.04376112099644101</v>
      </c>
      <c r="E204">
        <v>0.02553095713061304</v>
      </c>
      <c r="F204">
        <v>0.04</v>
      </c>
      <c r="G204">
        <v>0.1039378747016881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HYPERLINK("https://www.suredividend.com/sure-analysis-CAE/","CAE, Inc.")</f>
        <v>0</v>
      </c>
      <c r="C205" t="s">
        <v>632</v>
      </c>
      <c r="D205">
        <v>0.017224846892154</v>
      </c>
      <c r="E205">
        <v>0.006657233971498977</v>
      </c>
      <c r="F205">
        <v>0.08</v>
      </c>
      <c r="G205">
        <v>0.1033088056125111</v>
      </c>
      <c r="H205" t="s">
        <v>637</v>
      </c>
      <c r="I205" t="s">
        <v>440</v>
      </c>
    </row>
    <row r="206" spans="1:9">
      <c r="A206" s="1" t="s">
        <v>213</v>
      </c>
      <c r="B206">
        <f>HYPERLINK("https://www.suredividend.com/sure-analysis-UNP/","Union Pacific Corp.")</f>
        <v>0</v>
      </c>
      <c r="C206" t="s">
        <v>632</v>
      </c>
      <c r="D206">
        <v>0.028019689511548</v>
      </c>
      <c r="E206">
        <v>0.0271827284559758</v>
      </c>
      <c r="F206">
        <v>0.05</v>
      </c>
      <c r="G206">
        <v>0.1026320528190225</v>
      </c>
      <c r="H206" t="s">
        <v>637</v>
      </c>
      <c r="I206" t="s">
        <v>440</v>
      </c>
    </row>
    <row r="207" spans="1:9">
      <c r="A207" s="1" t="s">
        <v>214</v>
      </c>
      <c r="B207">
        <f>HYPERLINK("https://www.suredividend.com/sure-analysis-RE/","Everest Re Group Ltd.")</f>
        <v>0</v>
      </c>
      <c r="C207" t="s">
        <v>632</v>
      </c>
      <c r="D207">
        <v>0.028632606314112</v>
      </c>
      <c r="E207">
        <v>0.01655271866441166</v>
      </c>
      <c r="F207">
        <v>0.058</v>
      </c>
      <c r="G207">
        <v>0.1025260326702042</v>
      </c>
      <c r="H207" t="s">
        <v>637</v>
      </c>
      <c r="I207" t="s">
        <v>374</v>
      </c>
    </row>
    <row r="208" spans="1:9">
      <c r="A208" s="1" t="s">
        <v>215</v>
      </c>
      <c r="B208">
        <f>HYPERLINK("https://www.suredividend.com/sure-analysis-KO/","The Coca-Cola Co.")</f>
        <v>0</v>
      </c>
      <c r="C208" t="s">
        <v>632</v>
      </c>
      <c r="D208">
        <v>0.03392705682782</v>
      </c>
      <c r="E208">
        <v>-0.0006794638516431917</v>
      </c>
      <c r="F208">
        <v>0.07000000000000001</v>
      </c>
      <c r="G208">
        <v>0.09862229532065325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HYPERLINK("https://www.suredividend.com/sure-analysis-TJX/","The TJX Cos., Inc.")</f>
        <v>0</v>
      </c>
      <c r="C209" t="s">
        <v>632</v>
      </c>
      <c r="D209">
        <v>0.018638573743922</v>
      </c>
      <c r="E209">
        <v>-0.009750706144353249</v>
      </c>
      <c r="F209">
        <v>0.09</v>
      </c>
      <c r="G209">
        <v>0.09720303733933267</v>
      </c>
      <c r="H209" t="s">
        <v>637</v>
      </c>
      <c r="I209" t="s">
        <v>440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632</v>
      </c>
      <c r="D210">
        <v>0.022149095051259</v>
      </c>
      <c r="E210">
        <v>0.004987341176627913</v>
      </c>
      <c r="F210">
        <v>0.06</v>
      </c>
      <c r="G210">
        <v>0.08454288617181738</v>
      </c>
      <c r="H210" t="s">
        <v>637</v>
      </c>
      <c r="I210" t="s">
        <v>440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632</v>
      </c>
      <c r="D211">
        <v>0.014810243751928</v>
      </c>
      <c r="E211">
        <v>-0.02198887859614951</v>
      </c>
      <c r="F211">
        <v>0.09</v>
      </c>
      <c r="G211">
        <v>0.0826657557897732</v>
      </c>
      <c r="H211" t="s">
        <v>637</v>
      </c>
      <c r="I211" t="s">
        <v>397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0.032881047338304</v>
      </c>
      <c r="E212">
        <v>-0.007641471738333183</v>
      </c>
      <c r="F212">
        <v>0.055</v>
      </c>
      <c r="G212">
        <v>0.07961108489964008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HYPERLINK("https://www.suredividend.com/sure-analysis-NKE/","NIKE, Inc.")</f>
        <v>0</v>
      </c>
      <c r="C213" t="s">
        <v>632</v>
      </c>
      <c r="D213">
        <v>0.012196765498652</v>
      </c>
      <c r="E213">
        <v>-0.02314971835934354</v>
      </c>
      <c r="F213">
        <v>0.09</v>
      </c>
      <c r="G213">
        <v>0.07860174571495371</v>
      </c>
      <c r="H213" t="s">
        <v>637</v>
      </c>
      <c r="I213" t="s">
        <v>440</v>
      </c>
    </row>
    <row r="214" spans="1:9">
      <c r="A214" s="1" t="s">
        <v>221</v>
      </c>
      <c r="B214">
        <f>HYPERLINK("https://www.suredividend.com/sure-analysis-MSFT/","Microsoft Corp.")</f>
        <v>0</v>
      </c>
      <c r="C214" t="s">
        <v>632</v>
      </c>
      <c r="D214">
        <v>0.013950812598878</v>
      </c>
      <c r="E214">
        <v>-0.02424546757049817</v>
      </c>
      <c r="F214">
        <v>0.08</v>
      </c>
      <c r="G214">
        <v>0.0697774724051512</v>
      </c>
      <c r="H214" t="s">
        <v>637</v>
      </c>
      <c r="I214" t="s">
        <v>440</v>
      </c>
    </row>
    <row r="215" spans="1:9">
      <c r="A215" s="1" t="s">
        <v>222</v>
      </c>
      <c r="B215">
        <f>HYPERLINK("https://www.suredividend.com/sure-analysis-CHD/","Church &amp; Dwight Co., Inc.")</f>
        <v>0</v>
      </c>
      <c r="C215" t="s">
        <v>632</v>
      </c>
      <c r="D215">
        <v>0.014351048730484</v>
      </c>
      <c r="E215">
        <v>-0.01431340193014863</v>
      </c>
      <c r="F215">
        <v>0.07000000000000001</v>
      </c>
      <c r="G215">
        <v>0.0693535536863279</v>
      </c>
      <c r="H215" t="s">
        <v>637</v>
      </c>
      <c r="I215" t="s">
        <v>440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632</v>
      </c>
      <c r="D216">
        <v>0.024900676473746</v>
      </c>
      <c r="E216">
        <v>-0.00681401781914226</v>
      </c>
      <c r="F216">
        <v>0.05</v>
      </c>
      <c r="G216">
        <v>0.06853864523459419</v>
      </c>
      <c r="H216" t="s">
        <v>637</v>
      </c>
      <c r="I216" t="s">
        <v>440</v>
      </c>
    </row>
    <row r="217" spans="1:9">
      <c r="A217" s="1" t="s">
        <v>224</v>
      </c>
      <c r="B217">
        <f>HYPERLINK("https://www.suredividend.com/sure-analysis-DG/","Dollar General Corp.")</f>
        <v>0</v>
      </c>
      <c r="C217" t="s">
        <v>632</v>
      </c>
      <c r="D217">
        <v>0.009015989293512001</v>
      </c>
      <c r="E217">
        <v>-0.03794953048142058</v>
      </c>
      <c r="F217">
        <v>0.1</v>
      </c>
      <c r="G217">
        <v>0.06725045101245897</v>
      </c>
      <c r="H217" t="s">
        <v>637</v>
      </c>
      <c r="I217" t="s">
        <v>440</v>
      </c>
    </row>
    <row r="218" spans="1:9">
      <c r="A218" s="1" t="s">
        <v>225</v>
      </c>
      <c r="B218">
        <f>HYPERLINK("https://www.suredividend.com/sure-analysis-APD/","Air Products &amp; Chemicals, Inc.")</f>
        <v>0</v>
      </c>
      <c r="C218" t="s">
        <v>632</v>
      </c>
      <c r="D218">
        <v>0.024716347946518</v>
      </c>
      <c r="E218">
        <v>-0.01849506844194126</v>
      </c>
      <c r="F218">
        <v>0.06</v>
      </c>
      <c r="G218">
        <v>0.06720170250736279</v>
      </c>
      <c r="H218" t="s">
        <v>637</v>
      </c>
      <c r="I218" t="s">
        <v>374</v>
      </c>
    </row>
    <row r="219" spans="1:9">
      <c r="A219" s="1" t="s">
        <v>226</v>
      </c>
      <c r="B219">
        <f>HYPERLINK("https://www.suredividend.com/sure-analysis-AROW/","Arrow Financial Corp.")</f>
        <v>0</v>
      </c>
      <c r="C219" t="s">
        <v>632</v>
      </c>
      <c r="D219">
        <v>0.04020909090909</v>
      </c>
      <c r="E219">
        <v>0.02767429877937655</v>
      </c>
      <c r="F219">
        <v>0</v>
      </c>
      <c r="G219">
        <v>0.06627775518544388</v>
      </c>
      <c r="H219" t="s">
        <v>637</v>
      </c>
      <c r="I219" t="s">
        <v>637</v>
      </c>
    </row>
    <row r="220" spans="1:9">
      <c r="A220" s="1" t="s">
        <v>227</v>
      </c>
      <c r="B220">
        <f>HYPERLINK("https://www.suredividend.com/sure-analysis-KR/","The Kroger Co.")</f>
        <v>0</v>
      </c>
      <c r="C220" t="s">
        <v>632</v>
      </c>
      <c r="D220">
        <v>0.021291208791208</v>
      </c>
      <c r="E220">
        <v>-0.007813457628780496</v>
      </c>
      <c r="F220">
        <v>0.05</v>
      </c>
      <c r="G220">
        <v>0.0626466278208071</v>
      </c>
      <c r="H220" t="s">
        <v>637</v>
      </c>
      <c r="I220" t="s">
        <v>374</v>
      </c>
    </row>
    <row r="221" spans="1:9">
      <c r="A221" s="1" t="s">
        <v>228</v>
      </c>
      <c r="B221">
        <f>HYPERLINK("https://www.suredividend.com/sure-analysis-MCD/","McDonald's Corp.")</f>
        <v>0</v>
      </c>
      <c r="C221" t="s">
        <v>632</v>
      </c>
      <c r="D221">
        <v>0.027802268853229</v>
      </c>
      <c r="E221">
        <v>-0.02617465527500396</v>
      </c>
      <c r="F221">
        <v>0.06</v>
      </c>
      <c r="G221">
        <v>0.06067785040153728</v>
      </c>
      <c r="H221" t="s">
        <v>637</v>
      </c>
      <c r="I221" t="s">
        <v>374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632</v>
      </c>
      <c r="D222">
        <v>0.022708069286016</v>
      </c>
      <c r="E222">
        <v>-0.02365297480197692</v>
      </c>
      <c r="F222">
        <v>0.06</v>
      </c>
      <c r="G222">
        <v>0.0590895119804018</v>
      </c>
      <c r="H222" t="s">
        <v>637</v>
      </c>
      <c r="I222" t="s">
        <v>374</v>
      </c>
    </row>
    <row r="223" spans="1:9">
      <c r="A223" s="1" t="s">
        <v>230</v>
      </c>
      <c r="B223">
        <f>HYPERLINK("https://www.suredividend.com/sure-analysis-MORN/","Morningstar, Inc.")</f>
        <v>0</v>
      </c>
      <c r="C223" t="s">
        <v>632</v>
      </c>
      <c r="D223">
        <v>0.009905291510991001</v>
      </c>
      <c r="E223">
        <v>-0.01263612594904162</v>
      </c>
      <c r="F223">
        <v>0.06</v>
      </c>
      <c r="G223">
        <v>0.05738060009619872</v>
      </c>
      <c r="H223" t="s">
        <v>637</v>
      </c>
      <c r="I223" t="s">
        <v>397</v>
      </c>
    </row>
    <row r="224" spans="1:9">
      <c r="A224" s="1" t="s">
        <v>231</v>
      </c>
      <c r="B224">
        <f>HYPERLINK("https://www.suredividend.com/sure-analysis-RACE/","Ferrari NV")</f>
        <v>0</v>
      </c>
      <c r="C224" t="s">
        <v>632</v>
      </c>
      <c r="D224">
        <v>0.007923686437418</v>
      </c>
      <c r="E224">
        <v>-0.02762518930809055</v>
      </c>
      <c r="F224">
        <v>0.075</v>
      </c>
      <c r="G224">
        <v>0.05449056843767108</v>
      </c>
      <c r="H224" t="s">
        <v>637</v>
      </c>
      <c r="I224" t="s">
        <v>397</v>
      </c>
    </row>
    <row r="225" spans="1:9">
      <c r="A225" s="1" t="s">
        <v>232</v>
      </c>
      <c r="B225">
        <f>HYPERLINK("https://www.suredividend.com/sure-analysis-AAPL/","Apple, Inc.")</f>
        <v>0</v>
      </c>
      <c r="C225" t="s">
        <v>632</v>
      </c>
      <c r="D225">
        <v>0.012246706683317</v>
      </c>
      <c r="E225">
        <v>-0.02743217754689964</v>
      </c>
      <c r="F225">
        <v>0.07000000000000001</v>
      </c>
      <c r="G225">
        <v>0.05410039523592447</v>
      </c>
      <c r="H225" t="s">
        <v>637</v>
      </c>
      <c r="I225" t="s">
        <v>440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632</v>
      </c>
      <c r="D226">
        <v>0.019582406088466</v>
      </c>
      <c r="E226">
        <v>-0.02748844466220823</v>
      </c>
      <c r="F226">
        <v>0.06</v>
      </c>
      <c r="G226">
        <v>0.05271966462912148</v>
      </c>
      <c r="H226" t="s">
        <v>637</v>
      </c>
      <c r="I226" t="s">
        <v>440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632</v>
      </c>
      <c r="D227">
        <v>0.030349596619285</v>
      </c>
      <c r="E227">
        <v>-0.02444730372166071</v>
      </c>
      <c r="F227">
        <v>0.04</v>
      </c>
      <c r="G227">
        <v>0.04877622520728231</v>
      </c>
      <c r="H227" t="s">
        <v>637</v>
      </c>
      <c r="I227" t="s">
        <v>374</v>
      </c>
    </row>
    <row r="228" spans="1:9">
      <c r="A228" s="1" t="s">
        <v>235</v>
      </c>
      <c r="B228">
        <f>HYPERLINK("https://www.suredividend.com/sure-analysis-BAH/","Booz Allen Hamilton Holding Corp.")</f>
        <v>0</v>
      </c>
      <c r="C228" t="s">
        <v>632</v>
      </c>
      <c r="D228">
        <v>0.014460009037505</v>
      </c>
      <c r="E228">
        <v>-0.0513773248335031</v>
      </c>
      <c r="F228">
        <v>0.08</v>
      </c>
      <c r="G228">
        <v>0.04253162029557545</v>
      </c>
      <c r="H228" t="s">
        <v>637</v>
      </c>
      <c r="I228" t="s">
        <v>397</v>
      </c>
    </row>
    <row r="229" spans="1:9">
      <c r="A229" s="1" t="s">
        <v>236</v>
      </c>
      <c r="B229">
        <f>HYPERLINK("https://www.suredividend.com/sure-analysis-NWN/","Northwest Natural Holding Co.")</f>
        <v>0</v>
      </c>
      <c r="C229" t="s">
        <v>632</v>
      </c>
      <c r="D229">
        <v>0.035741123426639</v>
      </c>
      <c r="E229">
        <v>-0.0245875863843823</v>
      </c>
      <c r="F229">
        <v>0.029</v>
      </c>
      <c r="G229">
        <v>0.03920103498500116</v>
      </c>
      <c r="H229" t="s">
        <v>637</v>
      </c>
      <c r="I229" t="s">
        <v>637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632</v>
      </c>
      <c r="D230">
        <v>0.009290691441843</v>
      </c>
      <c r="E230">
        <v>-0.05943593572508743</v>
      </c>
      <c r="F230">
        <v>0.09</v>
      </c>
      <c r="G230">
        <v>0.03690901182721995</v>
      </c>
      <c r="H230" t="s">
        <v>637</v>
      </c>
      <c r="I230" t="s">
        <v>440</v>
      </c>
    </row>
    <row r="231" spans="1:9">
      <c r="A231" s="1" t="s">
        <v>238</v>
      </c>
      <c r="B231">
        <f>HYPERLINK("https://www.suredividend.com/sure-analysis-ATR/","AptarGroup, Inc.")</f>
        <v>0</v>
      </c>
      <c r="C231" t="s">
        <v>632</v>
      </c>
      <c r="D231">
        <v>0.015042372881355</v>
      </c>
      <c r="E231">
        <v>-0.03992812761942444</v>
      </c>
      <c r="F231">
        <v>0.06</v>
      </c>
      <c r="G231">
        <v>0.03367950790528762</v>
      </c>
      <c r="H231" t="s">
        <v>637</v>
      </c>
      <c r="I231" t="s">
        <v>440</v>
      </c>
    </row>
    <row r="232" spans="1:9">
      <c r="A232" s="1" t="s">
        <v>239</v>
      </c>
      <c r="B232">
        <f>HYPERLINK("https://www.suredividend.com/sure-analysis-ED/","Consolidated Edison, Inc.")</f>
        <v>0</v>
      </c>
      <c r="C232" t="s">
        <v>632</v>
      </c>
      <c r="D232">
        <v>0.03532641126626</v>
      </c>
      <c r="E232">
        <v>-0.04090120697056576</v>
      </c>
      <c r="F232">
        <v>0.035</v>
      </c>
      <c r="G232">
        <v>0.03126544846324752</v>
      </c>
      <c r="H232" t="s">
        <v>637</v>
      </c>
      <c r="I232" t="s">
        <v>374</v>
      </c>
    </row>
    <row r="233" spans="1:9">
      <c r="A233" s="1" t="s">
        <v>240</v>
      </c>
      <c r="B233">
        <f>HYPERLINK("https://www.suredividend.com/sure-analysis-MGEE/","MGE Energy, Inc.")</f>
        <v>0</v>
      </c>
      <c r="C233" t="s">
        <v>632</v>
      </c>
      <c r="D233">
        <v>0.025513033832501</v>
      </c>
      <c r="E233">
        <v>-0.03612857249350188</v>
      </c>
      <c r="F233">
        <v>0.04</v>
      </c>
      <c r="G233">
        <v>0.02872359259917778</v>
      </c>
      <c r="H233" t="s">
        <v>637</v>
      </c>
      <c r="I233" t="s">
        <v>374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632</v>
      </c>
      <c r="D234">
        <v>0.01295022258195</v>
      </c>
      <c r="E234">
        <v>-0.03201347906401708</v>
      </c>
      <c r="F234">
        <v>0.034</v>
      </c>
      <c r="G234">
        <v>0.01831721088777205</v>
      </c>
      <c r="H234" t="s">
        <v>637</v>
      </c>
      <c r="I234" t="s">
        <v>440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632</v>
      </c>
      <c r="D235">
        <v>0.026086956521739</v>
      </c>
      <c r="E235">
        <v>-0.05914697192156093</v>
      </c>
      <c r="F235">
        <v>0.03</v>
      </c>
      <c r="G235">
        <v>0.001034843471149793</v>
      </c>
      <c r="H235" t="s">
        <v>637</v>
      </c>
      <c r="I235" t="s">
        <v>440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632</v>
      </c>
      <c r="D236">
        <v>0.010312600708991</v>
      </c>
      <c r="E236">
        <v>-0.1113119624351081</v>
      </c>
      <c r="F236">
        <v>0.095</v>
      </c>
      <c r="G236">
        <v>-0.01125366726883403</v>
      </c>
      <c r="H236" t="s">
        <v>637</v>
      </c>
      <c r="I236" t="s">
        <v>440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632</v>
      </c>
      <c r="D237">
        <v>0.011898913543794</v>
      </c>
      <c r="E237">
        <v>-0.0367231600467407</v>
      </c>
      <c r="F237">
        <v>0</v>
      </c>
      <c r="G237">
        <v>-0.01316985892174405</v>
      </c>
      <c r="H237" t="s">
        <v>637</v>
      </c>
      <c r="I237" t="s">
        <v>397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632</v>
      </c>
      <c r="D238">
        <v>0.133600534402137</v>
      </c>
      <c r="E238">
        <v>0.3156065961219172</v>
      </c>
      <c r="F238">
        <v>0.04</v>
      </c>
      <c r="G238">
        <v>0.409831173918993</v>
      </c>
      <c r="H238" t="s">
        <v>374</v>
      </c>
      <c r="I238" t="s">
        <v>636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634</v>
      </c>
      <c r="D239">
        <v>0.193650793650793</v>
      </c>
      <c r="E239">
        <v>0.2336341725167208</v>
      </c>
      <c r="F239">
        <v>0.03</v>
      </c>
      <c r="G239">
        <v>0.3455202835457416</v>
      </c>
      <c r="H239" t="s">
        <v>374</v>
      </c>
      <c r="I239" t="s">
        <v>636</v>
      </c>
    </row>
    <row r="240" spans="1:9">
      <c r="A240" s="1" t="s">
        <v>247</v>
      </c>
      <c r="B240">
        <f>HYPERLINK("https://www.suredividend.com/sure-analysis-FTI/","TechnipFMC Plc")</f>
        <v>0</v>
      </c>
      <c r="C240" t="s">
        <v>632</v>
      </c>
      <c r="D240">
        <v>0.078313253012048</v>
      </c>
      <c r="E240">
        <v>0.1770221504593608</v>
      </c>
      <c r="F240">
        <v>0.1</v>
      </c>
      <c r="G240">
        <v>0.3291968626256887</v>
      </c>
      <c r="H240" t="s">
        <v>374</v>
      </c>
      <c r="I240" t="s">
        <v>637</v>
      </c>
    </row>
    <row r="241" spans="1:9">
      <c r="A241" s="1" t="s">
        <v>248</v>
      </c>
      <c r="B241">
        <f>HYPERLINK("https://www.suredividend.com/sure-analysis-EPD/","Enterprise Products Partners LP")</f>
        <v>0</v>
      </c>
      <c r="C241" t="s">
        <v>634</v>
      </c>
      <c r="D241">
        <v>0.123071528751753</v>
      </c>
      <c r="E241">
        <v>0.2034736754740949</v>
      </c>
      <c r="F241">
        <v>0.04</v>
      </c>
      <c r="G241">
        <v>0.3048378975579686</v>
      </c>
      <c r="H241" t="s">
        <v>374</v>
      </c>
      <c r="I241" t="s">
        <v>636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632</v>
      </c>
      <c r="D242">
        <v>0.093116883116883</v>
      </c>
      <c r="E242">
        <v>0.1611077612042868</v>
      </c>
      <c r="F242">
        <v>0.04</v>
      </c>
      <c r="G242">
        <v>0.2945604986045685</v>
      </c>
      <c r="H242" t="s">
        <v>374</v>
      </c>
      <c r="I242" t="s">
        <v>636</v>
      </c>
    </row>
    <row r="243" spans="1:9">
      <c r="A243" s="1" t="s">
        <v>250</v>
      </c>
      <c r="B243">
        <f>HYPERLINK("https://www.suredividend.com/sure-analysis-PSX/","Phillips 66")</f>
        <v>0</v>
      </c>
      <c r="C243" t="s">
        <v>632</v>
      </c>
      <c r="D243">
        <v>0.07543103448275801</v>
      </c>
      <c r="E243">
        <v>0.2092961023125088</v>
      </c>
      <c r="F243">
        <v>0.02</v>
      </c>
      <c r="G243">
        <v>0.2731038390831846</v>
      </c>
      <c r="H243" t="s">
        <v>374</v>
      </c>
      <c r="I243" t="s">
        <v>636</v>
      </c>
    </row>
    <row r="244" spans="1:9">
      <c r="A244" s="1" t="s">
        <v>251</v>
      </c>
      <c r="B244">
        <f>HYPERLINK("https://www.suredividend.com/sure-analysis-SU/","Suncor Energy, Inc.")</f>
        <v>0</v>
      </c>
      <c r="C244" t="s">
        <v>632</v>
      </c>
      <c r="D244">
        <v>0.08537208995539501</v>
      </c>
      <c r="E244">
        <v>0.1805042452625119</v>
      </c>
      <c r="F244">
        <v>0.04</v>
      </c>
      <c r="G244">
        <v>0.2722007010742147</v>
      </c>
      <c r="H244" t="s">
        <v>374</v>
      </c>
      <c r="I244" t="s">
        <v>636</v>
      </c>
    </row>
    <row r="245" spans="1:9">
      <c r="A245" s="1" t="s">
        <v>252</v>
      </c>
      <c r="B245">
        <f>HYPERLINK("https://www.suredividend.com/sure-analysis-CNQ/","Canadian Natural Resources Ltd.")</f>
        <v>0</v>
      </c>
      <c r="C245" t="s">
        <v>632</v>
      </c>
      <c r="D245">
        <v>0.08978696911086601</v>
      </c>
      <c r="E245">
        <v>0.1648435703095152</v>
      </c>
      <c r="F245">
        <v>0.05</v>
      </c>
      <c r="G245">
        <v>0.2718791563204088</v>
      </c>
      <c r="H245" t="s">
        <v>374</v>
      </c>
      <c r="I245" t="s">
        <v>636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632</v>
      </c>
      <c r="D246">
        <v>0.05658504301786801</v>
      </c>
      <c r="E246">
        <v>0.1545678125045564</v>
      </c>
      <c r="F246">
        <v>0.07000000000000001</v>
      </c>
      <c r="G246">
        <v>0.2661811581571076</v>
      </c>
      <c r="H246" t="s">
        <v>374</v>
      </c>
      <c r="I246" t="s">
        <v>637</v>
      </c>
    </row>
    <row r="247" spans="1:9">
      <c r="A247" s="1" t="s">
        <v>254</v>
      </c>
      <c r="B247">
        <f>HYPERLINK("https://www.suredividend.com/sure-analysis-JACK/","Jack in the Box, Inc.")</f>
        <v>0</v>
      </c>
      <c r="C247" t="s">
        <v>632</v>
      </c>
      <c r="D247">
        <v>0.040353089533417</v>
      </c>
      <c r="E247">
        <v>0.1620029186255263</v>
      </c>
      <c r="F247">
        <v>0.07000000000000001</v>
      </c>
      <c r="G247">
        <v>0.2621109033832207</v>
      </c>
      <c r="H247" t="s">
        <v>374</v>
      </c>
      <c r="I247" t="s">
        <v>374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634</v>
      </c>
      <c r="D248">
        <v>0.191087962962962</v>
      </c>
      <c r="E248">
        <v>0.1581151756192944</v>
      </c>
      <c r="F248">
        <v>0.015</v>
      </c>
      <c r="G248">
        <v>0.2618518066799558</v>
      </c>
      <c r="H248" t="s">
        <v>374</v>
      </c>
      <c r="I248" t="s">
        <v>636</v>
      </c>
    </row>
    <row r="249" spans="1:9">
      <c r="A249" s="1" t="s">
        <v>256</v>
      </c>
      <c r="B249">
        <f>HYPERLINK("https://www.suredividend.com/sure-analysis-NOV/","National Oilwell Varco, Inc.")</f>
        <v>0</v>
      </c>
      <c r="C249" t="s">
        <v>632</v>
      </c>
      <c r="D249">
        <v>0.022988505747126</v>
      </c>
      <c r="E249">
        <v>0.2146236042463747</v>
      </c>
      <c r="F249">
        <v>0.018</v>
      </c>
      <c r="G249">
        <v>0.2558154138333011</v>
      </c>
      <c r="H249" t="s">
        <v>374</v>
      </c>
      <c r="I249" t="s">
        <v>440</v>
      </c>
    </row>
    <row r="250" spans="1:9">
      <c r="A250" s="1" t="s">
        <v>257</v>
      </c>
      <c r="B250">
        <f>HYPERLINK("https://www.suredividend.com/sure-analysis-LYB/","LyondellBasell Industries NV")</f>
        <v>0</v>
      </c>
      <c r="C250" t="s">
        <v>632</v>
      </c>
      <c r="D250">
        <v>0.090080312567831</v>
      </c>
      <c r="E250">
        <v>0.1433122570542462</v>
      </c>
      <c r="F250">
        <v>0.05</v>
      </c>
      <c r="G250">
        <v>0.2475683693403676</v>
      </c>
      <c r="H250" t="s">
        <v>374</v>
      </c>
      <c r="I250" t="s">
        <v>636</v>
      </c>
    </row>
    <row r="251" spans="1:9">
      <c r="A251" s="1" t="s">
        <v>258</v>
      </c>
      <c r="B251">
        <f>HYPERLINK("https://www.suredividend.com/sure-analysis-HFC/","HollyFrontier Corp.")</f>
        <v>0</v>
      </c>
      <c r="C251" t="s">
        <v>632</v>
      </c>
      <c r="D251">
        <v>0.06893004115226301</v>
      </c>
      <c r="E251">
        <v>0.1879887123321025</v>
      </c>
      <c r="F251">
        <v>0.02</v>
      </c>
      <c r="G251">
        <v>0.2453531082627003</v>
      </c>
      <c r="H251" t="s">
        <v>374</v>
      </c>
      <c r="I251" t="s">
        <v>636</v>
      </c>
    </row>
    <row r="252" spans="1:9">
      <c r="A252" s="1" t="s">
        <v>259</v>
      </c>
      <c r="B252">
        <f>HYPERLINK("https://www.suredividend.com/sure-analysis-RDEIY/","Red Eléctrica Corp. SA")</f>
        <v>0</v>
      </c>
      <c r="C252" t="s">
        <v>632</v>
      </c>
      <c r="D252">
        <v>0.076112637362637</v>
      </c>
      <c r="E252">
        <v>0.09575457401558096</v>
      </c>
      <c r="F252">
        <v>0.076</v>
      </c>
      <c r="G252">
        <v>0.2428195391820294</v>
      </c>
      <c r="H252" t="s">
        <v>374</v>
      </c>
      <c r="I252" t="s">
        <v>637</v>
      </c>
    </row>
    <row r="253" spans="1:9">
      <c r="A253" s="1" t="s">
        <v>260</v>
      </c>
      <c r="B253">
        <f>HYPERLINK("https://www.suredividend.com/sure-analysis-HOG/","Harley-Davidson, Inc.")</f>
        <v>0</v>
      </c>
      <c r="C253" t="s">
        <v>632</v>
      </c>
      <c r="D253">
        <v>0.07367387033398801</v>
      </c>
      <c r="E253">
        <v>0.144607121143564</v>
      </c>
      <c r="F253">
        <v>0.05</v>
      </c>
      <c r="G253">
        <v>0.2375987752469828</v>
      </c>
      <c r="H253" t="s">
        <v>374</v>
      </c>
      <c r="I253" t="s">
        <v>637</v>
      </c>
    </row>
    <row r="254" spans="1:9">
      <c r="A254" s="1" t="s">
        <v>261</v>
      </c>
      <c r="B254">
        <f>HYPERLINK("https://www.suredividend.com/sure-analysis-KEY/","KeyCorp")</f>
        <v>0</v>
      </c>
      <c r="C254" t="s">
        <v>632</v>
      </c>
      <c r="D254">
        <v>0.06531738730450701</v>
      </c>
      <c r="E254">
        <v>0.1407696284753999</v>
      </c>
      <c r="F254">
        <v>0.05</v>
      </c>
      <c r="G254">
        <v>0.2338378804604415</v>
      </c>
      <c r="H254" t="s">
        <v>374</v>
      </c>
      <c r="I254" t="s">
        <v>637</v>
      </c>
    </row>
    <row r="255" spans="1:9">
      <c r="A255" s="1" t="s">
        <v>262</v>
      </c>
      <c r="B255">
        <f>HYPERLINK("https://www.suredividend.com/sure-analysis-BMO/","Bank of Montreal")</f>
        <v>0</v>
      </c>
      <c r="C255" t="s">
        <v>632</v>
      </c>
      <c r="D255">
        <v>0.070396830168292</v>
      </c>
      <c r="E255">
        <v>0.1344624840665629</v>
      </c>
      <c r="F255">
        <v>0.05</v>
      </c>
      <c r="G255">
        <v>0.2317216474933663</v>
      </c>
      <c r="H255" t="s">
        <v>374</v>
      </c>
      <c r="I255" t="s">
        <v>637</v>
      </c>
    </row>
    <row r="256" spans="1:9">
      <c r="A256" s="1" t="s">
        <v>263</v>
      </c>
      <c r="B256">
        <f>HYPERLINK("https://www.suredividend.com/sure-analysis-HBAN/","Huntington Bancshares, Inc.")</f>
        <v>0</v>
      </c>
      <c r="C256" t="s">
        <v>632</v>
      </c>
      <c r="D256">
        <v>0.06921241050119301</v>
      </c>
      <c r="E256">
        <v>0.138086293083213</v>
      </c>
      <c r="F256">
        <v>0.05</v>
      </c>
      <c r="G256">
        <v>0.2312703182943159</v>
      </c>
      <c r="H256" t="s">
        <v>374</v>
      </c>
      <c r="I256" t="s">
        <v>637</v>
      </c>
    </row>
    <row r="257" spans="1:9">
      <c r="A257" s="1" t="s">
        <v>264</v>
      </c>
      <c r="B257">
        <f>HYPERLINK("https://www.suredividend.com/sure-analysis-VLO/","Valero Energy Corp.")</f>
        <v>0</v>
      </c>
      <c r="C257" t="s">
        <v>632</v>
      </c>
      <c r="D257">
        <v>0.08189262966333001</v>
      </c>
      <c r="E257">
        <v>0.1666301185892081</v>
      </c>
      <c r="F257">
        <v>0.01</v>
      </c>
      <c r="G257">
        <v>0.227645710065</v>
      </c>
      <c r="H257" t="s">
        <v>374</v>
      </c>
      <c r="I257" t="s">
        <v>636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632</v>
      </c>
      <c r="D258">
        <v>0.075356415478615</v>
      </c>
      <c r="E258">
        <v>0.1288395149558825</v>
      </c>
      <c r="F258">
        <v>0.05</v>
      </c>
      <c r="G258">
        <v>0.2261122365479979</v>
      </c>
      <c r="H258" t="s">
        <v>374</v>
      </c>
      <c r="I258" t="s">
        <v>637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632</v>
      </c>
      <c r="D259">
        <v>0.051643192488262</v>
      </c>
      <c r="E259">
        <v>0.1343212747864497</v>
      </c>
      <c r="F259">
        <v>0.055</v>
      </c>
      <c r="G259">
        <v>0.2242042656822862</v>
      </c>
      <c r="H259" t="s">
        <v>374</v>
      </c>
      <c r="I259" t="s">
        <v>637</v>
      </c>
    </row>
    <row r="260" spans="1:9">
      <c r="A260" s="1" t="s">
        <v>267</v>
      </c>
      <c r="B260">
        <f>HYPERLINK("https://www.suredividend.com/sure-analysis-NOK/","Nokia Oyj")</f>
        <v>0</v>
      </c>
      <c r="C260" t="s">
        <v>632</v>
      </c>
      <c r="D260">
        <v>0.042988505747126</v>
      </c>
      <c r="E260">
        <v>0.1151015032663814</v>
      </c>
      <c r="F260">
        <v>0.07000000000000001</v>
      </c>
      <c r="G260">
        <v>0.2219317603714843</v>
      </c>
      <c r="H260" t="s">
        <v>374</v>
      </c>
      <c r="I260" t="s">
        <v>374</v>
      </c>
    </row>
    <row r="261" spans="1:9">
      <c r="A261" s="1" t="s">
        <v>268</v>
      </c>
      <c r="B261">
        <f>HYPERLINK("https://www.suredividend.com/sure-analysis-CEO/","CNOOC Ltd.")</f>
        <v>0</v>
      </c>
      <c r="C261" t="s">
        <v>632</v>
      </c>
      <c r="D261">
        <v>0.08807594936708801</v>
      </c>
      <c r="E261">
        <v>0.1131183325486993</v>
      </c>
      <c r="F261">
        <v>0.05</v>
      </c>
      <c r="G261">
        <v>0.2172467638521036</v>
      </c>
      <c r="H261" t="s">
        <v>374</v>
      </c>
      <c r="I261" t="s">
        <v>637</v>
      </c>
    </row>
    <row r="262" spans="1:9">
      <c r="A262" s="1" t="s">
        <v>269</v>
      </c>
      <c r="B262">
        <f>HYPERLINK("https://www.suredividend.com/sure-analysis-HAS/","Hasbro, Inc.")</f>
        <v>0</v>
      </c>
      <c r="C262" t="s">
        <v>632</v>
      </c>
      <c r="D262">
        <v>0.05056701989217301</v>
      </c>
      <c r="E262">
        <v>0.1009397227074951</v>
      </c>
      <c r="F262">
        <v>0.08</v>
      </c>
      <c r="G262">
        <v>0.216196753905129</v>
      </c>
      <c r="H262" t="s">
        <v>374</v>
      </c>
      <c r="I262" t="s">
        <v>374</v>
      </c>
    </row>
    <row r="263" spans="1:9">
      <c r="A263" s="1" t="s">
        <v>270</v>
      </c>
      <c r="B263">
        <f>HYPERLINK("https://www.suredividend.com/sure-analysis-BUD/","Anheuser-Busch InBev SA/NV")</f>
        <v>0</v>
      </c>
      <c r="C263" t="s">
        <v>632</v>
      </c>
      <c r="D263">
        <v>0.045610088616223</v>
      </c>
      <c r="E263">
        <v>0.1589035461084694</v>
      </c>
      <c r="F263">
        <v>0.03</v>
      </c>
      <c r="G263">
        <v>0.2157800625867403</v>
      </c>
      <c r="H263" t="s">
        <v>374</v>
      </c>
      <c r="I263" t="s">
        <v>374</v>
      </c>
    </row>
    <row r="264" spans="1:9">
      <c r="A264" s="1" t="s">
        <v>271</v>
      </c>
      <c r="B264">
        <f>HYPERLINK("https://www.suredividend.com/sure-analysis-BNS/","The Bank of Nova Scotia")</f>
        <v>0</v>
      </c>
      <c r="C264" t="s">
        <v>632</v>
      </c>
      <c r="D264">
        <v>0.07259883519554401</v>
      </c>
      <c r="E264">
        <v>0.1170340997937203</v>
      </c>
      <c r="F264">
        <v>0.05</v>
      </c>
      <c r="G264">
        <v>0.2156227427425377</v>
      </c>
      <c r="H264" t="s">
        <v>374</v>
      </c>
      <c r="I264" t="s">
        <v>637</v>
      </c>
    </row>
    <row r="265" spans="1:9">
      <c r="A265" s="1" t="s">
        <v>272</v>
      </c>
      <c r="B265">
        <f>HYPERLINK("https://www.suredividend.com/sure-analysis-SUUIF/","Superior Plus Corp.")</f>
        <v>0</v>
      </c>
      <c r="C265" t="s">
        <v>632</v>
      </c>
      <c r="D265">
        <v>0.103352497472531</v>
      </c>
      <c r="E265">
        <v>0.1594357208706234</v>
      </c>
      <c r="F265">
        <v>0</v>
      </c>
      <c r="G265">
        <v>0.211468852701074</v>
      </c>
      <c r="H265" t="s">
        <v>374</v>
      </c>
      <c r="I265" t="s">
        <v>636</v>
      </c>
    </row>
    <row r="266" spans="1:9">
      <c r="A266" s="1" t="s">
        <v>273</v>
      </c>
      <c r="B266">
        <f>HYPERLINK("https://www.suredividend.com/sure-analysis-HBI/","Hanesbrands, Inc.")</f>
        <v>0</v>
      </c>
      <c r="C266" t="s">
        <v>632</v>
      </c>
      <c r="D266">
        <v>0.06451612903225801</v>
      </c>
      <c r="E266">
        <v>0.1411898789591177</v>
      </c>
      <c r="F266">
        <v>0.03</v>
      </c>
      <c r="G266">
        <v>0.2103906604752881</v>
      </c>
      <c r="H266" t="s">
        <v>374</v>
      </c>
      <c r="I266" t="s">
        <v>637</v>
      </c>
    </row>
    <row r="267" spans="1:9">
      <c r="A267" s="1" t="s">
        <v>274</v>
      </c>
      <c r="B267">
        <f>HYPERLINK("https://www.suredividend.com/sure-analysis-TD/","The Toronto-Dominion Bank")</f>
        <v>0</v>
      </c>
      <c r="C267" t="s">
        <v>632</v>
      </c>
      <c r="D267">
        <v>0.05971039556904501</v>
      </c>
      <c r="E267">
        <v>0.1027280589776818</v>
      </c>
      <c r="F267">
        <v>0.06</v>
      </c>
      <c r="G267">
        <v>0.2070281389562765</v>
      </c>
      <c r="H267" t="s">
        <v>374</v>
      </c>
      <c r="I267" t="s">
        <v>637</v>
      </c>
    </row>
    <row r="268" spans="1:9">
      <c r="A268" s="1" t="s">
        <v>275</v>
      </c>
      <c r="B268">
        <f>HYPERLINK("https://www.suredividend.com/sure-analysis-COP/","ConocoPhillips")</f>
        <v>0</v>
      </c>
      <c r="C268" t="s">
        <v>632</v>
      </c>
      <c r="D268">
        <v>0.047340425531914</v>
      </c>
      <c r="E268">
        <v>0.06146797948126492</v>
      </c>
      <c r="F268">
        <v>0.1</v>
      </c>
      <c r="G268">
        <v>0.2052732313452317</v>
      </c>
      <c r="H268" t="s">
        <v>374</v>
      </c>
      <c r="I268" t="s">
        <v>374</v>
      </c>
    </row>
    <row r="269" spans="1:9">
      <c r="A269" s="1" t="s">
        <v>276</v>
      </c>
      <c r="B269">
        <f>HYPERLINK("https://www.suredividend.com/sure-analysis-NTAP/","NetApp, Inc.")</f>
        <v>0</v>
      </c>
      <c r="C269" t="s">
        <v>632</v>
      </c>
      <c r="D269">
        <v>0.051239209133945</v>
      </c>
      <c r="E269">
        <v>0.1081209586206275</v>
      </c>
      <c r="F269">
        <v>0.06</v>
      </c>
      <c r="G269">
        <v>0.2051531855966642</v>
      </c>
      <c r="H269" t="s">
        <v>374</v>
      </c>
      <c r="I269" t="s">
        <v>374</v>
      </c>
    </row>
    <row r="270" spans="1:9">
      <c r="A270" s="1" t="s">
        <v>277</v>
      </c>
      <c r="B270">
        <f>HYPERLINK("https://www.suredividend.com/sure-analysis-AVGO/","Broadcom, Inc.")</f>
        <v>0</v>
      </c>
      <c r="C270" t="s">
        <v>632</v>
      </c>
      <c r="D270">
        <v>0.04845049821738701</v>
      </c>
      <c r="E270">
        <v>0.066595789660572</v>
      </c>
      <c r="F270">
        <v>0.09</v>
      </c>
      <c r="G270">
        <v>0.2031614159323782</v>
      </c>
      <c r="H270" t="s">
        <v>374</v>
      </c>
      <c r="I270" t="s">
        <v>374</v>
      </c>
    </row>
    <row r="271" spans="1:9">
      <c r="A271" s="1" t="s">
        <v>278</v>
      </c>
      <c r="B271">
        <f>HYPERLINK("https://www.suredividend.com/sure-analysis-SAN/","Banco Santander SA")</f>
        <v>0</v>
      </c>
      <c r="C271" t="s">
        <v>632</v>
      </c>
      <c r="D271">
        <v>0.072896825396825</v>
      </c>
      <c r="E271">
        <v>0.1229551070568211</v>
      </c>
      <c r="F271">
        <v>0.02</v>
      </c>
      <c r="G271">
        <v>0.1999156786146155</v>
      </c>
      <c r="H271" t="s">
        <v>374</v>
      </c>
      <c r="I271" t="s">
        <v>637</v>
      </c>
    </row>
    <row r="272" spans="1:9">
      <c r="A272" s="1" t="s">
        <v>279</v>
      </c>
      <c r="B272">
        <f>HYPERLINK("https://www.suredividend.com/sure-analysis-SLF/","Sun Life Financial, Inc.")</f>
        <v>0</v>
      </c>
      <c r="C272" t="s">
        <v>632</v>
      </c>
      <c r="D272">
        <v>0.05089126583953001</v>
      </c>
      <c r="E272">
        <v>0.08609419828773301</v>
      </c>
      <c r="F272">
        <v>0.07000000000000001</v>
      </c>
      <c r="G272">
        <v>0.1968058038575153</v>
      </c>
      <c r="H272" t="s">
        <v>374</v>
      </c>
      <c r="I272" t="s">
        <v>637</v>
      </c>
    </row>
    <row r="273" spans="1:9">
      <c r="A273" s="1" t="s">
        <v>280</v>
      </c>
      <c r="B273">
        <f>HYPERLINK("https://www.suredividend.com/sure-analysis-KMI/","Kinder Morgan, Inc.")</f>
        <v>0</v>
      </c>
      <c r="C273" t="s">
        <v>632</v>
      </c>
      <c r="D273">
        <v>0.068542568542568</v>
      </c>
      <c r="E273">
        <v>0.09681123419972182</v>
      </c>
      <c r="F273">
        <v>0.04</v>
      </c>
      <c r="G273">
        <v>0.195209953962111</v>
      </c>
      <c r="H273" t="s">
        <v>374</v>
      </c>
      <c r="I273" t="s">
        <v>637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632</v>
      </c>
      <c r="D274">
        <v>0.082088231761256</v>
      </c>
      <c r="E274">
        <v>0.1049237704771073</v>
      </c>
      <c r="F274">
        <v>0.035</v>
      </c>
      <c r="G274">
        <v>0.1943374600725294</v>
      </c>
      <c r="H274" t="s">
        <v>374</v>
      </c>
      <c r="I274" t="s">
        <v>637</v>
      </c>
    </row>
    <row r="275" spans="1:9">
      <c r="A275" s="1" t="s">
        <v>282</v>
      </c>
      <c r="B275">
        <f>HYPERLINK("https://www.suredividend.com/sure-analysis-TAP/","Molson Coors Beverage Co.")</f>
        <v>0</v>
      </c>
      <c r="C275" t="s">
        <v>632</v>
      </c>
      <c r="D275">
        <v>0.05104166666666601</v>
      </c>
      <c r="E275">
        <v>0.1040833612242282</v>
      </c>
      <c r="F275">
        <v>0.05</v>
      </c>
      <c r="G275">
        <v>0.1931741249254251</v>
      </c>
      <c r="H275" t="s">
        <v>374</v>
      </c>
      <c r="I275" t="s">
        <v>374</v>
      </c>
    </row>
    <row r="276" spans="1:9">
      <c r="A276" s="1" t="s">
        <v>283</v>
      </c>
      <c r="B276">
        <f>HYPERLINK("https://www.suredividend.com/sure-analysis-USB/","U.S. Bancorp")</f>
        <v>0</v>
      </c>
      <c r="C276" t="s">
        <v>632</v>
      </c>
      <c r="D276">
        <v>0.04998418222081601</v>
      </c>
      <c r="E276">
        <v>0.09162712061992262</v>
      </c>
      <c r="F276">
        <v>0.06</v>
      </c>
      <c r="G276">
        <v>0.1905796807527727</v>
      </c>
      <c r="H276" t="s">
        <v>374</v>
      </c>
      <c r="I276" t="s">
        <v>637</v>
      </c>
    </row>
    <row r="277" spans="1:9">
      <c r="A277" s="1" t="s">
        <v>284</v>
      </c>
      <c r="B277">
        <f>HYPERLINK("https://www.suredividend.com/sure-analysis-WFC/","Wells Fargo &amp; Co.")</f>
        <v>0</v>
      </c>
      <c r="C277" t="s">
        <v>632</v>
      </c>
      <c r="D277">
        <v>0.07058823529411701</v>
      </c>
      <c r="E277">
        <v>0.1059327574582323</v>
      </c>
      <c r="F277">
        <v>0.03</v>
      </c>
      <c r="G277">
        <v>0.1840741047485774</v>
      </c>
      <c r="H277" t="s">
        <v>374</v>
      </c>
      <c r="I277" t="s">
        <v>637</v>
      </c>
    </row>
    <row r="278" spans="1:9">
      <c r="A278" s="1" t="s">
        <v>285</v>
      </c>
      <c r="B278">
        <f>HYPERLINK("https://www.suredividend.com/sure-analysis-OGZPY/","Gazprom PJSC")</f>
        <v>0</v>
      </c>
      <c r="C278" t="s">
        <v>632</v>
      </c>
      <c r="D278">
        <v>0.117505827505827</v>
      </c>
      <c r="E278">
        <v>0.08665382460480164</v>
      </c>
      <c r="F278">
        <v>0.02</v>
      </c>
      <c r="G278">
        <v>0.1836980218522675</v>
      </c>
      <c r="H278" t="s">
        <v>374</v>
      </c>
      <c r="I278" t="s">
        <v>636</v>
      </c>
    </row>
    <row r="279" spans="1:9">
      <c r="A279" s="1" t="s">
        <v>286</v>
      </c>
      <c r="B279">
        <f>HYPERLINK("https://www.suredividend.com/sure-analysis-MTB/","M&amp;T Bank Corp.")</f>
        <v>0</v>
      </c>
      <c r="C279" t="s">
        <v>632</v>
      </c>
      <c r="D279">
        <v>0.040086038326163</v>
      </c>
      <c r="E279">
        <v>0.08948633294288588</v>
      </c>
      <c r="F279">
        <v>0.063</v>
      </c>
      <c r="G279">
        <v>0.1833120610245491</v>
      </c>
      <c r="H279" t="s">
        <v>374</v>
      </c>
      <c r="I279" t="s">
        <v>374</v>
      </c>
    </row>
    <row r="280" spans="1:9">
      <c r="A280" s="1" t="s">
        <v>287</v>
      </c>
      <c r="B280">
        <f>HYPERLINK("https://www.suredividend.com/sure-analysis-CHL/","China Mobile Ltd.")</f>
        <v>0</v>
      </c>
      <c r="C280" t="s">
        <v>632</v>
      </c>
      <c r="D280">
        <v>0.04950354086751201</v>
      </c>
      <c r="E280">
        <v>0.09355557795055147</v>
      </c>
      <c r="F280">
        <v>0.04</v>
      </c>
      <c r="G280">
        <v>0.17972950997283</v>
      </c>
      <c r="H280" t="s">
        <v>374</v>
      </c>
      <c r="I280" t="s">
        <v>374</v>
      </c>
    </row>
    <row r="281" spans="1:9">
      <c r="A281" s="1" t="s">
        <v>288</v>
      </c>
      <c r="B281">
        <f>HYPERLINK("https://www.suredividend.com/sure-analysis-RY/","Royal Bank of Canada")</f>
        <v>0</v>
      </c>
      <c r="C281" t="s">
        <v>632</v>
      </c>
      <c r="D281">
        <v>0.05464196432273501</v>
      </c>
      <c r="E281">
        <v>0.08251757239188806</v>
      </c>
      <c r="F281">
        <v>0.055</v>
      </c>
      <c r="G281">
        <v>0.1793664271080211</v>
      </c>
      <c r="H281" t="s">
        <v>374</v>
      </c>
      <c r="I281" t="s">
        <v>637</v>
      </c>
    </row>
    <row r="282" spans="1:9">
      <c r="A282" s="1" t="s">
        <v>289</v>
      </c>
      <c r="B282">
        <f>HYPERLINK("https://www.suredividend.com/sure-analysis-CBRL/","Cracker Barrel Old Country Store, Inc.")</f>
        <v>0</v>
      </c>
      <c r="C282" t="s">
        <v>632</v>
      </c>
      <c r="D282">
        <v>0.055062546776435</v>
      </c>
      <c r="E282">
        <v>0.08555950836131743</v>
      </c>
      <c r="F282">
        <v>0.05</v>
      </c>
      <c r="G282">
        <v>0.1767668392280008</v>
      </c>
      <c r="H282" t="s">
        <v>374</v>
      </c>
      <c r="I282" t="s">
        <v>637</v>
      </c>
    </row>
    <row r="283" spans="1:9">
      <c r="A283" s="1" t="s">
        <v>290</v>
      </c>
      <c r="B283">
        <f>HYPERLINK("https://www.suredividend.com/sure-analysis-BIP/","Brookfield Infrastructure Partners LP")</f>
        <v>0</v>
      </c>
      <c r="C283" t="s">
        <v>634</v>
      </c>
      <c r="D283">
        <v>0.05497811816192501</v>
      </c>
      <c r="E283">
        <v>0.05152192911837461</v>
      </c>
      <c r="F283">
        <v>0.08</v>
      </c>
      <c r="G283">
        <v>0.1761945461806762</v>
      </c>
      <c r="H283" t="s">
        <v>374</v>
      </c>
      <c r="I283" t="s">
        <v>374</v>
      </c>
    </row>
    <row r="284" spans="1:9">
      <c r="A284" s="1" t="s">
        <v>291</v>
      </c>
      <c r="B284">
        <f>HYPERLINK("https://www.suredividend.com/sure-analysis-UPS/","United Parcel Service, Inc.")</f>
        <v>0</v>
      </c>
      <c r="C284" t="s">
        <v>632</v>
      </c>
      <c r="D284">
        <v>0.044563072995241</v>
      </c>
      <c r="E284">
        <v>0.0806611172371352</v>
      </c>
      <c r="F284">
        <v>0.06</v>
      </c>
      <c r="G284">
        <v>0.1760369763695859</v>
      </c>
      <c r="H284" t="s">
        <v>374</v>
      </c>
      <c r="I284" t="s">
        <v>374</v>
      </c>
    </row>
    <row r="285" spans="1:9">
      <c r="A285" s="1" t="s">
        <v>292</v>
      </c>
      <c r="B285">
        <f>HYPERLINK("https://www.suredividend.com/sure-analysis-CSCO/","Cisco Systems, Inc.")</f>
        <v>0</v>
      </c>
      <c r="C285" t="s">
        <v>632</v>
      </c>
      <c r="D285">
        <v>0.042168674698795</v>
      </c>
      <c r="E285">
        <v>0.08096491755808111</v>
      </c>
      <c r="F285">
        <v>0.06</v>
      </c>
      <c r="G285">
        <v>0.174455222852731</v>
      </c>
      <c r="H285" t="s">
        <v>374</v>
      </c>
      <c r="I285" t="s">
        <v>374</v>
      </c>
    </row>
    <row r="286" spans="1:9">
      <c r="A286" s="1" t="s">
        <v>293</v>
      </c>
      <c r="B286">
        <f>HYPERLINK("https://www.suredividend.com/sure-analysis-NTIOF/","National Bank of Canada")</f>
        <v>0</v>
      </c>
      <c r="C286" t="s">
        <v>632</v>
      </c>
      <c r="D286">
        <v>0.05917893025996501</v>
      </c>
      <c r="E286">
        <v>0.0758535095058579</v>
      </c>
      <c r="F286">
        <v>0.05</v>
      </c>
      <c r="G286">
        <v>0.1716403490838818</v>
      </c>
      <c r="H286" t="s">
        <v>374</v>
      </c>
      <c r="I286" t="s">
        <v>637</v>
      </c>
    </row>
    <row r="287" spans="1:9">
      <c r="A287" s="1" t="s">
        <v>294</v>
      </c>
      <c r="B287">
        <f>HYPERLINK("https://www.suredividend.com/sure-analysis-MSM/","MSC Industrial Direct Co., Inc.")</f>
        <v>0</v>
      </c>
      <c r="C287" t="s">
        <v>632</v>
      </c>
      <c r="D287">
        <v>0.05251141552511401</v>
      </c>
      <c r="E287">
        <v>0.06790716584560208</v>
      </c>
      <c r="F287">
        <v>0.06</v>
      </c>
      <c r="G287">
        <v>0.1697244969311469</v>
      </c>
      <c r="H287" t="s">
        <v>374</v>
      </c>
      <c r="I287" t="s">
        <v>374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632</v>
      </c>
      <c r="D288">
        <v>0.039081582804103</v>
      </c>
      <c r="E288">
        <v>0.07215118776011265</v>
      </c>
      <c r="F288">
        <v>0.06</v>
      </c>
      <c r="G288">
        <v>0.1691969085480685</v>
      </c>
      <c r="H288" t="s">
        <v>374</v>
      </c>
      <c r="I288" t="s">
        <v>374</v>
      </c>
    </row>
    <row r="289" spans="1:9">
      <c r="A289" s="1" t="s">
        <v>296</v>
      </c>
      <c r="B289">
        <f>HYPERLINK("https://www.suredividend.com/sure-analysis-HRB/","H&amp;R Block, Inc.")</f>
        <v>0</v>
      </c>
      <c r="C289" t="s">
        <v>632</v>
      </c>
      <c r="D289">
        <v>0.065521628498727</v>
      </c>
      <c r="E289">
        <v>0.09722954524213856</v>
      </c>
      <c r="F289">
        <v>0.026</v>
      </c>
      <c r="G289">
        <v>0.1677592227623279</v>
      </c>
      <c r="H289" t="s">
        <v>374</v>
      </c>
      <c r="I289" t="s">
        <v>637</v>
      </c>
    </row>
    <row r="290" spans="1:9">
      <c r="A290" s="1" t="s">
        <v>297</v>
      </c>
      <c r="B290">
        <f>HYPERLINK("https://www.suredividend.com/sure-analysis-BAYRY/","Bayer AG")</f>
        <v>0</v>
      </c>
      <c r="C290" t="s">
        <v>632</v>
      </c>
      <c r="D290">
        <v>0.05718567251461901</v>
      </c>
      <c r="E290">
        <v>0.08949850706273144</v>
      </c>
      <c r="F290">
        <v>0.035</v>
      </c>
      <c r="G290">
        <v>0.165969024284182</v>
      </c>
      <c r="H290" t="s">
        <v>374</v>
      </c>
      <c r="I290" t="s">
        <v>374</v>
      </c>
    </row>
    <row r="291" spans="1:9">
      <c r="A291" s="1" t="s">
        <v>298</v>
      </c>
      <c r="B291">
        <f>HYPERLINK("https://www.suredividend.com/sure-analysis-OMC/","Omnicom Group, Inc.")</f>
        <v>0</v>
      </c>
      <c r="C291" t="s">
        <v>632</v>
      </c>
      <c r="D291">
        <v>0.04597701149425201</v>
      </c>
      <c r="E291">
        <v>0.09494291931908028</v>
      </c>
      <c r="F291">
        <v>0.035</v>
      </c>
      <c r="G291">
        <v>0.1643504598658507</v>
      </c>
      <c r="H291" t="s">
        <v>374</v>
      </c>
      <c r="I291" t="s">
        <v>374</v>
      </c>
    </row>
    <row r="292" spans="1:9">
      <c r="A292" s="1" t="s">
        <v>299</v>
      </c>
      <c r="B292">
        <f>HYPERLINK("https://www.suredividend.com/sure-analysis-MO/","Altria Group, Inc.")</f>
        <v>0</v>
      </c>
      <c r="C292" t="s">
        <v>632</v>
      </c>
      <c r="D292">
        <v>0.09006040637012601</v>
      </c>
      <c r="E292">
        <v>0.0567694727604644</v>
      </c>
      <c r="F292">
        <v>0.04</v>
      </c>
      <c r="G292">
        <v>0.1626798359247965</v>
      </c>
      <c r="H292" t="s">
        <v>374</v>
      </c>
      <c r="I292" t="s">
        <v>636</v>
      </c>
    </row>
    <row r="293" spans="1:9">
      <c r="A293" s="1" t="s">
        <v>300</v>
      </c>
      <c r="B293">
        <f>HYPERLINK("https://www.suredividend.com/sure-analysis-OPI/","Office Properties Income Trust")</f>
        <v>0</v>
      </c>
      <c r="C293" t="s">
        <v>633</v>
      </c>
      <c r="D293">
        <v>0.09561060408518</v>
      </c>
      <c r="E293">
        <v>0.07477972271852429</v>
      </c>
      <c r="F293">
        <v>0.02</v>
      </c>
      <c r="G293">
        <v>0.1599542448121305</v>
      </c>
      <c r="H293" t="s">
        <v>374</v>
      </c>
      <c r="I293" t="s">
        <v>636</v>
      </c>
    </row>
    <row r="294" spans="1:9">
      <c r="A294" s="1" t="s">
        <v>301</v>
      </c>
      <c r="B294">
        <f>HYPERLINK("https://www.suredividend.com/sure-analysis-PHG/","Koninklijke Philips NV")</f>
        <v>0</v>
      </c>
      <c r="C294" t="s">
        <v>632</v>
      </c>
      <c r="D294">
        <v>0.027772320138688</v>
      </c>
      <c r="E294">
        <v>0.04436755492963007</v>
      </c>
      <c r="F294">
        <v>0.09</v>
      </c>
      <c r="G294">
        <v>0.1559912423318033</v>
      </c>
      <c r="H294" t="s">
        <v>374</v>
      </c>
      <c r="I294" t="s">
        <v>397</v>
      </c>
    </row>
    <row r="295" spans="1:9">
      <c r="A295" s="1" t="s">
        <v>302</v>
      </c>
      <c r="B295">
        <f>HYPERLINK("https://www.suredividend.com/sure-analysis-CVS/","CVS Health Corp.")</f>
        <v>0</v>
      </c>
      <c r="C295" t="s">
        <v>632</v>
      </c>
      <c r="D295">
        <v>0.036630036630036</v>
      </c>
      <c r="E295">
        <v>0.07394092378577932</v>
      </c>
      <c r="F295">
        <v>0.05</v>
      </c>
      <c r="G295">
        <v>0.152764737390247</v>
      </c>
      <c r="H295" t="s">
        <v>374</v>
      </c>
      <c r="I295" t="s">
        <v>374</v>
      </c>
    </row>
    <row r="296" spans="1:9">
      <c r="A296" s="1" t="s">
        <v>303</v>
      </c>
      <c r="B296">
        <f>HYPERLINK("https://www.suredividend.com/sure-analysis-JCI/","Johnson Controls International Plc")</f>
        <v>0</v>
      </c>
      <c r="C296" t="s">
        <v>632</v>
      </c>
      <c r="D296">
        <v>0.034076015727391</v>
      </c>
      <c r="E296">
        <v>0.06081552132347556</v>
      </c>
      <c r="F296">
        <v>0.06</v>
      </c>
      <c r="G296">
        <v>0.1485212293991023</v>
      </c>
      <c r="H296" t="s">
        <v>374</v>
      </c>
      <c r="I296" t="s">
        <v>440</v>
      </c>
    </row>
    <row r="297" spans="1:9">
      <c r="A297" s="1" t="s">
        <v>304</v>
      </c>
      <c r="B297">
        <f>HYPERLINK("https://www.suredividend.com/sure-analysis-BLK/","BlackRock, Inc.")</f>
        <v>0</v>
      </c>
      <c r="C297" t="s">
        <v>632</v>
      </c>
      <c r="D297">
        <v>0.03417741183781201</v>
      </c>
      <c r="E297">
        <v>0.03603215141573557</v>
      </c>
      <c r="F297">
        <v>0.08</v>
      </c>
      <c r="G297">
        <v>0.1473547537600741</v>
      </c>
      <c r="H297" t="s">
        <v>374</v>
      </c>
      <c r="I297" t="s">
        <v>440</v>
      </c>
    </row>
    <row r="298" spans="1:9">
      <c r="A298" s="1" t="s">
        <v>305</v>
      </c>
      <c r="B298">
        <f>HYPERLINK("https://www.suredividend.com/sure-analysis-ALV/","Autoliv, Inc.")</f>
        <v>0</v>
      </c>
      <c r="C298" t="s">
        <v>632</v>
      </c>
      <c r="D298">
        <v>0.04628592758491901</v>
      </c>
      <c r="E298">
        <v>0.06087925589129739</v>
      </c>
      <c r="F298">
        <v>0.05</v>
      </c>
      <c r="G298">
        <v>0.1470189548424172</v>
      </c>
      <c r="H298" t="s">
        <v>374</v>
      </c>
      <c r="I298" t="s">
        <v>637</v>
      </c>
    </row>
    <row r="299" spans="1:9">
      <c r="A299" s="1" t="s">
        <v>306</v>
      </c>
      <c r="B299">
        <f>HYPERLINK("https://www.suredividend.com/sure-analysis-STZ/","Constellation Brands, Inc.")</f>
        <v>0</v>
      </c>
      <c r="C299" t="s">
        <v>632</v>
      </c>
      <c r="D299">
        <v>0.022749752720079</v>
      </c>
      <c r="E299">
        <v>0.05404783485447551</v>
      </c>
      <c r="F299">
        <v>0.07000000000000001</v>
      </c>
      <c r="G299">
        <v>0.145171689707555</v>
      </c>
      <c r="H299" t="s">
        <v>374</v>
      </c>
      <c r="I299" t="s">
        <v>440</v>
      </c>
    </row>
    <row r="300" spans="1:9">
      <c r="A300" s="1" t="s">
        <v>307</v>
      </c>
      <c r="B300">
        <f>HYPERLINK("https://www.suredividend.com/sure-analysis-NSC/","Norfolk Southern Corp.")</f>
        <v>0</v>
      </c>
      <c r="C300" t="s">
        <v>632</v>
      </c>
      <c r="D300">
        <v>0.026966292134831</v>
      </c>
      <c r="E300">
        <v>0.05198473083483801</v>
      </c>
      <c r="F300">
        <v>0.065</v>
      </c>
      <c r="G300">
        <v>0.1421406784465662</v>
      </c>
      <c r="H300" t="s">
        <v>374</v>
      </c>
      <c r="I300" t="s">
        <v>440</v>
      </c>
    </row>
    <row r="301" spans="1:9">
      <c r="A301" s="1" t="s">
        <v>308</v>
      </c>
      <c r="B301">
        <f>HYPERLINK("https://www.suredividend.com/sure-analysis-AMX/","America Movil SAB de CV")</f>
        <v>0</v>
      </c>
      <c r="C301" t="s">
        <v>632</v>
      </c>
      <c r="D301">
        <v>0.028378378378378</v>
      </c>
      <c r="E301">
        <v>0.04320591978934707</v>
      </c>
      <c r="F301">
        <v>0.07000000000000001</v>
      </c>
      <c r="G301">
        <v>0.1390072850899247</v>
      </c>
      <c r="H301" t="s">
        <v>374</v>
      </c>
      <c r="I301" t="s">
        <v>440</v>
      </c>
    </row>
    <row r="302" spans="1:9">
      <c r="A302" s="1" t="s">
        <v>309</v>
      </c>
      <c r="B302">
        <f>HYPERLINK("https://www.suredividend.com/sure-analysis-DNKN/","Dunkin' Brands Group, Inc.")</f>
        <v>0</v>
      </c>
      <c r="C302" t="s">
        <v>632</v>
      </c>
      <c r="D302">
        <v>0.027543150936467</v>
      </c>
      <c r="E302">
        <v>0.03281007880615228</v>
      </c>
      <c r="F302">
        <v>0.08</v>
      </c>
      <c r="G302">
        <v>0.1386742062458062</v>
      </c>
      <c r="H302" t="s">
        <v>374</v>
      </c>
      <c r="I302" t="s">
        <v>440</v>
      </c>
    </row>
    <row r="303" spans="1:9">
      <c r="A303" s="1" t="s">
        <v>310</v>
      </c>
      <c r="B303">
        <f>HYPERLINK("https://www.suredividend.com/sure-analysis-YUM/","Yum! Brands, Inc.")</f>
        <v>0</v>
      </c>
      <c r="C303" t="s">
        <v>632</v>
      </c>
      <c r="D303">
        <v>0.021414913957934</v>
      </c>
      <c r="E303">
        <v>0.03682863059290553</v>
      </c>
      <c r="F303">
        <v>0.08</v>
      </c>
      <c r="G303">
        <v>0.1374423731912706</v>
      </c>
      <c r="H303" t="s">
        <v>374</v>
      </c>
      <c r="I303" t="s">
        <v>397</v>
      </c>
    </row>
    <row r="304" spans="1:9">
      <c r="A304" s="1" t="s">
        <v>311</v>
      </c>
      <c r="B304">
        <f>HYPERLINK("https://www.suredividend.com/sure-analysis-EFSI/","Eagle Financial Services, Inc.")</f>
        <v>0</v>
      </c>
      <c r="C304" t="s">
        <v>632</v>
      </c>
      <c r="D304">
        <v>0.034965034965034</v>
      </c>
      <c r="E304">
        <v>0.05285154358586452</v>
      </c>
      <c r="F304">
        <v>0.055</v>
      </c>
      <c r="G304">
        <v>0.1368670619316339</v>
      </c>
      <c r="H304" t="s">
        <v>374</v>
      </c>
      <c r="I304" t="s">
        <v>374</v>
      </c>
    </row>
    <row r="305" spans="1:9">
      <c r="A305" s="1" t="s">
        <v>312</v>
      </c>
      <c r="B305">
        <f>HYPERLINK("https://www.suredividend.com/sure-analysis-VZ/","Verizon Communications, Inc.")</f>
        <v>0</v>
      </c>
      <c r="C305" t="s">
        <v>632</v>
      </c>
      <c r="D305">
        <v>0.047558593749999</v>
      </c>
      <c r="E305">
        <v>0.06148980152765238</v>
      </c>
      <c r="F305">
        <v>0.04</v>
      </c>
      <c r="G305">
        <v>0.1363628081040569</v>
      </c>
      <c r="H305" t="s">
        <v>374</v>
      </c>
      <c r="I305" t="s">
        <v>374</v>
      </c>
    </row>
    <row r="306" spans="1:9">
      <c r="A306" s="1" t="s">
        <v>313</v>
      </c>
      <c r="B306">
        <f>HYPERLINK("https://www.suredividend.com/sure-analysis-AMGN/","Amgen, Inc.")</f>
        <v>0</v>
      </c>
      <c r="C306" t="s">
        <v>632</v>
      </c>
      <c r="D306">
        <v>0.03182616330114101</v>
      </c>
      <c r="E306">
        <v>0.01466451615904485</v>
      </c>
      <c r="F306">
        <v>0.09</v>
      </c>
      <c r="G306">
        <v>0.1350445222694874</v>
      </c>
      <c r="H306" t="s">
        <v>374</v>
      </c>
      <c r="I306" t="s">
        <v>374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632</v>
      </c>
      <c r="D307">
        <v>0.023993558776167</v>
      </c>
      <c r="E307">
        <v>0.01225625034648092</v>
      </c>
      <c r="F307">
        <v>0.1</v>
      </c>
      <c r="G307">
        <v>0.1343961150343191</v>
      </c>
      <c r="H307" t="s">
        <v>374</v>
      </c>
      <c r="I307" t="s">
        <v>397</v>
      </c>
    </row>
    <row r="308" spans="1:9">
      <c r="A308" s="1" t="s">
        <v>315</v>
      </c>
      <c r="B308">
        <f>HYPERLINK("https://www.suredividend.com/sure-analysis-CWCO/","Consolidated Water Co. Ltd.")</f>
        <v>0</v>
      </c>
      <c r="C308" t="s">
        <v>632</v>
      </c>
      <c r="D308">
        <v>0.022164276401564</v>
      </c>
      <c r="E308">
        <v>0.03249849930194748</v>
      </c>
      <c r="F308">
        <v>0.07000000000000001</v>
      </c>
      <c r="G308">
        <v>0.1251704558479556</v>
      </c>
      <c r="H308" t="s">
        <v>374</v>
      </c>
      <c r="I308" t="s">
        <v>397</v>
      </c>
    </row>
    <row r="309" spans="1:9">
      <c r="A309" s="1" t="s">
        <v>316</v>
      </c>
      <c r="B309">
        <f>HYPERLINK("https://www.suredividend.com/sure-analysis-INFY/","Infosys Ltd.")</f>
        <v>0</v>
      </c>
      <c r="C309" t="s">
        <v>632</v>
      </c>
      <c r="D309">
        <v>0.030242608695652</v>
      </c>
      <c r="E309">
        <v>0.02256123756555906</v>
      </c>
      <c r="F309">
        <v>0.07000000000000001</v>
      </c>
      <c r="G309">
        <v>0.1212279962646383</v>
      </c>
      <c r="H309" t="s">
        <v>374</v>
      </c>
      <c r="I309" t="s">
        <v>440</v>
      </c>
    </row>
    <row r="310" spans="1:9">
      <c r="A310" s="1" t="s">
        <v>317</v>
      </c>
      <c r="B310">
        <f>HYPERLINK("https://www.suredividend.com/sure-analysis-MDLZ/","Mondelez International, Inc.")</f>
        <v>0</v>
      </c>
      <c r="C310" t="s">
        <v>632</v>
      </c>
      <c r="D310">
        <v>0.022942538412965</v>
      </c>
      <c r="E310">
        <v>0.02211124859718461</v>
      </c>
      <c r="F310">
        <v>0.07000000000000001</v>
      </c>
      <c r="G310">
        <v>0.1152480188604257</v>
      </c>
      <c r="H310" t="s">
        <v>374</v>
      </c>
      <c r="I310" t="s">
        <v>397</v>
      </c>
    </row>
    <row r="311" spans="1:9">
      <c r="A311" s="1" t="s">
        <v>318</v>
      </c>
      <c r="B311">
        <f>HYPERLINK("https://www.suredividend.com/sure-analysis-PSO/","Pearson Plc")</f>
        <v>0</v>
      </c>
      <c r="C311" t="s">
        <v>632</v>
      </c>
      <c r="D311">
        <v>0.036838124054462</v>
      </c>
      <c r="E311">
        <v>0.05890315560065718</v>
      </c>
      <c r="F311">
        <v>0.03</v>
      </c>
      <c r="G311">
        <v>0.1152005078865608</v>
      </c>
      <c r="H311" t="s">
        <v>374</v>
      </c>
      <c r="I311" t="s">
        <v>440</v>
      </c>
    </row>
    <row r="312" spans="1:9">
      <c r="A312" s="1" t="s">
        <v>319</v>
      </c>
      <c r="B312">
        <f>HYPERLINK("https://www.suredividend.com/sure-analysis-HMC/","Honda Motor Co., Ltd.")</f>
        <v>0</v>
      </c>
      <c r="C312" t="s">
        <v>632</v>
      </c>
      <c r="D312">
        <v>0.04834032634032601</v>
      </c>
      <c r="E312">
        <v>0.04709791189073953</v>
      </c>
      <c r="F312">
        <v>0.029</v>
      </c>
      <c r="G312">
        <v>0.1144187424835026</v>
      </c>
      <c r="H312" t="s">
        <v>374</v>
      </c>
      <c r="I312" t="s">
        <v>637</v>
      </c>
    </row>
    <row r="313" spans="1:9">
      <c r="A313" s="1" t="s">
        <v>320</v>
      </c>
      <c r="B313">
        <f>HYPERLINK("https://www.suredividend.com/sure-analysis-JW.A/","John Wiley &amp; Sons, Inc.")</f>
        <v>0</v>
      </c>
      <c r="C313" t="s">
        <v>632</v>
      </c>
      <c r="D313">
        <v>0.039335664335664</v>
      </c>
      <c r="E313">
        <v>0.03620889376179059</v>
      </c>
      <c r="F313">
        <v>0.045</v>
      </c>
      <c r="G313">
        <v>0.1127087114497893</v>
      </c>
      <c r="H313" t="s">
        <v>374</v>
      </c>
      <c r="I313" t="s">
        <v>374</v>
      </c>
    </row>
    <row r="314" spans="1:9">
      <c r="A314" s="1" t="s">
        <v>321</v>
      </c>
      <c r="B314">
        <f>HYPERLINK("https://www.suredividend.com/sure-analysis-NVS/","Novartis AG")</f>
        <v>0</v>
      </c>
      <c r="C314" t="s">
        <v>632</v>
      </c>
      <c r="D314">
        <v>0.041682192520588</v>
      </c>
      <c r="E314">
        <v>0.04202900923277619</v>
      </c>
      <c r="F314">
        <v>0.04</v>
      </c>
      <c r="G314">
        <v>0.1093587789116295</v>
      </c>
      <c r="H314" t="s">
        <v>374</v>
      </c>
      <c r="I314" t="s">
        <v>374</v>
      </c>
    </row>
    <row r="315" spans="1:9">
      <c r="A315" s="1" t="s">
        <v>322</v>
      </c>
      <c r="B315">
        <f>HYPERLINK("https://www.suredividend.com/sure-analysis-LOGI/","Logitech International SA")</f>
        <v>0</v>
      </c>
      <c r="C315" t="s">
        <v>632</v>
      </c>
      <c r="D315">
        <v>0.021388807500732</v>
      </c>
      <c r="E315">
        <v>0.01627931726916976</v>
      </c>
      <c r="F315">
        <v>0.07000000000000001</v>
      </c>
      <c r="G315">
        <v>0.1072740633768647</v>
      </c>
      <c r="H315" t="s">
        <v>374</v>
      </c>
      <c r="I315" t="s">
        <v>440</v>
      </c>
    </row>
    <row r="316" spans="1:9">
      <c r="A316" s="1" t="s">
        <v>323</v>
      </c>
      <c r="B316">
        <f>HYPERLINK("https://www.suredividend.com/sure-analysis-MRK/","Merck &amp; Co., Inc.")</f>
        <v>0</v>
      </c>
      <c r="C316" t="s">
        <v>632</v>
      </c>
      <c r="D316">
        <v>0.030355943586299</v>
      </c>
      <c r="E316">
        <v>0.02926392147935708</v>
      </c>
      <c r="F316">
        <v>0.05</v>
      </c>
      <c r="G316">
        <v>0.1072482595365134</v>
      </c>
      <c r="H316" t="s">
        <v>374</v>
      </c>
      <c r="I316" t="s">
        <v>440</v>
      </c>
    </row>
    <row r="317" spans="1:9">
      <c r="A317" s="1" t="s">
        <v>324</v>
      </c>
      <c r="B317">
        <f>HYPERLINK("https://www.suredividend.com/sure-analysis-CAG/","Conagra Brands, Inc.")</f>
        <v>0</v>
      </c>
      <c r="C317" t="s">
        <v>632</v>
      </c>
      <c r="D317">
        <v>0.035211267605633</v>
      </c>
      <c r="E317">
        <v>0.03736632646809723</v>
      </c>
      <c r="F317">
        <v>0.04</v>
      </c>
      <c r="G317">
        <v>0.1064475820330688</v>
      </c>
      <c r="H317" t="s">
        <v>374</v>
      </c>
      <c r="I317" t="s">
        <v>440</v>
      </c>
    </row>
    <row r="318" spans="1:9">
      <c r="A318" s="1" t="s">
        <v>325</v>
      </c>
      <c r="B318">
        <f>HYPERLINK("https://www.suredividend.com/sure-analysis-ROK/","Rockwell Automation, Inc.")</f>
        <v>0</v>
      </c>
      <c r="C318" t="s">
        <v>632</v>
      </c>
      <c r="D318">
        <v>0.026271809612942</v>
      </c>
      <c r="E318">
        <v>0.01354604684378091</v>
      </c>
      <c r="F318">
        <v>0.065</v>
      </c>
      <c r="G318">
        <v>0.1030842453144201</v>
      </c>
      <c r="H318" t="s">
        <v>374</v>
      </c>
      <c r="I318" t="s">
        <v>440</v>
      </c>
    </row>
    <row r="319" spans="1:9">
      <c r="A319" s="1" t="s">
        <v>326</v>
      </c>
      <c r="B319">
        <f>HYPERLINK("https://www.suredividend.com/sure-analysis-HON/","Honeywell International, Inc.")</f>
        <v>0</v>
      </c>
      <c r="C319" t="s">
        <v>632</v>
      </c>
      <c r="D319">
        <v>0.024916573971078</v>
      </c>
      <c r="E319">
        <v>0.008959264250419263</v>
      </c>
      <c r="F319">
        <v>0.07000000000000001</v>
      </c>
      <c r="G319">
        <v>0.1027583063582524</v>
      </c>
      <c r="H319" t="s">
        <v>374</v>
      </c>
      <c r="I319" t="s">
        <v>440</v>
      </c>
    </row>
    <row r="320" spans="1:9">
      <c r="A320" s="1" t="s">
        <v>327</v>
      </c>
      <c r="B320">
        <f>HYPERLINK("https://www.suredividend.com/sure-analysis-UVV/","Universal Corp.")</f>
        <v>0</v>
      </c>
      <c r="C320" t="s">
        <v>632</v>
      </c>
      <c r="D320">
        <v>0.07550461001744301</v>
      </c>
      <c r="E320">
        <v>0.01391105695060091</v>
      </c>
      <c r="F320">
        <v>0.025</v>
      </c>
      <c r="G320">
        <v>0.1005712056366748</v>
      </c>
      <c r="H320" t="s">
        <v>374</v>
      </c>
      <c r="I320" t="s">
        <v>636</v>
      </c>
    </row>
    <row r="321" spans="1:9">
      <c r="A321" s="1" t="s">
        <v>328</v>
      </c>
      <c r="B321">
        <f>HYPERLINK("https://www.suredividend.com/sure-analysis-EIX/","Edison International")</f>
        <v>0</v>
      </c>
      <c r="C321" t="s">
        <v>632</v>
      </c>
      <c r="D321">
        <v>0.04720579820713301</v>
      </c>
      <c r="E321">
        <v>0.01685493243311442</v>
      </c>
      <c r="F321">
        <v>0.04</v>
      </c>
      <c r="G321">
        <v>0.09985271920074634</v>
      </c>
      <c r="H321" t="s">
        <v>374</v>
      </c>
      <c r="I321" t="s">
        <v>374</v>
      </c>
    </row>
    <row r="322" spans="1:9">
      <c r="A322" s="1" t="s">
        <v>329</v>
      </c>
      <c r="B322">
        <f>HYPERLINK("https://www.suredividend.com/sure-analysis-AJG/","Arthur J. Gallagher &amp; Co.")</f>
        <v>0</v>
      </c>
      <c r="C322" t="s">
        <v>632</v>
      </c>
      <c r="D322">
        <v>0.019960543112452</v>
      </c>
      <c r="E322">
        <v>-0.007468269138980133</v>
      </c>
      <c r="F322">
        <v>0.09</v>
      </c>
      <c r="G322">
        <v>0.09865388348012294</v>
      </c>
      <c r="H322" t="s">
        <v>374</v>
      </c>
      <c r="I322" t="s">
        <v>397</v>
      </c>
    </row>
    <row r="323" spans="1:9">
      <c r="A323" s="1" t="s">
        <v>330</v>
      </c>
      <c r="B323">
        <f>HYPERLINK("https://www.suredividend.com/sure-analysis-EXC/","Exelon Corp.")</f>
        <v>0</v>
      </c>
      <c r="C323" t="s">
        <v>632</v>
      </c>
      <c r="D323">
        <v>0.04111142614119601</v>
      </c>
      <c r="E323">
        <v>0.04042936018677601</v>
      </c>
      <c r="F323">
        <v>0.02</v>
      </c>
      <c r="G323">
        <v>0.0952984579131444</v>
      </c>
      <c r="H323" t="s">
        <v>374</v>
      </c>
      <c r="I323" t="s">
        <v>440</v>
      </c>
    </row>
    <row r="324" spans="1:9">
      <c r="A324" s="1" t="s">
        <v>331</v>
      </c>
      <c r="B324">
        <f>HYPERLINK("https://www.suredividend.com/sure-analysis-SJM/","The J. M. Smucker Co.")</f>
        <v>0</v>
      </c>
      <c r="C324" t="s">
        <v>632</v>
      </c>
      <c r="D324">
        <v>0.035156643497531</v>
      </c>
      <c r="E324">
        <v>0.01320557013976376</v>
      </c>
      <c r="F324">
        <v>0.05</v>
      </c>
      <c r="G324">
        <v>0.09303544785226703</v>
      </c>
      <c r="H324" t="s">
        <v>374</v>
      </c>
      <c r="I324" t="s">
        <v>374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632</v>
      </c>
      <c r="D325">
        <v>0.037003879438973</v>
      </c>
      <c r="E325">
        <v>-0.006102068775380554</v>
      </c>
      <c r="F325">
        <v>0.066</v>
      </c>
      <c r="G325">
        <v>0.09300165228084256</v>
      </c>
      <c r="H325" t="s">
        <v>374</v>
      </c>
      <c r="I325" t="s">
        <v>440</v>
      </c>
    </row>
    <row r="326" spans="1:9">
      <c r="A326" s="1" t="s">
        <v>333</v>
      </c>
      <c r="B326">
        <f>HYPERLINK("https://www.suredividend.com/sure-analysis-IFF/","International Flavors &amp; Fragrances, Inc.")</f>
        <v>0</v>
      </c>
      <c r="C326" t="s">
        <v>632</v>
      </c>
      <c r="D326">
        <v>0.029617770662397</v>
      </c>
      <c r="E326">
        <v>0.02667527035245243</v>
      </c>
      <c r="F326">
        <v>0.04</v>
      </c>
      <c r="G326">
        <v>0.09257847447966472</v>
      </c>
      <c r="H326" t="s">
        <v>374</v>
      </c>
      <c r="I326" t="s">
        <v>440</v>
      </c>
    </row>
    <row r="327" spans="1:9">
      <c r="A327" s="1" t="s">
        <v>334</v>
      </c>
      <c r="B327">
        <f>HYPERLINK("https://www.suredividend.com/sure-analysis-GILD/","Gilead Sciences, Inc.")</f>
        <v>0</v>
      </c>
      <c r="C327" t="s">
        <v>632</v>
      </c>
      <c r="D327">
        <v>0.036745406824146</v>
      </c>
      <c r="E327">
        <v>0.001221857372721846</v>
      </c>
      <c r="F327">
        <v>0.05</v>
      </c>
      <c r="G327">
        <v>0.0884833929450437</v>
      </c>
      <c r="H327" t="s">
        <v>374</v>
      </c>
      <c r="I327" t="s">
        <v>440</v>
      </c>
    </row>
    <row r="328" spans="1:9">
      <c r="A328" s="1" t="s">
        <v>335</v>
      </c>
      <c r="B328">
        <f>HYPERLINK("https://www.suredividend.com/sure-analysis-CHRW/","C.H. Robinson Worldwide, Inc.")</f>
        <v>0</v>
      </c>
      <c r="C328" t="s">
        <v>632</v>
      </c>
      <c r="D328">
        <v>0.033438695724505</v>
      </c>
      <c r="E328">
        <v>0.01576519033305779</v>
      </c>
      <c r="F328">
        <v>0.04</v>
      </c>
      <c r="G328">
        <v>0.08742800676858375</v>
      </c>
      <c r="H328" t="s">
        <v>374</v>
      </c>
      <c r="I328" t="s">
        <v>440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632</v>
      </c>
      <c r="D329">
        <v>0.028182701652089</v>
      </c>
      <c r="E329">
        <v>-0.01242002851690371</v>
      </c>
      <c r="F329">
        <v>0.07000000000000001</v>
      </c>
      <c r="G329">
        <v>0.08452569454914882</v>
      </c>
      <c r="H329" t="s">
        <v>374</v>
      </c>
      <c r="I329" t="s">
        <v>440</v>
      </c>
    </row>
    <row r="330" spans="1:9">
      <c r="A330" s="1" t="s">
        <v>337</v>
      </c>
      <c r="B330">
        <f>HYPERLINK("https://www.suredividend.com/sure-analysis-ETN/","Eaton Corp. Plc")</f>
        <v>0</v>
      </c>
      <c r="C330" t="s">
        <v>632</v>
      </c>
      <c r="D330">
        <v>0.03740779768177</v>
      </c>
      <c r="E330">
        <v>0.01799203170811148</v>
      </c>
      <c r="F330">
        <v>0.03</v>
      </c>
      <c r="G330">
        <v>0.0803713170211231</v>
      </c>
      <c r="H330" t="s">
        <v>374</v>
      </c>
      <c r="I330" t="s">
        <v>440</v>
      </c>
    </row>
    <row r="331" spans="1:9">
      <c r="A331" s="1" t="s">
        <v>338</v>
      </c>
      <c r="B331">
        <f>HYPERLINK("https://www.suredividend.com/sure-analysis-DE/","Deere &amp; Co.")</f>
        <v>0</v>
      </c>
      <c r="C331" t="s">
        <v>632</v>
      </c>
      <c r="D331">
        <v>0.023314671370503</v>
      </c>
      <c r="E331">
        <v>-0.0036931027624163</v>
      </c>
      <c r="F331">
        <v>0.06</v>
      </c>
      <c r="G331">
        <v>0.07750088201370708</v>
      </c>
      <c r="H331" t="s">
        <v>374</v>
      </c>
      <c r="I331" t="s">
        <v>440</v>
      </c>
    </row>
    <row r="332" spans="1:9">
      <c r="A332" s="1" t="s">
        <v>339</v>
      </c>
      <c r="B332">
        <f>HYPERLINK("https://www.suredividend.com/sure-analysis-ACN/","Accenture Plc")</f>
        <v>0</v>
      </c>
      <c r="C332" t="s">
        <v>632</v>
      </c>
      <c r="D332">
        <v>0.019143774995082</v>
      </c>
      <c r="E332">
        <v>-0.01699765676657006</v>
      </c>
      <c r="F332">
        <v>0.075</v>
      </c>
      <c r="G332">
        <v>0.07723079707720637</v>
      </c>
      <c r="H332" t="s">
        <v>374</v>
      </c>
      <c r="I332" t="s">
        <v>397</v>
      </c>
    </row>
    <row r="333" spans="1:9">
      <c r="A333" s="1" t="s">
        <v>340</v>
      </c>
      <c r="B333">
        <f>HYPERLINK("https://www.suredividend.com/sure-analysis-K/","Kellogg Co.")</f>
        <v>0</v>
      </c>
      <c r="C333" t="s">
        <v>632</v>
      </c>
      <c r="D333">
        <v>0.03883828836569801</v>
      </c>
      <c r="E333">
        <v>-0.0006538877465994686</v>
      </c>
      <c r="F333">
        <v>0.04</v>
      </c>
      <c r="G333">
        <v>0.07463549844471307</v>
      </c>
      <c r="H333" t="s">
        <v>374</v>
      </c>
      <c r="I333" t="s">
        <v>440</v>
      </c>
    </row>
    <row r="334" spans="1:9">
      <c r="A334" s="1" t="s">
        <v>341</v>
      </c>
      <c r="B334">
        <f>HYPERLINK("https://www.suredividend.com/sure-analysis-NVO/","Novo Nordisk A/S")</f>
        <v>0</v>
      </c>
      <c r="C334" t="s">
        <v>632</v>
      </c>
      <c r="D334">
        <v>0.016469992512167</v>
      </c>
      <c r="E334">
        <v>-0.009229063328950793</v>
      </c>
      <c r="F334">
        <v>0.06</v>
      </c>
      <c r="G334">
        <v>0.07431151609350639</v>
      </c>
      <c r="H334" t="s">
        <v>374</v>
      </c>
      <c r="I334" t="s">
        <v>397</v>
      </c>
    </row>
    <row r="335" spans="1:9">
      <c r="A335" s="1" t="s">
        <v>342</v>
      </c>
      <c r="B335">
        <f>HYPERLINK("https://www.suredividend.com/sure-analysis-ESS/","Essex Property Trust, Inc.")</f>
        <v>0</v>
      </c>
      <c r="C335" t="s">
        <v>633</v>
      </c>
      <c r="D335">
        <v>0.029690533287655</v>
      </c>
      <c r="E335">
        <v>0.006232956266604806</v>
      </c>
      <c r="F335">
        <v>0.04</v>
      </c>
      <c r="G335">
        <v>0.07299520530115844</v>
      </c>
      <c r="H335" t="s">
        <v>374</v>
      </c>
      <c r="I335" t="s">
        <v>440</v>
      </c>
    </row>
    <row r="336" spans="1:9">
      <c r="A336" s="1" t="s">
        <v>343</v>
      </c>
      <c r="B336">
        <f>HYPERLINK("https://www.suredividend.com/sure-analysis-WABC/","Westamerica Bancorporation")</f>
        <v>0</v>
      </c>
      <c r="C336" t="s">
        <v>632</v>
      </c>
      <c r="D336">
        <v>0.03440996411230701</v>
      </c>
      <c r="E336">
        <v>0.01882593511276442</v>
      </c>
      <c r="F336">
        <v>0.02</v>
      </c>
      <c r="G336">
        <v>0.0689563589983857</v>
      </c>
      <c r="H336" t="s">
        <v>374</v>
      </c>
      <c r="I336" t="s">
        <v>374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632</v>
      </c>
      <c r="D337">
        <v>0.038684719535783</v>
      </c>
      <c r="E337">
        <v>0.003075798206698455</v>
      </c>
      <c r="F337">
        <v>0.01</v>
      </c>
      <c r="G337">
        <v>0.05709008599776277</v>
      </c>
      <c r="H337" t="s">
        <v>374</v>
      </c>
      <c r="I337" t="s">
        <v>374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632</v>
      </c>
      <c r="D338">
        <v>0.022503198615187</v>
      </c>
      <c r="E338">
        <v>-0.02511859800372718</v>
      </c>
      <c r="F338">
        <v>0.06</v>
      </c>
      <c r="G338">
        <v>0.0555315580375364</v>
      </c>
      <c r="H338" t="s">
        <v>374</v>
      </c>
      <c r="I338" t="s">
        <v>397</v>
      </c>
    </row>
    <row r="339" spans="1:9">
      <c r="A339" s="1" t="s">
        <v>346</v>
      </c>
      <c r="B339">
        <f>HYPERLINK("https://www.suredividend.com/sure-analysis-ARTNA/","Artesian Resources Corp.")</f>
        <v>0</v>
      </c>
      <c r="C339" t="s">
        <v>632</v>
      </c>
      <c r="D339">
        <v>0.029026261434051</v>
      </c>
      <c r="E339">
        <v>-0.01141120913263927</v>
      </c>
      <c r="F339">
        <v>0.035</v>
      </c>
      <c r="G339">
        <v>0.05087559306419931</v>
      </c>
      <c r="H339" t="s">
        <v>374</v>
      </c>
      <c r="I339" t="s">
        <v>440</v>
      </c>
    </row>
    <row r="340" spans="1:9">
      <c r="A340" s="1" t="s">
        <v>347</v>
      </c>
      <c r="B340">
        <f>HYPERLINK("https://www.suredividend.com/sure-analysis-ERIE/","Erie Indemnity Co.")</f>
        <v>0</v>
      </c>
      <c r="C340" t="s">
        <v>632</v>
      </c>
      <c r="D340">
        <v>0.027093960227692</v>
      </c>
      <c r="E340">
        <v>-0.03363615692807453</v>
      </c>
      <c r="F340">
        <v>0.055</v>
      </c>
      <c r="G340">
        <v>0.04848270836103707</v>
      </c>
      <c r="H340" t="s">
        <v>374</v>
      </c>
      <c r="I340" t="s">
        <v>440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632</v>
      </c>
      <c r="D341">
        <v>0.020974012686719</v>
      </c>
      <c r="E341">
        <v>-0.02301165329157506</v>
      </c>
      <c r="F341">
        <v>0.05</v>
      </c>
      <c r="G341">
        <v>0.04776818317628528</v>
      </c>
      <c r="H341" t="s">
        <v>374</v>
      </c>
      <c r="I341" t="s">
        <v>440</v>
      </c>
    </row>
    <row r="342" spans="1:9">
      <c r="A342" s="1" t="s">
        <v>349</v>
      </c>
      <c r="B342">
        <f>HYPERLINK("https://www.suredividend.com/sure-analysis-NEE/","NextEra Energy, Inc.")</f>
        <v>0</v>
      </c>
      <c r="C342" t="s">
        <v>632</v>
      </c>
      <c r="D342">
        <v>0.023936042893388</v>
      </c>
      <c r="E342">
        <v>-0.05074772811681361</v>
      </c>
      <c r="F342">
        <v>0.07000000000000001</v>
      </c>
      <c r="G342">
        <v>0.0444598174564792</v>
      </c>
      <c r="H342" t="s">
        <v>374</v>
      </c>
      <c r="I342" t="s">
        <v>440</v>
      </c>
    </row>
    <row r="343" spans="1:9">
      <c r="A343" s="1" t="s">
        <v>350</v>
      </c>
      <c r="B343">
        <f>HYPERLINK("https://www.suredividend.com/sure-analysis-WTRG/","Essential Utilities, Inc.")</f>
        <v>0</v>
      </c>
      <c r="C343" t="s">
        <v>632</v>
      </c>
      <c r="D343">
        <v>0.024702997275204</v>
      </c>
      <c r="E343">
        <v>-0.05267631992886312</v>
      </c>
      <c r="F343">
        <v>0.07000000000000001</v>
      </c>
      <c r="G343">
        <v>0.04195700099689681</v>
      </c>
      <c r="H343" t="s">
        <v>374</v>
      </c>
      <c r="I343" t="s">
        <v>440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633</v>
      </c>
      <c r="D344">
        <v>0.017352981682963</v>
      </c>
      <c r="E344">
        <v>-0.03850491641634179</v>
      </c>
      <c r="F344">
        <v>0.06</v>
      </c>
      <c r="G344">
        <v>0.03954111097307011</v>
      </c>
      <c r="H344" t="s">
        <v>374</v>
      </c>
      <c r="I344" t="s">
        <v>397</v>
      </c>
    </row>
    <row r="345" spans="1:9">
      <c r="A345" s="1" t="s">
        <v>352</v>
      </c>
      <c r="B345">
        <f>HYPERLINK("https://www.suredividend.com/sure-analysis-ETR/","Entergy Corp.")</f>
        <v>0</v>
      </c>
      <c r="C345" t="s">
        <v>632</v>
      </c>
      <c r="D345">
        <v>0.036009445100354</v>
      </c>
      <c r="E345">
        <v>-0.03740649734383228</v>
      </c>
      <c r="F345">
        <v>0.035</v>
      </c>
      <c r="G345">
        <v>0.033443408718832</v>
      </c>
      <c r="H345" t="s">
        <v>374</v>
      </c>
      <c r="I345" t="s">
        <v>440</v>
      </c>
    </row>
    <row r="346" spans="1:9">
      <c r="A346" s="1" t="s">
        <v>353</v>
      </c>
      <c r="B346">
        <f>HYPERLINK("https://www.suredividend.com/sure-analysis-RMD/","ResMed, Inc.")</f>
        <v>0</v>
      </c>
      <c r="C346" t="s">
        <v>632</v>
      </c>
      <c r="D346">
        <v>0.011166617690273</v>
      </c>
      <c r="E346">
        <v>-0.09203006317985196</v>
      </c>
      <c r="F346">
        <v>0.12</v>
      </c>
      <c r="G346">
        <v>0.03092038069106318</v>
      </c>
      <c r="H346" t="s">
        <v>374</v>
      </c>
      <c r="I346" t="s">
        <v>397</v>
      </c>
    </row>
    <row r="347" spans="1:9">
      <c r="A347" s="1" t="s">
        <v>354</v>
      </c>
      <c r="B347">
        <f>HYPERLINK("https://www.suredividend.com/sure-analysis-CME/","CME Group, Inc.")</f>
        <v>0</v>
      </c>
      <c r="C347" t="s">
        <v>632</v>
      </c>
      <c r="D347">
        <v>0.017410481109627</v>
      </c>
      <c r="E347">
        <v>-0.04343668611529505</v>
      </c>
      <c r="F347">
        <v>0.05</v>
      </c>
      <c r="G347">
        <v>0.02513956159851083</v>
      </c>
      <c r="H347" t="s">
        <v>374</v>
      </c>
      <c r="I347" t="s">
        <v>397</v>
      </c>
    </row>
    <row r="348" spans="1:9">
      <c r="A348" s="1" t="s">
        <v>355</v>
      </c>
      <c r="B348">
        <f>HYPERLINK("https://www.suredividend.com/sure-analysis-LLY/","Eli Lilly &amp; Co.")</f>
        <v>0</v>
      </c>
      <c r="C348" t="s">
        <v>632</v>
      </c>
      <c r="D348">
        <v>0.020472940803047</v>
      </c>
      <c r="E348">
        <v>-0.03583810236838336</v>
      </c>
      <c r="F348">
        <v>0.04</v>
      </c>
      <c r="G348">
        <v>0.02457480971392934</v>
      </c>
      <c r="H348" t="s">
        <v>374</v>
      </c>
      <c r="I348" t="s">
        <v>397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632</v>
      </c>
      <c r="D349">
        <v>0.017728271101349</v>
      </c>
      <c r="E349">
        <v>-0.05712024674900962</v>
      </c>
      <c r="F349">
        <v>0.06</v>
      </c>
      <c r="G349">
        <v>0.02033735862707942</v>
      </c>
      <c r="H349" t="s">
        <v>374</v>
      </c>
      <c r="I349" t="s">
        <v>397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632</v>
      </c>
      <c r="D350">
        <v>0.03208333333333301</v>
      </c>
      <c r="E350">
        <v>-0.05591248870509802</v>
      </c>
      <c r="F350">
        <v>0.04</v>
      </c>
      <c r="G350">
        <v>0.01921907077965579</v>
      </c>
      <c r="H350" t="s">
        <v>374</v>
      </c>
      <c r="I350" t="s">
        <v>440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632</v>
      </c>
      <c r="D351">
        <v>0.026431718061674</v>
      </c>
      <c r="E351">
        <v>-0.06413628123559512</v>
      </c>
      <c r="F351">
        <v>0.04</v>
      </c>
      <c r="G351">
        <v>0.004507560938500355</v>
      </c>
      <c r="H351" t="s">
        <v>374</v>
      </c>
      <c r="I351" t="s">
        <v>397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0.012269938650306</v>
      </c>
      <c r="E352">
        <v>-0.09309357407844399</v>
      </c>
      <c r="F352">
        <v>0.094</v>
      </c>
      <c r="G352">
        <v>0.00450686806043965</v>
      </c>
      <c r="H352" t="s">
        <v>374</v>
      </c>
      <c r="I352" t="s">
        <v>397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632</v>
      </c>
      <c r="D353">
        <v>0.012601260126012</v>
      </c>
      <c r="E353">
        <v>-0.09485544590298456</v>
      </c>
      <c r="F353">
        <v>0.05</v>
      </c>
      <c r="G353">
        <v>-0.03252964582691265</v>
      </c>
      <c r="H353" t="s">
        <v>374</v>
      </c>
      <c r="I353" t="s">
        <v>397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632</v>
      </c>
      <c r="D354">
        <v>0.026002166847237</v>
      </c>
      <c r="E354">
        <v>-0.1153863006848329</v>
      </c>
      <c r="F354">
        <v>0.02</v>
      </c>
      <c r="G354">
        <v>-0.05943231917114911</v>
      </c>
      <c r="H354" t="s">
        <v>374</v>
      </c>
      <c r="I354" t="s">
        <v>440</v>
      </c>
    </row>
    <row r="355" spans="1:9">
      <c r="A355" s="1" t="s">
        <v>362</v>
      </c>
      <c r="B355">
        <f>HYPERLINK("https://www.suredividend.com/sure-analysis-HAL/","Halliburton Co.")</f>
        <v>0</v>
      </c>
      <c r="C355" t="s">
        <v>632</v>
      </c>
      <c r="D355">
        <v>0.11214953271028</v>
      </c>
      <c r="E355">
        <v>0.2674675619480931</v>
      </c>
      <c r="F355">
        <v>0.1</v>
      </c>
      <c r="G355">
        <v>0.4245015306841127</v>
      </c>
      <c r="H355" t="s">
        <v>440</v>
      </c>
      <c r="I355" t="s">
        <v>637</v>
      </c>
    </row>
    <row r="356" spans="1:9">
      <c r="A356" s="1" t="s">
        <v>363</v>
      </c>
      <c r="B356">
        <f>HYPERLINK("https://www.suredividend.com/sure-analysis-ERF/","Enerplus Corp.")</f>
        <v>0</v>
      </c>
      <c r="C356" t="s">
        <v>632</v>
      </c>
      <c r="D356">
        <v>0.05480814259906901</v>
      </c>
      <c r="E356">
        <v>0.2447226574848311</v>
      </c>
      <c r="F356">
        <v>0.066</v>
      </c>
      <c r="G356">
        <v>0.3477166909559981</v>
      </c>
      <c r="H356" t="s">
        <v>440</v>
      </c>
      <c r="I356" t="s">
        <v>440</v>
      </c>
    </row>
    <row r="357" spans="1:9">
      <c r="A357" s="1" t="s">
        <v>364</v>
      </c>
      <c r="B357">
        <f>HYPERLINK("https://www.suredividend.com/sure-analysis-IPPLF/","Inter Pipeline Ltd.")</f>
        <v>0</v>
      </c>
      <c r="C357" t="s">
        <v>632</v>
      </c>
      <c r="D357">
        <v>0.195847485237177</v>
      </c>
      <c r="E357">
        <v>0.2090509581402584</v>
      </c>
      <c r="F357">
        <v>0.05</v>
      </c>
      <c r="G357">
        <v>0.3431516409512427</v>
      </c>
      <c r="H357" t="s">
        <v>440</v>
      </c>
      <c r="I357" t="s">
        <v>637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632</v>
      </c>
      <c r="D358">
        <v>0.124033731553056</v>
      </c>
      <c r="E358">
        <v>0.2039806860495395</v>
      </c>
      <c r="F358">
        <v>0.065</v>
      </c>
      <c r="G358">
        <v>0.3379061186866075</v>
      </c>
      <c r="H358" t="s">
        <v>440</v>
      </c>
      <c r="I358" t="s">
        <v>637</v>
      </c>
    </row>
    <row r="359" spans="1:9">
      <c r="A359" s="1" t="s">
        <v>366</v>
      </c>
      <c r="B359">
        <f>HYPERLINK("https://www.suredividend.com/sure-analysis-AAL/","American Airlines Group, Inc.")</f>
        <v>0</v>
      </c>
      <c r="C359" t="s">
        <v>632</v>
      </c>
      <c r="D359">
        <v>0.029739776951672</v>
      </c>
      <c r="E359">
        <v>0.2435622826947943</v>
      </c>
      <c r="F359">
        <v>0.04</v>
      </c>
      <c r="G359">
        <v>0.3037642429939511</v>
      </c>
      <c r="H359" t="s">
        <v>440</v>
      </c>
      <c r="I359" t="s">
        <v>397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634</v>
      </c>
      <c r="D360">
        <v>0.199999999999999</v>
      </c>
      <c r="E360">
        <v>0.1614176738467334</v>
      </c>
      <c r="F360">
        <v>0.02</v>
      </c>
      <c r="G360">
        <v>0.2799774023596484</v>
      </c>
      <c r="H360" t="s">
        <v>440</v>
      </c>
      <c r="I360" t="s">
        <v>637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633</v>
      </c>
      <c r="D361">
        <v>0.09941310336567201</v>
      </c>
      <c r="E361">
        <v>0.1799939516783746</v>
      </c>
      <c r="F361">
        <v>0.03</v>
      </c>
      <c r="G361">
        <v>0.2637289996957244</v>
      </c>
      <c r="H361" t="s">
        <v>440</v>
      </c>
      <c r="I361" t="s">
        <v>637</v>
      </c>
    </row>
    <row r="362" spans="1:9">
      <c r="A362" s="1" t="s">
        <v>369</v>
      </c>
      <c r="B362">
        <f>HYPERLINK("https://www.suredividend.com/sure-analysis-M/","Macy's, Inc.")</f>
        <v>0</v>
      </c>
      <c r="C362" t="s">
        <v>632</v>
      </c>
      <c r="D362">
        <v>0.20460704607046</v>
      </c>
      <c r="E362">
        <v>0.2326295830954472</v>
      </c>
      <c r="F362">
        <v>-0.05</v>
      </c>
      <c r="G362">
        <v>0.263337114016071</v>
      </c>
      <c r="H362" t="s">
        <v>440</v>
      </c>
      <c r="I362" t="s">
        <v>636</v>
      </c>
    </row>
    <row r="363" spans="1:9">
      <c r="A363" s="1" t="s">
        <v>370</v>
      </c>
      <c r="B363">
        <f>HYPERLINK("https://www.suredividend.com/sure-analysis-PTR/","PetroChina Co., Ltd.")</f>
        <v>0</v>
      </c>
      <c r="C363" t="s">
        <v>632</v>
      </c>
      <c r="D363">
        <v>0.07214532351057</v>
      </c>
      <c r="E363">
        <v>0.1199173120211949</v>
      </c>
      <c r="F363">
        <v>0.097</v>
      </c>
      <c r="G363">
        <v>0.2591952214974613</v>
      </c>
      <c r="H363" t="s">
        <v>440</v>
      </c>
      <c r="I363" t="s">
        <v>374</v>
      </c>
    </row>
    <row r="364" spans="1:9">
      <c r="A364" s="1" t="s">
        <v>371</v>
      </c>
      <c r="B364">
        <f>HYPERLINK("https://www.suredividend.com/sure-analysis-DRI/","Darden Restaurants, Inc.")</f>
        <v>0</v>
      </c>
      <c r="C364" t="s">
        <v>632</v>
      </c>
      <c r="D364">
        <v>0.055095487578164</v>
      </c>
      <c r="E364">
        <v>0.1340815416356911</v>
      </c>
      <c r="F364">
        <v>0.078</v>
      </c>
      <c r="G364">
        <v>0.2536971133583059</v>
      </c>
      <c r="H364" t="s">
        <v>440</v>
      </c>
      <c r="I364" t="s">
        <v>374</v>
      </c>
    </row>
    <row r="365" spans="1:9">
      <c r="A365" s="1" t="s">
        <v>372</v>
      </c>
      <c r="B365">
        <f>HYPERLINK("https://www.suredividend.com/sure-analysis-INN/","Summit Hotel Properties, Inc.")</f>
        <v>0</v>
      </c>
      <c r="C365" t="s">
        <v>633</v>
      </c>
      <c r="D365">
        <v>0.12565445026178</v>
      </c>
      <c r="E365">
        <v>0.159325329959275</v>
      </c>
      <c r="F365">
        <v>0.028</v>
      </c>
      <c r="G365">
        <v>0.2518077003676802</v>
      </c>
      <c r="H365" t="s">
        <v>440</v>
      </c>
      <c r="I365" t="s">
        <v>637</v>
      </c>
    </row>
    <row r="366" spans="1:9">
      <c r="A366" s="1" t="s">
        <v>373</v>
      </c>
      <c r="B366">
        <f>HYPERLINK("https://www.suredividend.com/sure-analysis-TOT/","Total SA")</f>
        <v>0</v>
      </c>
      <c r="C366" t="s">
        <v>632</v>
      </c>
      <c r="D366">
        <v>0.09930951563036701</v>
      </c>
      <c r="E366">
        <v>0.1778780970014044</v>
      </c>
      <c r="F366">
        <v>0.02</v>
      </c>
      <c r="G366">
        <v>0.2501422185081954</v>
      </c>
      <c r="H366" t="s">
        <v>440</v>
      </c>
      <c r="I366" t="s">
        <v>637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632</v>
      </c>
      <c r="D367">
        <v>0.044382801664355</v>
      </c>
      <c r="E367">
        <v>0.1526016352757269</v>
      </c>
      <c r="F367">
        <v>0.06</v>
      </c>
      <c r="G367">
        <v>0.2489696254078611</v>
      </c>
      <c r="H367" t="s">
        <v>440</v>
      </c>
      <c r="I367" t="s">
        <v>440</v>
      </c>
    </row>
    <row r="368" spans="1:9">
      <c r="A368" s="1" t="s">
        <v>375</v>
      </c>
      <c r="B368">
        <f>HYPERLINK("https://www.suredividend.com/sure-analysis-SKT/","Tanger Factory Outlet Centers, Inc.")</f>
        <v>0</v>
      </c>
      <c r="C368" t="s">
        <v>633</v>
      </c>
      <c r="D368">
        <v>0.163018433179723</v>
      </c>
      <c r="E368">
        <v>0.1438941507135345</v>
      </c>
      <c r="F368">
        <v>0.02</v>
      </c>
      <c r="G368">
        <v>0.2488098187862429</v>
      </c>
      <c r="H368" t="s">
        <v>440</v>
      </c>
      <c r="I368" t="s">
        <v>636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632</v>
      </c>
      <c r="D369">
        <v>0.03743315508021301</v>
      </c>
      <c r="E369">
        <v>0.1389092509915861</v>
      </c>
      <c r="F369">
        <v>0.075</v>
      </c>
      <c r="G369">
        <v>0.2457053772014512</v>
      </c>
      <c r="H369" t="s">
        <v>440</v>
      </c>
      <c r="I369" t="s">
        <v>397</v>
      </c>
    </row>
    <row r="370" spans="1:9">
      <c r="A370" s="1" t="s">
        <v>377</v>
      </c>
      <c r="B370">
        <f>HYPERLINK("https://www.suredividend.com/sure-analysis-VTR/","Ventas, Inc.")</f>
        <v>0</v>
      </c>
      <c r="C370" t="s">
        <v>633</v>
      </c>
      <c r="D370">
        <v>0.115820241139934</v>
      </c>
      <c r="E370">
        <v>0.1413010437449946</v>
      </c>
      <c r="F370">
        <v>0.04</v>
      </c>
      <c r="G370">
        <v>0.2409064793607965</v>
      </c>
      <c r="H370" t="s">
        <v>440</v>
      </c>
      <c r="I370" t="s">
        <v>637</v>
      </c>
    </row>
    <row r="371" spans="1:9">
      <c r="A371" s="1" t="s">
        <v>378</v>
      </c>
      <c r="B371">
        <f>HYPERLINK("https://www.suredividend.com/sure-analysis-SCGLY/","Société Générale SA")</f>
        <v>0</v>
      </c>
      <c r="C371" t="s">
        <v>632</v>
      </c>
      <c r="D371">
        <v>0.143906705539358</v>
      </c>
      <c r="E371">
        <v>0.1533491077818532</v>
      </c>
      <c r="F371">
        <v>0.015</v>
      </c>
      <c r="G371">
        <v>0.2401043945517625</v>
      </c>
      <c r="H371" t="s">
        <v>440</v>
      </c>
      <c r="I371" t="s">
        <v>637</v>
      </c>
    </row>
    <row r="372" spans="1:9">
      <c r="A372" s="1" t="s">
        <v>379</v>
      </c>
      <c r="B372">
        <f>HYPERLINK("https://www.suredividend.com/sure-analysis-CNP/","CenterPoint Energy, Inc.")</f>
        <v>0</v>
      </c>
      <c r="C372" t="s">
        <v>632</v>
      </c>
      <c r="D372">
        <v>0.07733691997310001</v>
      </c>
      <c r="E372">
        <v>0.134930879478018</v>
      </c>
      <c r="F372">
        <v>0.056</v>
      </c>
      <c r="G372">
        <v>0.2368834039345928</v>
      </c>
      <c r="H372" t="s">
        <v>440</v>
      </c>
      <c r="I372" t="s">
        <v>374</v>
      </c>
    </row>
    <row r="373" spans="1:9">
      <c r="A373" s="1" t="s">
        <v>380</v>
      </c>
      <c r="B373">
        <f>HYPERLINK("https://www.suredividend.com/sure-analysis-MMP/","Magellan Midstream Partners LP")</f>
        <v>0</v>
      </c>
      <c r="C373" t="s">
        <v>634</v>
      </c>
      <c r="D373">
        <v>0.106184210526315</v>
      </c>
      <c r="E373">
        <v>0.1201037242237235</v>
      </c>
      <c r="F373">
        <v>0.05</v>
      </c>
      <c r="G373">
        <v>0.2360726074783404</v>
      </c>
      <c r="H373" t="s">
        <v>440</v>
      </c>
      <c r="I373" t="s">
        <v>637</v>
      </c>
    </row>
    <row r="374" spans="1:9">
      <c r="A374" s="1" t="s">
        <v>381</v>
      </c>
      <c r="B374">
        <f>HYPERLINK("https://www.suredividend.com/sure-analysis-APLE/","Apple Hospitality REIT, Inc.")</f>
        <v>0</v>
      </c>
      <c r="C374" t="s">
        <v>633</v>
      </c>
      <c r="D374">
        <v>0.143540669856459</v>
      </c>
      <c r="E374">
        <v>0.1386303116362977</v>
      </c>
      <c r="F374">
        <v>0.01</v>
      </c>
      <c r="G374">
        <v>0.2242930640101446</v>
      </c>
      <c r="H374" t="s">
        <v>440</v>
      </c>
      <c r="I374" t="s">
        <v>637</v>
      </c>
    </row>
    <row r="375" spans="1:9">
      <c r="A375" s="1" t="s">
        <v>382</v>
      </c>
      <c r="B375">
        <f>HYPERLINK("https://www.suredividend.com/sure-analysis-DOW/","Dow, Inc.")</f>
        <v>0</v>
      </c>
      <c r="C375" t="s">
        <v>632</v>
      </c>
      <c r="D375">
        <v>0.08871989860583</v>
      </c>
      <c r="E375">
        <v>0.1268186840915833</v>
      </c>
      <c r="F375">
        <v>0.03</v>
      </c>
      <c r="G375">
        <v>0.2227877468211494</v>
      </c>
      <c r="H375" t="s">
        <v>440</v>
      </c>
      <c r="I375" t="s">
        <v>637</v>
      </c>
    </row>
    <row r="376" spans="1:9">
      <c r="A376" s="1" t="s">
        <v>383</v>
      </c>
      <c r="B376">
        <f>HYPERLINK("https://www.suredividend.com/sure-analysis-BNPQF/","BNP Paribas SA")</f>
        <v>0</v>
      </c>
      <c r="C376" t="s">
        <v>632</v>
      </c>
      <c r="D376">
        <v>0.101220177130993</v>
      </c>
      <c r="E376">
        <v>0.134988130787997</v>
      </c>
      <c r="F376">
        <v>0.03</v>
      </c>
      <c r="G376">
        <v>0.2213629194231361</v>
      </c>
      <c r="H376" t="s">
        <v>440</v>
      </c>
      <c r="I376" t="s">
        <v>637</v>
      </c>
    </row>
    <row r="377" spans="1:9">
      <c r="A377" s="1" t="s">
        <v>384</v>
      </c>
      <c r="B377">
        <f>HYPERLINK("https://www.suredividend.com/sure-analysis-XOM/","Exxon Mobil Corp.")</f>
        <v>0</v>
      </c>
      <c r="C377" t="s">
        <v>632</v>
      </c>
      <c r="D377">
        <v>0.092253899946207</v>
      </c>
      <c r="E377">
        <v>0.04349335846090252</v>
      </c>
      <c r="F377">
        <v>0.12</v>
      </c>
      <c r="G377">
        <v>0.2196278083545704</v>
      </c>
      <c r="H377" t="s">
        <v>440</v>
      </c>
      <c r="I377" t="s">
        <v>637</v>
      </c>
    </row>
    <row r="378" spans="1:9">
      <c r="A378" s="1" t="s">
        <v>385</v>
      </c>
      <c r="B378">
        <f>HYPERLINK("https://www.suredividend.com/sure-analysis-GPS/","Gap, Inc.")</f>
        <v>0</v>
      </c>
      <c r="C378" t="s">
        <v>632</v>
      </c>
      <c r="D378">
        <v>0.09632571996027801</v>
      </c>
      <c r="E378">
        <v>0.1353893758084201</v>
      </c>
      <c r="F378">
        <v>0.03</v>
      </c>
      <c r="G378">
        <v>0.2169358988001153</v>
      </c>
      <c r="H378" t="s">
        <v>440</v>
      </c>
      <c r="I378" t="s">
        <v>637</v>
      </c>
    </row>
    <row r="379" spans="1:9">
      <c r="A379" s="1" t="s">
        <v>386</v>
      </c>
      <c r="B379">
        <f>HYPERLINK("https://www.suredividend.com/sure-analysis-ALLY/","Ally Financial, Inc.")</f>
        <v>0</v>
      </c>
      <c r="C379" t="s">
        <v>632</v>
      </c>
      <c r="D379">
        <v>0.034729315628192</v>
      </c>
      <c r="E379">
        <v>0.1231844219844711</v>
      </c>
      <c r="F379">
        <v>0.06</v>
      </c>
      <c r="G379">
        <v>0.2154106704695113</v>
      </c>
      <c r="H379" t="s">
        <v>440</v>
      </c>
      <c r="I379" t="s">
        <v>397</v>
      </c>
    </row>
    <row r="380" spans="1:9">
      <c r="A380" s="1" t="s">
        <v>387</v>
      </c>
      <c r="B380">
        <f>HYPERLINK("https://www.suredividend.com/sure-analysis-IMBBY/","Imperial Brands Plc")</f>
        <v>0</v>
      </c>
      <c r="C380" t="s">
        <v>632</v>
      </c>
      <c r="D380">
        <v>0.142667359907567</v>
      </c>
      <c r="E380">
        <v>0.1087156708795638</v>
      </c>
      <c r="F380">
        <v>0.03</v>
      </c>
      <c r="G380">
        <v>0.2151904356003589</v>
      </c>
      <c r="H380" t="s">
        <v>440</v>
      </c>
      <c r="I380" t="s">
        <v>637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632</v>
      </c>
      <c r="D381">
        <v>0.06627906976744101</v>
      </c>
      <c r="E381">
        <v>0.1220318760682717</v>
      </c>
      <c r="F381">
        <v>0.046</v>
      </c>
      <c r="G381">
        <v>0.2142121057797852</v>
      </c>
      <c r="H381" t="s">
        <v>440</v>
      </c>
      <c r="I381" t="s">
        <v>374</v>
      </c>
    </row>
    <row r="382" spans="1:9">
      <c r="A382" s="1" t="s">
        <v>389</v>
      </c>
      <c r="B382">
        <f>HYPERLINK("https://www.suredividend.com/sure-analysis-JWN/","Nordstrom, Inc.")</f>
        <v>0</v>
      </c>
      <c r="C382" t="s">
        <v>632</v>
      </c>
      <c r="D382">
        <v>0.07444668008048201</v>
      </c>
      <c r="E382">
        <v>0.1500817773397198</v>
      </c>
      <c r="F382">
        <v>0.02</v>
      </c>
      <c r="G382">
        <v>0.2099982729848049</v>
      </c>
      <c r="H382" t="s">
        <v>440</v>
      </c>
      <c r="I382" t="s">
        <v>637</v>
      </c>
    </row>
    <row r="383" spans="1:9">
      <c r="A383" s="1" t="s">
        <v>390</v>
      </c>
      <c r="B383">
        <f>HYPERLINK("https://www.suredividend.com/sure-analysis-MT/","ArcelorMittal SA")</f>
        <v>0</v>
      </c>
      <c r="C383" t="s">
        <v>632</v>
      </c>
      <c r="D383">
        <v>0.023696682464454</v>
      </c>
      <c r="E383">
        <v>-0.01065102520541028</v>
      </c>
      <c r="F383">
        <v>0.201</v>
      </c>
      <c r="G383">
        <v>0.2087823096669288</v>
      </c>
      <c r="H383" t="s">
        <v>440</v>
      </c>
      <c r="I383" t="s">
        <v>397</v>
      </c>
    </row>
    <row r="384" spans="1:9">
      <c r="A384" s="1" t="s">
        <v>391</v>
      </c>
      <c r="B384">
        <f>HYPERLINK("https://www.suredividend.com/sure-analysis-DD/","DuPont de Nemours, Inc.")</f>
        <v>0</v>
      </c>
      <c r="C384" t="s">
        <v>632</v>
      </c>
      <c r="D384">
        <v>0.06490384615384601</v>
      </c>
      <c r="E384">
        <v>0.1288319771981998</v>
      </c>
      <c r="F384">
        <v>0.05</v>
      </c>
      <c r="G384">
        <v>0.207544968643697</v>
      </c>
      <c r="H384" t="s">
        <v>440</v>
      </c>
      <c r="I384" t="s">
        <v>374</v>
      </c>
    </row>
    <row r="385" spans="1:9">
      <c r="A385" s="1" t="s">
        <v>392</v>
      </c>
      <c r="B385">
        <f>HYPERLINK("https://www.suredividend.com/sure-analysis-ENB/","Enbridge, Inc.")</f>
        <v>0</v>
      </c>
      <c r="C385" t="s">
        <v>632</v>
      </c>
      <c r="D385">
        <v>0.085695782284138</v>
      </c>
      <c r="E385">
        <v>0.08480576318318978</v>
      </c>
      <c r="F385">
        <v>0.055</v>
      </c>
      <c r="G385">
        <v>0.2042858337399494</v>
      </c>
      <c r="H385" t="s">
        <v>440</v>
      </c>
      <c r="I385" t="s">
        <v>637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632</v>
      </c>
      <c r="D386">
        <v>0.107758620689655</v>
      </c>
      <c r="E386">
        <v>0.110888152876444</v>
      </c>
      <c r="F386">
        <v>0.03</v>
      </c>
      <c r="G386">
        <v>0.2011306773459054</v>
      </c>
      <c r="H386" t="s">
        <v>440</v>
      </c>
      <c r="I386" t="s">
        <v>374</v>
      </c>
    </row>
    <row r="387" spans="1:9">
      <c r="A387" s="1" t="s">
        <v>394</v>
      </c>
      <c r="B387">
        <f>HYPERLINK("https://www.suredividend.com/sure-analysis-MDP/","Meredith Corp.")</f>
        <v>0</v>
      </c>
      <c r="C387" t="s">
        <v>632</v>
      </c>
      <c r="D387">
        <v>0.108082706766917</v>
      </c>
      <c r="E387">
        <v>0.09171295320053341</v>
      </c>
      <c r="F387">
        <v>0.036</v>
      </c>
      <c r="G387">
        <v>0.1930370883901058</v>
      </c>
      <c r="H387" t="s">
        <v>440</v>
      </c>
      <c r="I387" t="s">
        <v>637</v>
      </c>
    </row>
    <row r="388" spans="1:9">
      <c r="A388" s="1" t="s">
        <v>395</v>
      </c>
      <c r="B388">
        <f>HYPERLINK("https://www.suredividend.com/sure-analysis-HST/","Host Hotels &amp; Resorts, Inc.")</f>
        <v>0</v>
      </c>
      <c r="C388" t="s">
        <v>633</v>
      </c>
      <c r="D388">
        <v>0.07611798287345301</v>
      </c>
      <c r="E388">
        <v>0.1257194685609895</v>
      </c>
      <c r="F388">
        <v>0.02</v>
      </c>
      <c r="G388">
        <v>0.1927939625307602</v>
      </c>
      <c r="H388" t="s">
        <v>440</v>
      </c>
      <c r="I388" t="s">
        <v>637</v>
      </c>
    </row>
    <row r="389" spans="1:9">
      <c r="A389" s="1" t="s">
        <v>396</v>
      </c>
      <c r="B389">
        <f>HYPERLINK("https://www.suredividend.com/sure-analysis-PACW/","PacWest Bancorp")</f>
        <v>0</v>
      </c>
      <c r="C389" t="s">
        <v>632</v>
      </c>
      <c r="D389">
        <v>0.110599078341013</v>
      </c>
      <c r="E389">
        <v>0.1126239342421722</v>
      </c>
      <c r="F389">
        <v>0.01</v>
      </c>
      <c r="G389">
        <v>0.1875130846511868</v>
      </c>
      <c r="H389" t="s">
        <v>440</v>
      </c>
      <c r="I389" t="s">
        <v>374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632</v>
      </c>
      <c r="D390">
        <v>0.11214953271028</v>
      </c>
      <c r="E390">
        <v>0.08052417281398205</v>
      </c>
      <c r="F390">
        <v>0.04</v>
      </c>
      <c r="G390">
        <v>0.1866297758128412</v>
      </c>
      <c r="H390" t="s">
        <v>440</v>
      </c>
      <c r="I390" t="s">
        <v>637</v>
      </c>
    </row>
    <row r="391" spans="1:9">
      <c r="A391" s="1" t="s">
        <v>398</v>
      </c>
      <c r="B391">
        <f>HYPERLINK("https://www.suredividend.com/sure-analysis-OUT/","OUTFRONT Media, Inc.")</f>
        <v>0</v>
      </c>
      <c r="C391" t="s">
        <v>632</v>
      </c>
      <c r="D391">
        <v>0.088998763906056</v>
      </c>
      <c r="E391">
        <v>0.1159273013848094</v>
      </c>
      <c r="F391">
        <v>0.015</v>
      </c>
      <c r="G391">
        <v>0.1862228831132071</v>
      </c>
      <c r="H391" t="s">
        <v>440</v>
      </c>
      <c r="I391" t="s">
        <v>637</v>
      </c>
    </row>
    <row r="392" spans="1:9">
      <c r="A392" s="1" t="s">
        <v>399</v>
      </c>
      <c r="B392">
        <f>HYPERLINK("https://www.suredividend.com/sure-analysis-GEF/","Greif, Inc.")</f>
        <v>0</v>
      </c>
      <c r="C392" t="s">
        <v>632</v>
      </c>
      <c r="D392">
        <v>0.07003581376840401</v>
      </c>
      <c r="E392">
        <v>0.1235800129012077</v>
      </c>
      <c r="F392">
        <v>0.02</v>
      </c>
      <c r="G392">
        <v>0.1845295026473346</v>
      </c>
      <c r="H392" t="s">
        <v>440</v>
      </c>
      <c r="I392" t="s">
        <v>637</v>
      </c>
    </row>
    <row r="393" spans="1:9">
      <c r="A393" s="1" t="s">
        <v>400</v>
      </c>
      <c r="B393">
        <f>HYPERLINK("https://www.suredividend.com/sure-analysis-NWL/","Newell Brands, Inc.")</f>
        <v>0</v>
      </c>
      <c r="C393" t="s">
        <v>632</v>
      </c>
      <c r="D393">
        <v>0.081415929203539</v>
      </c>
      <c r="E393">
        <v>0.08511082395204883</v>
      </c>
      <c r="F393">
        <v>0.05</v>
      </c>
      <c r="G393">
        <v>0.1840358377965694</v>
      </c>
      <c r="H393" t="s">
        <v>440</v>
      </c>
      <c r="I393" t="s">
        <v>374</v>
      </c>
    </row>
    <row r="394" spans="1:9">
      <c r="A394" s="1" t="s">
        <v>401</v>
      </c>
      <c r="B394">
        <f>HYPERLINK("https://www.suredividend.com/sure-analysis-TEF/","Telefónica SA")</f>
        <v>0</v>
      </c>
      <c r="C394" t="s">
        <v>632</v>
      </c>
      <c r="D394">
        <v>0.10131221719457</v>
      </c>
      <c r="E394">
        <v>0.1025087512912295</v>
      </c>
      <c r="F394">
        <v>0.02</v>
      </c>
      <c r="G394">
        <v>0.1829423485265258</v>
      </c>
      <c r="H394" t="s">
        <v>440</v>
      </c>
      <c r="I394" t="s">
        <v>637</v>
      </c>
    </row>
    <row r="395" spans="1:9">
      <c r="A395" s="1" t="s">
        <v>402</v>
      </c>
      <c r="B395">
        <f>HYPERLINK("https://www.suredividend.com/sure-analysis-PFE/","Pfizer Inc.")</f>
        <v>0</v>
      </c>
      <c r="C395" t="s">
        <v>632</v>
      </c>
      <c r="D395">
        <v>0.04863424383744101</v>
      </c>
      <c r="E395">
        <v>0.0891041897292022</v>
      </c>
      <c r="F395">
        <v>0.06</v>
      </c>
      <c r="G395">
        <v>0.1824578542998876</v>
      </c>
      <c r="H395" t="s">
        <v>440</v>
      </c>
      <c r="I395" t="s">
        <v>374</v>
      </c>
    </row>
    <row r="396" spans="1:9">
      <c r="A396" s="1" t="s">
        <v>403</v>
      </c>
      <c r="B396">
        <f>HYPERLINK("https://www.suredividend.com/sure-analysis-WRK/","WestRock Co.")</f>
        <v>0</v>
      </c>
      <c r="C396" t="s">
        <v>632</v>
      </c>
      <c r="D396">
        <v>0.08288043478260801</v>
      </c>
      <c r="E396">
        <v>0.1087676110873659</v>
      </c>
      <c r="F396">
        <v>0.02</v>
      </c>
      <c r="G396">
        <v>0.1824165396802628</v>
      </c>
      <c r="H396" t="s">
        <v>440</v>
      </c>
      <c r="I396" t="s">
        <v>637</v>
      </c>
    </row>
    <row r="397" spans="1:9">
      <c r="A397" s="1" t="s">
        <v>404</v>
      </c>
      <c r="B397">
        <f>HYPERLINK("https://www.suredividend.com/sure-analysis-BRX/","Brixmor Property Group, Inc.")</f>
        <v>0</v>
      </c>
      <c r="C397" t="s">
        <v>633</v>
      </c>
      <c r="D397">
        <v>0.084777694046721</v>
      </c>
      <c r="E397">
        <v>0.09614920792319959</v>
      </c>
      <c r="F397">
        <v>0.03</v>
      </c>
      <c r="G397">
        <v>0.1816717344421055</v>
      </c>
      <c r="H397" t="s">
        <v>440</v>
      </c>
      <c r="I397" t="s">
        <v>637</v>
      </c>
    </row>
    <row r="398" spans="1:9">
      <c r="A398" s="1" t="s">
        <v>405</v>
      </c>
      <c r="B398">
        <f>HYPERLINK("https://www.suredividend.com/sure-analysis-TPR/","Tapestry, Inc.")</f>
        <v>0</v>
      </c>
      <c r="C398" t="s">
        <v>632</v>
      </c>
      <c r="D398">
        <v>0.08994003997335101</v>
      </c>
      <c r="E398">
        <v>0.07946458280118041</v>
      </c>
      <c r="F398">
        <v>0.045</v>
      </c>
      <c r="G398">
        <v>0.1812122988865892</v>
      </c>
      <c r="H398" t="s">
        <v>440</v>
      </c>
      <c r="I398" t="s">
        <v>374</v>
      </c>
    </row>
    <row r="399" spans="1:9">
      <c r="A399" s="1" t="s">
        <v>406</v>
      </c>
      <c r="B399">
        <f>HYPERLINK("https://www.suredividend.com/sure-analysis-SNP/","China Petroleum &amp; Chemical Corp.")</f>
        <v>0</v>
      </c>
      <c r="C399" t="s">
        <v>632</v>
      </c>
      <c r="D399">
        <v>0.110671770972037</v>
      </c>
      <c r="E399">
        <v>0.08895913056186422</v>
      </c>
      <c r="F399">
        <v>0.02</v>
      </c>
      <c r="G399">
        <v>0.1781612585728034</v>
      </c>
      <c r="H399" t="s">
        <v>440</v>
      </c>
      <c r="I399" t="s">
        <v>637</v>
      </c>
    </row>
    <row r="400" spans="1:9">
      <c r="A400" s="1" t="s">
        <v>407</v>
      </c>
      <c r="B400">
        <f>HYPERLINK("https://www.suredividend.com/sure-analysis-CVX/","Chevron Corp.")</f>
        <v>0</v>
      </c>
      <c r="C400" t="s">
        <v>632</v>
      </c>
      <c r="D400">
        <v>0.06241804353527401</v>
      </c>
      <c r="E400">
        <v>0.05144329275418724</v>
      </c>
      <c r="F400">
        <v>0.08</v>
      </c>
      <c r="G400">
        <v>0.1770076638173184</v>
      </c>
      <c r="H400" t="s">
        <v>440</v>
      </c>
      <c r="I400" t="s">
        <v>374</v>
      </c>
    </row>
    <row r="401" spans="1:9">
      <c r="A401" s="1" t="s">
        <v>408</v>
      </c>
      <c r="B401">
        <f>HYPERLINK("https://www.suredividend.com/sure-analysis-KTB/","Kontoor Brands, Inc.")</f>
        <v>0</v>
      </c>
      <c r="C401" t="s">
        <v>632</v>
      </c>
      <c r="D401">
        <v>0.06299212598425101</v>
      </c>
      <c r="E401">
        <v>0.08444466143661677</v>
      </c>
      <c r="F401">
        <v>0.04</v>
      </c>
      <c r="G401">
        <v>0.1755243066194332</v>
      </c>
      <c r="H401" t="s">
        <v>440</v>
      </c>
      <c r="I401" t="s">
        <v>374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633</v>
      </c>
      <c r="D402">
        <v>0.106596942880128</v>
      </c>
      <c r="E402">
        <v>0.08857033356221966</v>
      </c>
      <c r="F402">
        <v>0.02</v>
      </c>
      <c r="G402">
        <v>0.1753937041507521</v>
      </c>
      <c r="H402" t="s">
        <v>440</v>
      </c>
      <c r="I402" t="s">
        <v>637</v>
      </c>
    </row>
    <row r="403" spans="1:9">
      <c r="A403" s="1" t="s">
        <v>410</v>
      </c>
      <c r="B403">
        <f>HYPERLINK("https://www.suredividend.com/sure-analysis-STAG/","STAG Industrial, Inc.")</f>
        <v>0</v>
      </c>
      <c r="C403" t="s">
        <v>633</v>
      </c>
      <c r="D403">
        <v>0.068552444870565</v>
      </c>
      <c r="E403">
        <v>0.0681118634197464</v>
      </c>
      <c r="F403">
        <v>0.06</v>
      </c>
      <c r="G403">
        <v>0.1724596063238828</v>
      </c>
      <c r="H403" t="s">
        <v>440</v>
      </c>
      <c r="I403" t="s">
        <v>374</v>
      </c>
    </row>
    <row r="404" spans="1:9">
      <c r="A404" s="1" t="s">
        <v>411</v>
      </c>
      <c r="B404">
        <f>HYPERLINK("https://www.suredividend.com/sure-analysis-WYNN/","Wynn Resorts Ltd.")</f>
        <v>0</v>
      </c>
      <c r="C404" t="s">
        <v>632</v>
      </c>
      <c r="D404">
        <v>0.05513084386945</v>
      </c>
      <c r="E404">
        <v>0.09071311265215209</v>
      </c>
      <c r="F404">
        <v>0.04</v>
      </c>
      <c r="G404">
        <v>0.1704670216197206</v>
      </c>
      <c r="H404" t="s">
        <v>440</v>
      </c>
      <c r="I404" t="s">
        <v>440</v>
      </c>
    </row>
    <row r="405" spans="1:9">
      <c r="A405" s="1" t="s">
        <v>412</v>
      </c>
      <c r="B405">
        <f>HYPERLINK("https://www.suredividend.com/sure-analysis-KHC/","The Kraft Heinz Co.")</f>
        <v>0</v>
      </c>
      <c r="C405" t="s">
        <v>632</v>
      </c>
      <c r="D405">
        <v>0.07976071784646001</v>
      </c>
      <c r="E405">
        <v>0.09095328169572081</v>
      </c>
      <c r="F405">
        <v>0.03</v>
      </c>
      <c r="G405">
        <v>0.1697710671721437</v>
      </c>
      <c r="H405" t="s">
        <v>440</v>
      </c>
      <c r="I405" t="s">
        <v>374</v>
      </c>
    </row>
    <row r="406" spans="1:9">
      <c r="A406" s="1" t="s">
        <v>413</v>
      </c>
      <c r="B406">
        <f>HYPERLINK("https://www.suredividend.com/sure-analysis-KSS/","Kohl's Corp.")</f>
        <v>0</v>
      </c>
      <c r="C406" t="s">
        <v>632</v>
      </c>
      <c r="D406">
        <v>0.116471099521946</v>
      </c>
      <c r="E406">
        <v>0.0875025529176483</v>
      </c>
      <c r="F406">
        <v>0</v>
      </c>
      <c r="G406">
        <v>0.169750632990028</v>
      </c>
      <c r="H406" t="s">
        <v>440</v>
      </c>
      <c r="I406" t="s">
        <v>637</v>
      </c>
    </row>
    <row r="407" spans="1:9">
      <c r="A407" s="1" t="s">
        <v>414</v>
      </c>
      <c r="B407">
        <f>HYPERLINK("https://www.suredividend.com/sure-analysis-SIEGY/","Siemens AG")</f>
        <v>0</v>
      </c>
      <c r="C407" t="s">
        <v>632</v>
      </c>
      <c r="D407">
        <v>0.05433589743589701</v>
      </c>
      <c r="E407">
        <v>0.08261160283050661</v>
      </c>
      <c r="F407">
        <v>0.045</v>
      </c>
      <c r="G407">
        <v>0.1679014242778902</v>
      </c>
      <c r="H407" t="s">
        <v>440</v>
      </c>
      <c r="I407" t="s">
        <v>374</v>
      </c>
    </row>
    <row r="408" spans="1:9">
      <c r="A408" s="1" t="s">
        <v>415</v>
      </c>
      <c r="B408">
        <f>HYPERLINK("https://www.suredividend.com/sure-analysis-ABEV/","Ambev SA")</f>
        <v>0</v>
      </c>
      <c r="C408" t="s">
        <v>632</v>
      </c>
      <c r="D408">
        <v>0.039352490421455</v>
      </c>
      <c r="E408">
        <v>0.09982036375468772</v>
      </c>
      <c r="F408">
        <v>0.03</v>
      </c>
      <c r="G408">
        <v>0.1673023016966986</v>
      </c>
      <c r="H408" t="s">
        <v>440</v>
      </c>
      <c r="I408" t="s">
        <v>440</v>
      </c>
    </row>
    <row r="409" spans="1:9">
      <c r="A409" s="1" t="s">
        <v>416</v>
      </c>
      <c r="B409">
        <f>HYPERLINK("https://www.suredividend.com/sure-analysis-LAMR/","Lamar Advertising Co.")</f>
        <v>0</v>
      </c>
      <c r="C409" t="s">
        <v>633</v>
      </c>
      <c r="D409">
        <v>0.06780858202366201</v>
      </c>
      <c r="E409">
        <v>0.05779848420793421</v>
      </c>
      <c r="F409">
        <v>0.06</v>
      </c>
      <c r="G409">
        <v>0.1672384273888048</v>
      </c>
      <c r="H409" t="s">
        <v>440</v>
      </c>
      <c r="I409" t="s">
        <v>374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632</v>
      </c>
      <c r="D410">
        <v>0.04914004914004901</v>
      </c>
      <c r="E410">
        <v>0.09246513912281862</v>
      </c>
      <c r="F410">
        <v>0.04</v>
      </c>
      <c r="G410">
        <v>0.1642320390185097</v>
      </c>
      <c r="H410" t="s">
        <v>440</v>
      </c>
      <c r="I410" t="s">
        <v>440</v>
      </c>
    </row>
    <row r="411" spans="1:9">
      <c r="A411" s="1" t="s">
        <v>418</v>
      </c>
      <c r="B411">
        <f>HYPERLINK("https://www.suredividend.com/sure-analysis-WPP/","WPP Plc")</f>
        <v>0</v>
      </c>
      <c r="C411" t="s">
        <v>632</v>
      </c>
      <c r="D411">
        <v>0.104927293064876</v>
      </c>
      <c r="E411">
        <v>0.06064181646377098</v>
      </c>
      <c r="F411">
        <v>0.03</v>
      </c>
      <c r="G411">
        <v>0.1638407665926587</v>
      </c>
      <c r="H411" t="s">
        <v>440</v>
      </c>
      <c r="I411" t="s">
        <v>374</v>
      </c>
    </row>
    <row r="412" spans="1:9">
      <c r="A412" s="1" t="s">
        <v>419</v>
      </c>
      <c r="B412">
        <f>HYPERLINK("https://www.suredividend.com/sure-analysis-TRP/","TC Energy Corp.")</f>
        <v>0</v>
      </c>
      <c r="C412" t="s">
        <v>632</v>
      </c>
      <c r="D412">
        <v>0.06283590556452501</v>
      </c>
      <c r="E412">
        <v>0.07226419285121088</v>
      </c>
      <c r="F412">
        <v>0.04</v>
      </c>
      <c r="G412">
        <v>0.1628458991515169</v>
      </c>
      <c r="H412" t="s">
        <v>440</v>
      </c>
      <c r="I412" t="s">
        <v>440</v>
      </c>
    </row>
    <row r="413" spans="1:9">
      <c r="A413" s="1" t="s">
        <v>420</v>
      </c>
      <c r="B413">
        <f>HYPERLINK("https://www.suredividend.com/sure-analysis-SRE/","Sempra Energy")</f>
        <v>0</v>
      </c>
      <c r="C413" t="s">
        <v>632</v>
      </c>
      <c r="D413">
        <v>0.037115181739714</v>
      </c>
      <c r="E413">
        <v>0.05611749933653676</v>
      </c>
      <c r="F413">
        <v>0.06</v>
      </c>
      <c r="G413">
        <v>0.1484373715780967</v>
      </c>
      <c r="H413" t="s">
        <v>440</v>
      </c>
      <c r="I413" t="s">
        <v>440</v>
      </c>
    </row>
    <row r="414" spans="1:9">
      <c r="A414" s="1" t="s">
        <v>421</v>
      </c>
      <c r="B414">
        <f>HYPERLINK("https://www.suredividend.com/sure-analysis-IRM/","Iron Mountain, Inc.")</f>
        <v>0</v>
      </c>
      <c r="C414" t="s">
        <v>633</v>
      </c>
      <c r="D414">
        <v>0.092057829515583</v>
      </c>
      <c r="E414">
        <v>0.05007797672333436</v>
      </c>
      <c r="F414">
        <v>0.03</v>
      </c>
      <c r="G414">
        <v>0.1480674963499859</v>
      </c>
      <c r="H414" t="s">
        <v>440</v>
      </c>
      <c r="I414" t="s">
        <v>374</v>
      </c>
    </row>
    <row r="415" spans="1:9">
      <c r="A415" s="1" t="s">
        <v>422</v>
      </c>
      <c r="B415">
        <f>HYPERLINK("https://www.suredividend.com/sure-analysis-UBA/","Urstadt Biddle Properties, Inc.")</f>
        <v>0</v>
      </c>
      <c r="C415" t="s">
        <v>633</v>
      </c>
      <c r="D415">
        <v>0.07853589196872701</v>
      </c>
      <c r="E415">
        <v>0.07287019291847052</v>
      </c>
      <c r="F415">
        <v>0.018</v>
      </c>
      <c r="G415">
        <v>0.145600175607739</v>
      </c>
      <c r="H415" t="s">
        <v>440</v>
      </c>
      <c r="I415" t="s">
        <v>637</v>
      </c>
    </row>
    <row r="416" spans="1:9">
      <c r="A416" s="1" t="s">
        <v>423</v>
      </c>
      <c r="B416">
        <f>HYPERLINK("https://www.suredividend.com/sure-analysis-NLSN/","Nielsen Holdings Plc")</f>
        <v>0</v>
      </c>
      <c r="C416" t="s">
        <v>632</v>
      </c>
      <c r="D416">
        <v>0.081378299120234</v>
      </c>
      <c r="E416">
        <v>0.1003267269360468</v>
      </c>
      <c r="F416">
        <v>0.03</v>
      </c>
      <c r="G416">
        <v>0.1452985462404308</v>
      </c>
      <c r="H416" t="s">
        <v>440</v>
      </c>
      <c r="I416" t="s">
        <v>374</v>
      </c>
    </row>
    <row r="417" spans="1:9">
      <c r="A417" s="1" t="s">
        <v>424</v>
      </c>
      <c r="B417">
        <f>HYPERLINK("https://www.suredividend.com/sure-analysis-WDR/","Waddell &amp; Reed Financial, Inc.")</f>
        <v>0</v>
      </c>
      <c r="C417" t="s">
        <v>632</v>
      </c>
      <c r="D417">
        <v>0.09293680297397701</v>
      </c>
      <c r="E417">
        <v>0.09578999291774681</v>
      </c>
      <c r="F417">
        <v>-0.01</v>
      </c>
      <c r="G417">
        <v>0.1449030533015345</v>
      </c>
      <c r="H417" t="s">
        <v>440</v>
      </c>
      <c r="I417" t="s">
        <v>637</v>
      </c>
    </row>
    <row r="418" spans="1:9">
      <c r="A418" s="1" t="s">
        <v>425</v>
      </c>
      <c r="B418">
        <f>HYPERLINK("https://www.suredividend.com/sure-analysis-DTEGY/","Deutsche Telekom AG")</f>
        <v>0</v>
      </c>
      <c r="C418" t="s">
        <v>632</v>
      </c>
      <c r="D418">
        <v>0.060846273291925</v>
      </c>
      <c r="E418">
        <v>0.06923047494522971</v>
      </c>
      <c r="F418">
        <v>0.04</v>
      </c>
      <c r="G418">
        <v>0.144468675324215</v>
      </c>
      <c r="H418" t="s">
        <v>440</v>
      </c>
      <c r="I418" t="s">
        <v>440</v>
      </c>
    </row>
    <row r="419" spans="1:9">
      <c r="A419" s="1" t="s">
        <v>426</v>
      </c>
      <c r="B419">
        <f>HYPERLINK("https://www.suredividend.com/sure-analysis-UFS/","Domtar Corp.")</f>
        <v>0</v>
      </c>
      <c r="C419" t="s">
        <v>632</v>
      </c>
      <c r="D419">
        <v>0.07822685788787401</v>
      </c>
      <c r="E419">
        <v>0.05448626479069008</v>
      </c>
      <c r="F419">
        <v>0.03</v>
      </c>
      <c r="G419">
        <v>0.1429242687893821</v>
      </c>
      <c r="H419" t="s">
        <v>440</v>
      </c>
      <c r="I419" t="s">
        <v>374</v>
      </c>
    </row>
    <row r="420" spans="1:9">
      <c r="A420" s="1" t="s">
        <v>427</v>
      </c>
      <c r="B420">
        <f>HYPERLINK("https://www.suredividend.com/sure-analysis-LB/","L Brands, Inc.")</f>
        <v>0</v>
      </c>
      <c r="C420" t="s">
        <v>632</v>
      </c>
      <c r="D420">
        <v>0.07575757575757501</v>
      </c>
      <c r="E420">
        <v>0.05801743263115444</v>
      </c>
      <c r="F420">
        <v>0.03</v>
      </c>
      <c r="G420">
        <v>0.1388478158921005</v>
      </c>
      <c r="H420" t="s">
        <v>440</v>
      </c>
      <c r="I420" t="s">
        <v>374</v>
      </c>
    </row>
    <row r="421" spans="1:9">
      <c r="A421" s="1" t="s">
        <v>428</v>
      </c>
      <c r="B421">
        <f>HYPERLINK("https://www.suredividend.com/sure-analysis-DTE/","DTE Energy Co.")</f>
        <v>0</v>
      </c>
      <c r="C421" t="s">
        <v>632</v>
      </c>
      <c r="D421">
        <v>0.04219675367405101</v>
      </c>
      <c r="E421">
        <v>0.04012294790503645</v>
      </c>
      <c r="F421">
        <v>0.06</v>
      </c>
      <c r="G421">
        <v>0.1363195395138919</v>
      </c>
      <c r="H421" t="s">
        <v>440</v>
      </c>
      <c r="I421" t="s">
        <v>440</v>
      </c>
    </row>
    <row r="422" spans="1:9">
      <c r="A422" s="1" t="s">
        <v>429</v>
      </c>
      <c r="B422">
        <f>HYPERLINK("https://www.suredividend.com/sure-analysis-BTI/","British American Tobacco plc")</f>
        <v>0</v>
      </c>
      <c r="C422" t="s">
        <v>632</v>
      </c>
      <c r="D422">
        <v>0.075794721407624</v>
      </c>
      <c r="E422">
        <v>0.04747294705567229</v>
      </c>
      <c r="F422">
        <v>0.03</v>
      </c>
      <c r="G422">
        <v>0.1358168352930096</v>
      </c>
      <c r="H422" t="s">
        <v>440</v>
      </c>
      <c r="I422" t="s">
        <v>374</v>
      </c>
    </row>
    <row r="423" spans="1:9">
      <c r="A423" s="1" t="s">
        <v>430</v>
      </c>
      <c r="B423">
        <f>HYPERLINK("https://www.suredividend.com/sure-analysis-STOR/","STORE Capital Corp.")</f>
        <v>0</v>
      </c>
      <c r="C423" t="s">
        <v>633</v>
      </c>
      <c r="D423">
        <v>0.05200764818355601</v>
      </c>
      <c r="E423">
        <v>0.04763126141580565</v>
      </c>
      <c r="F423">
        <v>0.046</v>
      </c>
      <c r="G423">
        <v>0.1342617503880577</v>
      </c>
      <c r="H423" t="s">
        <v>440</v>
      </c>
      <c r="I423" t="s">
        <v>440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632</v>
      </c>
      <c r="D424">
        <v>0.055823062174746</v>
      </c>
      <c r="E424">
        <v>0.04729540903158491</v>
      </c>
      <c r="F424">
        <v>0.04</v>
      </c>
      <c r="G424">
        <v>0.1294622032033443</v>
      </c>
      <c r="H424" t="s">
        <v>440</v>
      </c>
      <c r="I424" t="s">
        <v>440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633</v>
      </c>
      <c r="D425">
        <v>0.060968320382546</v>
      </c>
      <c r="E425">
        <v>0.02577363405835698</v>
      </c>
      <c r="F425">
        <v>0.05</v>
      </c>
      <c r="G425">
        <v>0.1264373548891173</v>
      </c>
      <c r="H425" t="s">
        <v>440</v>
      </c>
      <c r="I425" t="s">
        <v>440</v>
      </c>
    </row>
    <row r="426" spans="1:9">
      <c r="A426" s="1" t="s">
        <v>433</v>
      </c>
      <c r="B426">
        <f>HYPERLINK("https://www.suredividend.com/sure-analysis-WEN/","The Wendy's Co.")</f>
        <v>0</v>
      </c>
      <c r="C426" t="s">
        <v>632</v>
      </c>
      <c r="D426">
        <v>0.026888604353393</v>
      </c>
      <c r="E426">
        <v>0.02877000906089044</v>
      </c>
      <c r="F426">
        <v>0.07000000000000001</v>
      </c>
      <c r="G426">
        <v>0.1253426126119377</v>
      </c>
      <c r="H426" t="s">
        <v>440</v>
      </c>
      <c r="I426" t="s">
        <v>397</v>
      </c>
    </row>
    <row r="427" spans="1:9">
      <c r="A427" s="1" t="s">
        <v>434</v>
      </c>
      <c r="B427">
        <f>HYPERLINK("https://www.suredividend.com/sure-analysis-APO/","Apollo Global Management, Inc.")</f>
        <v>0</v>
      </c>
      <c r="C427" t="s">
        <v>632</v>
      </c>
      <c r="D427">
        <v>0.067109634551495</v>
      </c>
      <c r="E427">
        <v>-0.0006653365839255354</v>
      </c>
      <c r="F427">
        <v>0.06</v>
      </c>
      <c r="G427">
        <v>0.1247266867117414</v>
      </c>
      <c r="H427" t="s">
        <v>440</v>
      </c>
      <c r="I427" t="s">
        <v>440</v>
      </c>
    </row>
    <row r="428" spans="1:9">
      <c r="A428" s="1" t="s">
        <v>435</v>
      </c>
      <c r="B428">
        <f>HYPERLINK("https://www.suredividend.com/sure-analysis-RCI/","Rogers Communications, Inc.")</f>
        <v>0</v>
      </c>
      <c r="C428" t="s">
        <v>632</v>
      </c>
      <c r="D428">
        <v>0.040021877893638</v>
      </c>
      <c r="E428">
        <v>0.04919150411806283</v>
      </c>
      <c r="F428">
        <v>0.04</v>
      </c>
      <c r="G428">
        <v>0.1206387866749816</v>
      </c>
      <c r="H428" t="s">
        <v>440</v>
      </c>
      <c r="I428" t="s">
        <v>440</v>
      </c>
    </row>
    <row r="429" spans="1:9">
      <c r="A429" s="1" t="s">
        <v>436</v>
      </c>
      <c r="B429">
        <f>HYPERLINK("https://www.suredividend.com/sure-analysis-TCP/","TC Pipelines LP")</f>
        <v>0</v>
      </c>
      <c r="C429" t="s">
        <v>634</v>
      </c>
      <c r="D429">
        <v>0.09119607155384001</v>
      </c>
      <c r="E429">
        <v>0.02968253028663348</v>
      </c>
      <c r="F429">
        <v>0.02</v>
      </c>
      <c r="G429">
        <v>0.1190370528028963</v>
      </c>
      <c r="H429" t="s">
        <v>440</v>
      </c>
      <c r="I429" t="s">
        <v>637</v>
      </c>
    </row>
    <row r="430" spans="1:9">
      <c r="A430" s="1" t="s">
        <v>437</v>
      </c>
      <c r="B430">
        <f>HYPERLINK("https://www.suredividend.com/sure-analysis-STX/","Seagate Technology Plc")</f>
        <v>0</v>
      </c>
      <c r="C430" t="s">
        <v>632</v>
      </c>
      <c r="D430">
        <v>0.05701459034792301</v>
      </c>
      <c r="E430">
        <v>0.02741166795059269</v>
      </c>
      <c r="F430">
        <v>0.04</v>
      </c>
      <c r="G430">
        <v>0.1128926087558972</v>
      </c>
      <c r="H430" t="s">
        <v>440</v>
      </c>
      <c r="I430" t="s">
        <v>374</v>
      </c>
    </row>
    <row r="431" spans="1:9">
      <c r="A431" s="1" t="s">
        <v>438</v>
      </c>
      <c r="B431">
        <f>HYPERLINK("https://www.suredividend.com/sure-analysis-ABB/","ABB Ltd.")</f>
        <v>0</v>
      </c>
      <c r="C431" t="s">
        <v>632</v>
      </c>
      <c r="D431">
        <v>0.046720142602495</v>
      </c>
      <c r="E431">
        <v>0.01353249640062448</v>
      </c>
      <c r="F431">
        <v>0.06</v>
      </c>
      <c r="G431">
        <v>0.1124215537020739</v>
      </c>
      <c r="H431" t="s">
        <v>440</v>
      </c>
      <c r="I431" t="s">
        <v>440</v>
      </c>
    </row>
    <row r="432" spans="1:9">
      <c r="A432" s="1" t="s">
        <v>439</v>
      </c>
      <c r="B432">
        <f>HYPERLINK("https://www.suredividend.com/sure-analysis-TXN/","Texas Instruments Incorporated")</f>
        <v>0</v>
      </c>
      <c r="C432" t="s">
        <v>632</v>
      </c>
      <c r="D432">
        <v>0.032912949861581</v>
      </c>
      <c r="E432">
        <v>-0.001089215270059007</v>
      </c>
      <c r="F432">
        <v>0.08</v>
      </c>
      <c r="G432">
        <v>0.112243647276812</v>
      </c>
      <c r="H432" t="s">
        <v>440</v>
      </c>
      <c r="I432" t="s">
        <v>440</v>
      </c>
    </row>
    <row r="433" spans="1:9">
      <c r="A433" s="1" t="s">
        <v>440</v>
      </c>
      <c r="B433">
        <f>HYPERLINK("https://www.suredividend.com/sure-analysis-D/","Dominion Energy, Inc.")</f>
        <v>0</v>
      </c>
      <c r="C433" t="s">
        <v>632</v>
      </c>
      <c r="D433">
        <v>0.05146543261814601</v>
      </c>
      <c r="E433">
        <v>0.01547224506271627</v>
      </c>
      <c r="F433">
        <v>0.055</v>
      </c>
      <c r="G433">
        <v>0.1113278046810471</v>
      </c>
      <c r="H433" t="s">
        <v>440</v>
      </c>
      <c r="I433" t="s">
        <v>440</v>
      </c>
    </row>
    <row r="434" spans="1:9">
      <c r="A434" s="1" t="s">
        <v>441</v>
      </c>
      <c r="B434">
        <f>HYPERLINK("https://www.suredividend.com/sure-analysis-BXP/","Boston Properties, Inc.")</f>
        <v>0</v>
      </c>
      <c r="C434" t="s">
        <v>633</v>
      </c>
      <c r="D434">
        <v>0.03423004736795</v>
      </c>
      <c r="E434">
        <v>0.0382656808030073</v>
      </c>
      <c r="F434">
        <v>0.044</v>
      </c>
      <c r="G434">
        <v>0.1106373459726855</v>
      </c>
      <c r="H434" t="s">
        <v>440</v>
      </c>
      <c r="I434" t="s">
        <v>397</v>
      </c>
    </row>
    <row r="435" spans="1:9">
      <c r="A435" s="1" t="s">
        <v>442</v>
      </c>
      <c r="B435">
        <f>HYPERLINK("https://www.suredividend.com/sure-analysis-OTTR/","Otter Tail Corp.")</f>
        <v>0</v>
      </c>
      <c r="C435" t="s">
        <v>632</v>
      </c>
      <c r="D435">
        <v>0.036697247706422</v>
      </c>
      <c r="E435">
        <v>0.02422360966584569</v>
      </c>
      <c r="F435">
        <v>0.053</v>
      </c>
      <c r="G435">
        <v>0.1084189218691047</v>
      </c>
      <c r="H435" t="s">
        <v>440</v>
      </c>
      <c r="I435" t="s">
        <v>397</v>
      </c>
    </row>
    <row r="436" spans="1:9">
      <c r="A436" s="1" t="s">
        <v>443</v>
      </c>
      <c r="B436">
        <f>HYPERLINK("https://www.suredividend.com/sure-analysis-KDP/","Keurig Dr Pepper, Inc.")</f>
        <v>0</v>
      </c>
      <c r="C436" t="s">
        <v>632</v>
      </c>
      <c r="D436">
        <v>0.026098303610265</v>
      </c>
      <c r="E436">
        <v>-0.008764740818979599</v>
      </c>
      <c r="F436">
        <v>0.1</v>
      </c>
      <c r="G436">
        <v>0.1082277993404201</v>
      </c>
      <c r="H436" t="s">
        <v>440</v>
      </c>
      <c r="I436" t="s">
        <v>397</v>
      </c>
    </row>
    <row r="437" spans="1:9">
      <c r="A437" s="1" t="s">
        <v>444</v>
      </c>
      <c r="B437">
        <f>HYPERLINK("https://www.suredividend.com/sure-analysis-DEO/","Diageo Plc")</f>
        <v>0</v>
      </c>
      <c r="C437" t="s">
        <v>632</v>
      </c>
      <c r="D437">
        <v>0.027912776804205</v>
      </c>
      <c r="E437">
        <v>0.0007317624199958406</v>
      </c>
      <c r="F437">
        <v>0.08</v>
      </c>
      <c r="G437">
        <v>0.1038321731113827</v>
      </c>
      <c r="H437" t="s">
        <v>440</v>
      </c>
      <c r="I437" t="s">
        <v>397</v>
      </c>
    </row>
    <row r="438" spans="1:9">
      <c r="A438" s="1" t="s">
        <v>445</v>
      </c>
      <c r="B438">
        <f>HYPERLINK("https://www.suredividend.com/sure-analysis-IP/","International Paper Co.")</f>
        <v>0</v>
      </c>
      <c r="C438" t="s">
        <v>632</v>
      </c>
      <c r="D438">
        <v>0.070317959468902</v>
      </c>
      <c r="E438">
        <v>0.04695152604524488</v>
      </c>
      <c r="F438">
        <v>0</v>
      </c>
      <c r="G438">
        <v>0.1032380430164805</v>
      </c>
      <c r="H438" t="s">
        <v>440</v>
      </c>
      <c r="I438" t="s">
        <v>637</v>
      </c>
    </row>
    <row r="439" spans="1:9">
      <c r="A439" s="1" t="s">
        <v>446</v>
      </c>
      <c r="B439">
        <f>HYPERLINK("https://www.suredividend.com/sure-analysis-UL/","Unilever Plc")</f>
        <v>0</v>
      </c>
      <c r="C439" t="s">
        <v>632</v>
      </c>
      <c r="D439">
        <v>0.037112618166872</v>
      </c>
      <c r="E439">
        <v>0.02104370245037912</v>
      </c>
      <c r="F439">
        <v>0.05</v>
      </c>
      <c r="G439">
        <v>0.1025715951287895</v>
      </c>
      <c r="H439" t="s">
        <v>440</v>
      </c>
      <c r="I439" t="s">
        <v>440</v>
      </c>
    </row>
    <row r="440" spans="1:9">
      <c r="A440" s="1" t="s">
        <v>447</v>
      </c>
      <c r="B440">
        <f>HYPERLINK("https://www.suredividend.com/sure-analysis-HD/","The Home Depot, Inc.")</f>
        <v>0</v>
      </c>
      <c r="C440" t="s">
        <v>632</v>
      </c>
      <c r="D440">
        <v>0.028542945590009</v>
      </c>
      <c r="E440">
        <v>0.0004298731890246543</v>
      </c>
      <c r="F440">
        <v>0.075</v>
      </c>
      <c r="G440">
        <v>0.1012472964061115</v>
      </c>
      <c r="H440" t="s">
        <v>440</v>
      </c>
      <c r="I440" t="s">
        <v>397</v>
      </c>
    </row>
    <row r="441" spans="1:9">
      <c r="A441" s="1" t="s">
        <v>448</v>
      </c>
      <c r="B441">
        <f>HYPERLINK("https://www.suredividend.com/sure-analysis-HTA/","Healthcare Trust of America, Inc.")</f>
        <v>0</v>
      </c>
      <c r="C441" t="s">
        <v>633</v>
      </c>
      <c r="D441">
        <v>0.04465880671668401</v>
      </c>
      <c r="E441">
        <v>0.01396665055280577</v>
      </c>
      <c r="F441">
        <v>0.04</v>
      </c>
      <c r="G441">
        <v>0.09040703973554831</v>
      </c>
      <c r="H441" t="s">
        <v>440</v>
      </c>
      <c r="I441" t="s">
        <v>440</v>
      </c>
    </row>
    <row r="442" spans="1:9">
      <c r="A442" s="1" t="s">
        <v>449</v>
      </c>
      <c r="B442">
        <f>HYPERLINK("https://www.suredividend.com/sure-analysis-DUK/","Duke Energy Corp.")</f>
        <v>0</v>
      </c>
      <c r="C442" t="s">
        <v>632</v>
      </c>
      <c r="D442">
        <v>0.04653330019880701</v>
      </c>
      <c r="E442">
        <v>0.01098844432536783</v>
      </c>
      <c r="F442">
        <v>0.04</v>
      </c>
      <c r="G442">
        <v>0.09033195106166536</v>
      </c>
      <c r="H442" t="s">
        <v>440</v>
      </c>
      <c r="I442" t="s">
        <v>440</v>
      </c>
    </row>
    <row r="443" spans="1:9">
      <c r="A443" s="1" t="s">
        <v>450</v>
      </c>
      <c r="B443">
        <f>HYPERLINK("https://www.suredividend.com/sure-analysis-BEP/","Brookfield Renewable Partners LP")</f>
        <v>0</v>
      </c>
      <c r="C443" t="s">
        <v>634</v>
      </c>
      <c r="D443">
        <v>0.052297646462993</v>
      </c>
      <c r="E443">
        <v>-0.01843493217443526</v>
      </c>
      <c r="F443">
        <v>0.06</v>
      </c>
      <c r="G443">
        <v>0.08971363575406155</v>
      </c>
      <c r="H443" t="s">
        <v>440</v>
      </c>
      <c r="I443" t="s">
        <v>440</v>
      </c>
    </row>
    <row r="444" spans="1:9">
      <c r="A444" s="1" t="s">
        <v>451</v>
      </c>
      <c r="B444">
        <f>HYPERLINK("https://www.suredividend.com/sure-analysis-BX/","The Blackstone Group, Inc.")</f>
        <v>0</v>
      </c>
      <c r="C444" t="s">
        <v>632</v>
      </c>
      <c r="D444">
        <v>0.047928107838242</v>
      </c>
      <c r="E444">
        <v>-0.005348979809306154</v>
      </c>
      <c r="F444">
        <v>0.05</v>
      </c>
      <c r="G444">
        <v>0.08806542918195737</v>
      </c>
      <c r="H444" t="s">
        <v>440</v>
      </c>
      <c r="I444" t="s">
        <v>440</v>
      </c>
    </row>
    <row r="445" spans="1:9">
      <c r="A445" s="1" t="s">
        <v>452</v>
      </c>
      <c r="B445">
        <f>HYPERLINK("https://www.suredividend.com/sure-analysis-TSM/","Taiwan Semiconductor Manufacturing Co., Ltd.")</f>
        <v>0</v>
      </c>
      <c r="C445" t="s">
        <v>632</v>
      </c>
      <c r="D445">
        <v>0.041688231669747</v>
      </c>
      <c r="E445">
        <v>-0.03379603261641972</v>
      </c>
      <c r="F445">
        <v>0.09</v>
      </c>
      <c r="G445">
        <v>0.08691223802468229</v>
      </c>
      <c r="H445" t="s">
        <v>440</v>
      </c>
      <c r="I445" t="s">
        <v>440</v>
      </c>
    </row>
    <row r="446" spans="1:9">
      <c r="A446" s="1" t="s">
        <v>453</v>
      </c>
      <c r="B446">
        <f>HYPERLINK("https://www.suredividend.com/sure-analysis-GRMN/","Garmin Ltd.")</f>
        <v>0</v>
      </c>
      <c r="C446" t="s">
        <v>632</v>
      </c>
      <c r="D446">
        <v>0.030735455543358</v>
      </c>
      <c r="E446">
        <v>0.02634635829900089</v>
      </c>
      <c r="F446">
        <v>0.03</v>
      </c>
      <c r="G446">
        <v>0.086536790468138</v>
      </c>
      <c r="H446" t="s">
        <v>440</v>
      </c>
      <c r="I446" t="s">
        <v>397</v>
      </c>
    </row>
    <row r="447" spans="1:9">
      <c r="A447" s="1" t="s">
        <v>454</v>
      </c>
      <c r="B447">
        <f>HYPERLINK("https://www.suredividend.com/sure-analysis-TRSWF/","TransAlta Renewables, Inc.")</f>
        <v>0</v>
      </c>
      <c r="C447" t="s">
        <v>632</v>
      </c>
      <c r="D447">
        <v>0.080496033933471</v>
      </c>
      <c r="E447">
        <v>0.004504686905032917</v>
      </c>
      <c r="F447">
        <v>0.014</v>
      </c>
      <c r="G447">
        <v>0.08590395690907937</v>
      </c>
      <c r="H447" t="s">
        <v>440</v>
      </c>
      <c r="I447" t="s">
        <v>374</v>
      </c>
    </row>
    <row r="448" spans="1:9">
      <c r="A448" s="1" t="s">
        <v>455</v>
      </c>
      <c r="B448">
        <f>HYPERLINK("https://www.suredividend.com/sure-analysis-GIS/","General Mills, Inc.")</f>
        <v>0</v>
      </c>
      <c r="C448" t="s">
        <v>632</v>
      </c>
      <c r="D448">
        <v>0.0392</v>
      </c>
      <c r="E448">
        <v>0.02292455662603032</v>
      </c>
      <c r="F448">
        <v>0.03</v>
      </c>
      <c r="G448">
        <v>0.08469290170551647</v>
      </c>
      <c r="H448" t="s">
        <v>440</v>
      </c>
      <c r="I448" t="s">
        <v>440</v>
      </c>
    </row>
    <row r="449" spans="1:9">
      <c r="A449" s="1" t="s">
        <v>456</v>
      </c>
      <c r="B449">
        <f>HYPERLINK("https://www.suredividend.com/sure-analysis-SO/","The Southern Co.")</f>
        <v>0</v>
      </c>
      <c r="C449" t="s">
        <v>632</v>
      </c>
      <c r="D449">
        <v>0.047135466564475</v>
      </c>
      <c r="E449">
        <v>-0.0007291714399824123</v>
      </c>
      <c r="F449">
        <v>0.04</v>
      </c>
      <c r="G449">
        <v>0.08128791810227942</v>
      </c>
      <c r="H449" t="s">
        <v>440</v>
      </c>
      <c r="I449" t="s">
        <v>440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632</v>
      </c>
      <c r="D450">
        <v>0.036412879927776</v>
      </c>
      <c r="E450">
        <v>-0.004432744862451155</v>
      </c>
      <c r="F450">
        <v>0.05</v>
      </c>
      <c r="G450">
        <v>0.07935572715129768</v>
      </c>
      <c r="H450" t="s">
        <v>440</v>
      </c>
      <c r="I450" t="s">
        <v>397</v>
      </c>
    </row>
    <row r="451" spans="1:9">
      <c r="A451" s="1" t="s">
        <v>458</v>
      </c>
      <c r="B451">
        <f>HYPERLINK("https://www.suredividend.com/sure-analysis-AEP/","American Electric Power Co., Inc.")</f>
        <v>0</v>
      </c>
      <c r="C451" t="s">
        <v>632</v>
      </c>
      <c r="D451">
        <v>0.032832566028592</v>
      </c>
      <c r="E451">
        <v>-0.001311894125577973</v>
      </c>
      <c r="F451">
        <v>0.05</v>
      </c>
      <c r="G451">
        <v>0.0780779454275351</v>
      </c>
      <c r="H451" t="s">
        <v>440</v>
      </c>
      <c r="I451" t="s">
        <v>397</v>
      </c>
    </row>
    <row r="452" spans="1:9">
      <c r="A452" s="1" t="s">
        <v>459</v>
      </c>
      <c r="B452">
        <f>HYPERLINK("https://www.suredividend.com/sure-analysis-O/","Realty Income Corp.")</f>
        <v>0</v>
      </c>
      <c r="C452" t="s">
        <v>633</v>
      </c>
      <c r="D452">
        <v>0.040109241216415</v>
      </c>
      <c r="E452">
        <v>-0.01129448573474923</v>
      </c>
      <c r="F452">
        <v>0.05</v>
      </c>
      <c r="G452">
        <v>0.07586424563167826</v>
      </c>
      <c r="H452" t="s">
        <v>440</v>
      </c>
      <c r="I452" t="s">
        <v>440</v>
      </c>
    </row>
    <row r="453" spans="1:9">
      <c r="A453" s="1" t="s">
        <v>460</v>
      </c>
      <c r="B453">
        <f>HYPERLINK("https://www.suredividend.com/sure-analysis-WPC/","W.P. Carey, Inc.")</f>
        <v>0</v>
      </c>
      <c r="C453" t="s">
        <v>633</v>
      </c>
      <c r="D453">
        <v>0.06123354533353</v>
      </c>
      <c r="E453">
        <v>-0.01717510032509528</v>
      </c>
      <c r="F453">
        <v>0.035</v>
      </c>
      <c r="G453">
        <v>0.07187346919389026</v>
      </c>
      <c r="H453" t="s">
        <v>440</v>
      </c>
      <c r="I453" t="s">
        <v>440</v>
      </c>
    </row>
    <row r="454" spans="1:9">
      <c r="A454" s="1" t="s">
        <v>461</v>
      </c>
      <c r="B454">
        <f>HYPERLINK("https://www.suredividend.com/sure-analysis-WDC/","Western Digital Corp.")</f>
        <v>0</v>
      </c>
      <c r="C454" t="s">
        <v>632</v>
      </c>
      <c r="D454">
        <v>0.05113781641523901</v>
      </c>
      <c r="E454">
        <v>-0.0393339732358382</v>
      </c>
      <c r="F454">
        <v>0.07000000000000001</v>
      </c>
      <c r="G454">
        <v>0.07010865663350563</v>
      </c>
      <c r="H454" t="s">
        <v>440</v>
      </c>
      <c r="I454" t="s">
        <v>440</v>
      </c>
    </row>
    <row r="455" spans="1:9">
      <c r="A455" s="1" t="s">
        <v>462</v>
      </c>
      <c r="B455">
        <f>HYPERLINK("https://www.suredividend.com/sure-analysis-LAND/","Gladstone Land Corp.")</f>
        <v>0</v>
      </c>
      <c r="C455" t="s">
        <v>633</v>
      </c>
      <c r="D455">
        <v>0.039494232475598</v>
      </c>
      <c r="E455">
        <v>-0.004838069705819348</v>
      </c>
      <c r="F455">
        <v>0.03</v>
      </c>
      <c r="G455">
        <v>0.06638261112496213</v>
      </c>
      <c r="H455" t="s">
        <v>440</v>
      </c>
      <c r="I455" t="s">
        <v>397</v>
      </c>
    </row>
    <row r="456" spans="1:9">
      <c r="A456" s="1" t="s">
        <v>463</v>
      </c>
      <c r="B456">
        <f>HYPERLINK("https://www.suredividend.com/sure-analysis-PPL/","PPL Corp.")</f>
        <v>0</v>
      </c>
      <c r="C456" t="s">
        <v>632</v>
      </c>
      <c r="D456">
        <v>0.06196019526849401</v>
      </c>
      <c r="E456">
        <v>-0.01255305969932408</v>
      </c>
      <c r="F456">
        <v>0.02</v>
      </c>
      <c r="G456">
        <v>0.06453245694499254</v>
      </c>
      <c r="H456" t="s">
        <v>440</v>
      </c>
      <c r="I456" t="s">
        <v>374</v>
      </c>
    </row>
    <row r="457" spans="1:9">
      <c r="A457" s="1" t="s">
        <v>464</v>
      </c>
      <c r="B457">
        <f>HYPERLINK("https://www.suredividend.com/sure-analysis-NNN/","National Retail Properties, Inc.")</f>
        <v>0</v>
      </c>
      <c r="C457" t="s">
        <v>633</v>
      </c>
      <c r="D457">
        <v>0.046410608139003</v>
      </c>
      <c r="E457">
        <v>-0.01285485113632767</v>
      </c>
      <c r="F457">
        <v>0.03</v>
      </c>
      <c r="G457">
        <v>0.06106803381995873</v>
      </c>
      <c r="H457" t="s">
        <v>440</v>
      </c>
      <c r="I457" t="s">
        <v>374</v>
      </c>
    </row>
    <row r="458" spans="1:9">
      <c r="A458" s="1" t="s">
        <v>465</v>
      </c>
      <c r="B458">
        <f>HYPERLINK("https://www.suredividend.com/sure-analysis-CCI/","Crown Castle International Corp.")</f>
        <v>0</v>
      </c>
      <c r="C458" t="s">
        <v>633</v>
      </c>
      <c r="D458">
        <v>0.032103010315065</v>
      </c>
      <c r="E458">
        <v>-0.02124740638342559</v>
      </c>
      <c r="F458">
        <v>0.05</v>
      </c>
      <c r="G458">
        <v>0.06057024461769434</v>
      </c>
      <c r="H458" t="s">
        <v>440</v>
      </c>
      <c r="I458" t="s">
        <v>397</v>
      </c>
    </row>
    <row r="459" spans="1:9">
      <c r="A459" s="1" t="s">
        <v>466</v>
      </c>
      <c r="B459">
        <f>HYPERLINK("https://www.suredividend.com/sure-analysis-TCO/","Taubman Centers, Inc.")</f>
        <v>0</v>
      </c>
      <c r="C459" t="s">
        <v>633</v>
      </c>
      <c r="D459">
        <v>0.057106598984771</v>
      </c>
      <c r="E459">
        <v>-0.01427665590814076</v>
      </c>
      <c r="F459">
        <v>0.02</v>
      </c>
      <c r="G459">
        <v>0.06024395331119536</v>
      </c>
      <c r="H459" t="s">
        <v>440</v>
      </c>
      <c r="I459" t="s">
        <v>440</v>
      </c>
    </row>
    <row r="460" spans="1:9">
      <c r="A460" s="1" t="s">
        <v>467</v>
      </c>
      <c r="B460">
        <f>HYPERLINK("https://www.suredividend.com/sure-analysis-PPRQF/","Choice Properties Real Estate Investment Trust")</f>
        <v>0</v>
      </c>
      <c r="C460" t="s">
        <v>633</v>
      </c>
      <c r="D460">
        <v>0.062310152557919</v>
      </c>
      <c r="E460">
        <v>-0.02713111548826297</v>
      </c>
      <c r="F460">
        <v>0.027</v>
      </c>
      <c r="G460">
        <v>0.05946894254282142</v>
      </c>
      <c r="H460" t="s">
        <v>440</v>
      </c>
      <c r="I460" t="s">
        <v>440</v>
      </c>
    </row>
    <row r="461" spans="1:9">
      <c r="A461" s="1" t="s">
        <v>468</v>
      </c>
      <c r="B461">
        <f>HYPERLINK("https://www.suredividend.com/sure-analysis-FLO/","Flowers Foods, Inc.")</f>
        <v>0</v>
      </c>
      <c r="C461" t="s">
        <v>632</v>
      </c>
      <c r="D461">
        <v>0.036567528035104</v>
      </c>
      <c r="E461">
        <v>-0.01517834841369714</v>
      </c>
      <c r="F461">
        <v>0.04</v>
      </c>
      <c r="G461">
        <v>0.05862437968816914</v>
      </c>
      <c r="H461" t="s">
        <v>440</v>
      </c>
      <c r="I461" t="s">
        <v>440</v>
      </c>
    </row>
    <row r="462" spans="1:9">
      <c r="A462" s="1" t="s">
        <v>469</v>
      </c>
      <c r="B462">
        <f>HYPERLINK("https://www.suredividend.com/sure-analysis-AVB/","AvalonBay Communities, Inc.")</f>
        <v>0</v>
      </c>
      <c r="C462" t="s">
        <v>633</v>
      </c>
      <c r="D462">
        <v>0.03341026486427</v>
      </c>
      <c r="E462">
        <v>-0.005534042129776262</v>
      </c>
      <c r="F462">
        <v>0.03</v>
      </c>
      <c r="G462">
        <v>0.05733115178788761</v>
      </c>
      <c r="H462" t="s">
        <v>440</v>
      </c>
      <c r="I462" t="s">
        <v>397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632</v>
      </c>
      <c r="D463">
        <v>0.021865889212827</v>
      </c>
      <c r="E463">
        <v>-0.04322963557340453</v>
      </c>
      <c r="F463">
        <v>0.08</v>
      </c>
      <c r="G463">
        <v>0.05523084706351877</v>
      </c>
      <c r="H463" t="s">
        <v>440</v>
      </c>
      <c r="I463" t="s">
        <v>397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632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440</v>
      </c>
      <c r="I464" t="s">
        <v>374</v>
      </c>
    </row>
    <row r="465" spans="1:9">
      <c r="A465" s="1" t="s">
        <v>472</v>
      </c>
      <c r="B465">
        <f>HYPERLINK("https://www.suredividend.com/sure-analysis-DLR/","Digital Realty Trust, Inc.")</f>
        <v>0</v>
      </c>
      <c r="C465" t="s">
        <v>633</v>
      </c>
      <c r="D465">
        <v>0.033652722598738</v>
      </c>
      <c r="E465">
        <v>-0.04494732328861606</v>
      </c>
      <c r="F465">
        <v>0.06</v>
      </c>
      <c r="G465">
        <v>0.04803535587729324</v>
      </c>
      <c r="H465" t="s">
        <v>440</v>
      </c>
      <c r="I465" t="s">
        <v>397</v>
      </c>
    </row>
    <row r="466" spans="1:9">
      <c r="A466" s="1" t="s">
        <v>473</v>
      </c>
      <c r="B466">
        <f>HYPERLINK("https://www.suredividend.com/sure-analysis-EQR/","Equity Residential")</f>
        <v>0</v>
      </c>
      <c r="C466" t="s">
        <v>633</v>
      </c>
      <c r="D466">
        <v>0.032423939437223</v>
      </c>
      <c r="E466">
        <v>-0.02087961090885604</v>
      </c>
      <c r="F466">
        <v>0.035</v>
      </c>
      <c r="G466">
        <v>0.04440535252226097</v>
      </c>
      <c r="H466" t="s">
        <v>440</v>
      </c>
      <c r="I466" t="s">
        <v>397</v>
      </c>
    </row>
    <row r="467" spans="1:9">
      <c r="A467" s="1" t="s">
        <v>474</v>
      </c>
      <c r="B467">
        <f>HYPERLINK("https://www.suredividend.com/sure-analysis-DRETF/","Dream Office Real Estate Investment Trust")</f>
        <v>0</v>
      </c>
      <c r="C467" t="s">
        <v>632</v>
      </c>
      <c r="D467">
        <v>0.03283580898731001</v>
      </c>
      <c r="E467">
        <v>-0.04742766796683173</v>
      </c>
      <c r="F467">
        <v>0.03</v>
      </c>
      <c r="G467">
        <v>0.01735686820971938</v>
      </c>
      <c r="H467" t="s">
        <v>440</v>
      </c>
      <c r="I467" t="s">
        <v>397</v>
      </c>
    </row>
    <row r="468" spans="1:9">
      <c r="A468" s="1" t="s">
        <v>475</v>
      </c>
      <c r="B468">
        <f>HYPERLINK("https://www.suredividend.com/sure-analysis-WEC/","WEC Energy Group, Inc.")</f>
        <v>0</v>
      </c>
      <c r="C468" t="s">
        <v>632</v>
      </c>
      <c r="D468">
        <v>0.025752946311654</v>
      </c>
      <c r="E468">
        <v>-0.06928014521598513</v>
      </c>
      <c r="F468">
        <v>0.052</v>
      </c>
      <c r="G468">
        <v>0.01191054573306616</v>
      </c>
      <c r="H468" t="s">
        <v>440</v>
      </c>
      <c r="I468" t="s">
        <v>397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632</v>
      </c>
      <c r="D469">
        <v>0.029362416107382</v>
      </c>
      <c r="E469">
        <v>-0.04945409446446347</v>
      </c>
      <c r="F469">
        <v>0.03</v>
      </c>
      <c r="G469">
        <v>0.01031511318975697</v>
      </c>
      <c r="H469" t="s">
        <v>440</v>
      </c>
      <c r="I469" t="s">
        <v>397</v>
      </c>
    </row>
    <row r="470" spans="1:9">
      <c r="A470" s="1" t="s">
        <v>477</v>
      </c>
      <c r="B470">
        <f>HYPERLINK("https://www.suredividend.com/sure-analysis-UHT/","Universal Health Realty Income Trust")</f>
        <v>0</v>
      </c>
      <c r="C470" t="s">
        <v>633</v>
      </c>
      <c r="D470">
        <v>0.033751085742647</v>
      </c>
      <c r="E470">
        <v>-0.06366907473687</v>
      </c>
      <c r="F470">
        <v>0.03</v>
      </c>
      <c r="G470">
        <v>0.002081453949257961</v>
      </c>
      <c r="H470" t="s">
        <v>440</v>
      </c>
      <c r="I470" t="s">
        <v>440</v>
      </c>
    </row>
    <row r="471" spans="1:9">
      <c r="A471" s="1" t="s">
        <v>478</v>
      </c>
      <c r="B471">
        <f>HYPERLINK("https://www.suredividend.com/sure-analysis-TRI/","Thomson Reuters Corp.")</f>
        <v>0</v>
      </c>
      <c r="C471" t="s">
        <v>632</v>
      </c>
      <c r="D471">
        <v>0.02358853959915</v>
      </c>
      <c r="E471">
        <v>-0.08689088099105113</v>
      </c>
      <c r="F471">
        <v>0.05</v>
      </c>
      <c r="G471">
        <v>-0.01157648669900091</v>
      </c>
      <c r="H471" t="s">
        <v>440</v>
      </c>
      <c r="I471" t="s">
        <v>397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632</v>
      </c>
      <c r="D472">
        <v>0.013661842312426</v>
      </c>
      <c r="E472">
        <v>-0.1328904557536702</v>
      </c>
      <c r="F472">
        <v>0.07000000000000001</v>
      </c>
      <c r="G472">
        <v>-0.05455723626383502</v>
      </c>
      <c r="H472" t="s">
        <v>440</v>
      </c>
      <c r="I472" t="s">
        <v>397</v>
      </c>
    </row>
    <row r="473" spans="1:9">
      <c r="A473" s="1" t="s">
        <v>480</v>
      </c>
      <c r="B473">
        <f>HYPERLINK("https://www.suredividend.com/sure-analysis-AM/","Antero Midstream Corp.")</f>
        <v>0</v>
      </c>
      <c r="C473" t="s">
        <v>632</v>
      </c>
      <c r="D473">
        <v>0.361705685618729</v>
      </c>
      <c r="E473">
        <v>0.3416969508526897</v>
      </c>
      <c r="F473">
        <v>0.05</v>
      </c>
      <c r="G473">
        <v>0.5129222090763612</v>
      </c>
      <c r="H473" t="s">
        <v>397</v>
      </c>
      <c r="I473" t="s">
        <v>637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634</v>
      </c>
      <c r="D474">
        <v>0.474137931034482</v>
      </c>
      <c r="E474">
        <v>0.3651517811324252</v>
      </c>
      <c r="F474">
        <v>0.02</v>
      </c>
      <c r="G474">
        <v>0.5029935589850589</v>
      </c>
      <c r="H474" t="s">
        <v>397</v>
      </c>
      <c r="I474" t="s">
        <v>637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632</v>
      </c>
      <c r="D475">
        <v>0.6645268407778591</v>
      </c>
      <c r="E475">
        <v>0.2615112634658385</v>
      </c>
      <c r="F475">
        <v>0.03</v>
      </c>
      <c r="G475">
        <v>0.4795625170023721</v>
      </c>
      <c r="H475" t="s">
        <v>397</v>
      </c>
      <c r="I475" t="s">
        <v>374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632</v>
      </c>
      <c r="D476">
        <v>0.327338129496402</v>
      </c>
      <c r="E476">
        <v>0.2648515075163769</v>
      </c>
      <c r="F476">
        <v>0.03</v>
      </c>
      <c r="G476">
        <v>0.4014364483029906</v>
      </c>
      <c r="H476" t="s">
        <v>397</v>
      </c>
      <c r="I476" t="s">
        <v>637</v>
      </c>
    </row>
    <row r="477" spans="1:9">
      <c r="A477" s="1" t="s">
        <v>484</v>
      </c>
      <c r="B477">
        <f>HYPERLINK("https://www.suredividend.com/sure-analysis-APA/","Apache Corp.")</f>
        <v>0</v>
      </c>
      <c r="C477" t="s">
        <v>632</v>
      </c>
      <c r="D477">
        <v>0.128865979381443</v>
      </c>
      <c r="E477">
        <v>-0.1571885176924879</v>
      </c>
      <c r="F477">
        <v>0.585</v>
      </c>
      <c r="G477">
        <v>0.3782796338059404</v>
      </c>
      <c r="H477" t="s">
        <v>397</v>
      </c>
      <c r="I477" t="s">
        <v>440</v>
      </c>
    </row>
    <row r="478" spans="1:9">
      <c r="A478" s="1" t="s">
        <v>485</v>
      </c>
      <c r="B478">
        <f>HYPERLINK("https://www.suredividend.com/sure-analysis-SLB/","Schlumberger NV")</f>
        <v>0</v>
      </c>
      <c r="C478" t="s">
        <v>632</v>
      </c>
      <c r="D478">
        <v>0.138696255201109</v>
      </c>
      <c r="E478">
        <v>0.172835069634883</v>
      </c>
      <c r="F478">
        <v>0.1</v>
      </c>
      <c r="G478">
        <v>0.336697858011507</v>
      </c>
      <c r="H478" t="s">
        <v>397</v>
      </c>
      <c r="I478" t="s">
        <v>374</v>
      </c>
    </row>
    <row r="479" spans="1:9">
      <c r="A479" s="1" t="s">
        <v>486</v>
      </c>
      <c r="B479">
        <f>HYPERLINK("https://www.suredividend.com/sure-analysis-OXY/","Occidental Petroleum Corp.")</f>
        <v>0</v>
      </c>
      <c r="C479" t="s">
        <v>632</v>
      </c>
      <c r="D479">
        <v>0.264087468460891</v>
      </c>
      <c r="E479">
        <v>-0.1031218428022823</v>
      </c>
      <c r="F479">
        <v>0.38</v>
      </c>
      <c r="G479">
        <v>0.3361327728904195</v>
      </c>
      <c r="H479" t="s">
        <v>397</v>
      </c>
      <c r="I479" t="s">
        <v>374</v>
      </c>
    </row>
    <row r="480" spans="1:9">
      <c r="A480" s="1" t="s">
        <v>487</v>
      </c>
      <c r="B480">
        <f>HYPERLINK("https://www.suredividend.com/sure-analysis-USAC/","USA Compression Partners LP")</f>
        <v>0</v>
      </c>
      <c r="C480" t="s">
        <v>634</v>
      </c>
      <c r="D480">
        <v>0.303468208092485</v>
      </c>
      <c r="E480">
        <v>0.1912431016821918</v>
      </c>
      <c r="F480">
        <v>0.01</v>
      </c>
      <c r="G480">
        <v>0.3220415218348522</v>
      </c>
      <c r="H480" t="s">
        <v>397</v>
      </c>
      <c r="I480" t="s">
        <v>637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632</v>
      </c>
      <c r="D481">
        <v>0.283172804532577</v>
      </c>
      <c r="E481">
        <v>0.2058507582607376</v>
      </c>
      <c r="F481">
        <v>0</v>
      </c>
      <c r="G481">
        <v>0.3172574577989513</v>
      </c>
      <c r="H481" t="s">
        <v>397</v>
      </c>
      <c r="I481" t="s">
        <v>374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633</v>
      </c>
      <c r="D482">
        <v>0.159066808059384</v>
      </c>
      <c r="E482">
        <v>0.1773603481872219</v>
      </c>
      <c r="F482">
        <v>0.05</v>
      </c>
      <c r="G482">
        <v>0.3025006305155635</v>
      </c>
      <c r="H482" t="s">
        <v>397</v>
      </c>
      <c r="I482" t="s">
        <v>637</v>
      </c>
    </row>
    <row r="483" spans="1:9">
      <c r="A483" s="1" t="s">
        <v>490</v>
      </c>
      <c r="B483">
        <f>HYPERLINK("https://www.suredividend.com/sure-analysis-DIN/","Dine Brands Global, Inc.")</f>
        <v>0</v>
      </c>
      <c r="C483" t="s">
        <v>632</v>
      </c>
      <c r="D483">
        <v>0.078857142857142</v>
      </c>
      <c r="E483">
        <v>0.215858347642385</v>
      </c>
      <c r="F483">
        <v>0.035</v>
      </c>
      <c r="G483">
        <v>0.2941741885990869</v>
      </c>
      <c r="H483" t="s">
        <v>397</v>
      </c>
      <c r="I483" t="s">
        <v>440</v>
      </c>
    </row>
    <row r="484" spans="1:9">
      <c r="A484" s="1" t="s">
        <v>491</v>
      </c>
      <c r="B484">
        <f>HYPERLINK("https://www.suredividend.com/sure-analysis-AEG/","AEGON NV")</f>
        <v>0</v>
      </c>
      <c r="C484" t="s">
        <v>632</v>
      </c>
      <c r="D484">
        <v>0.135263809523809</v>
      </c>
      <c r="E484">
        <v>0.1797891247127799</v>
      </c>
      <c r="F484">
        <v>0.03</v>
      </c>
      <c r="G484">
        <v>0.2886215637045062</v>
      </c>
      <c r="H484" t="s">
        <v>397</v>
      </c>
      <c r="I484" t="s">
        <v>374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632</v>
      </c>
      <c r="D485">
        <v>0.123458614728279</v>
      </c>
      <c r="E485">
        <v>0.1691291009408193</v>
      </c>
      <c r="F485">
        <v>0.06</v>
      </c>
      <c r="G485">
        <v>0.2874706913909406</v>
      </c>
      <c r="H485" t="s">
        <v>397</v>
      </c>
      <c r="I485" t="s">
        <v>374</v>
      </c>
    </row>
    <row r="486" spans="1:9">
      <c r="A486" s="1" t="s">
        <v>493</v>
      </c>
      <c r="B486">
        <f>HYPERLINK("https://www.suredividend.com/sure-analysis-FUN/","Cedar Fair LP")</f>
        <v>0</v>
      </c>
      <c r="C486" t="s">
        <v>632</v>
      </c>
      <c r="D486">
        <v>0.176750833730347</v>
      </c>
      <c r="E486">
        <v>0.1749437728711307</v>
      </c>
      <c r="F486">
        <v>0.027</v>
      </c>
      <c r="G486">
        <v>0.2864580337117879</v>
      </c>
      <c r="H486" t="s">
        <v>397</v>
      </c>
      <c r="I486" t="s">
        <v>374</v>
      </c>
    </row>
    <row r="487" spans="1:9">
      <c r="A487" s="1" t="s">
        <v>494</v>
      </c>
      <c r="B487">
        <f>HYPERLINK("https://www.suredividend.com/sure-analysis-SBRA/","Sabra Health Care REIT, Inc.")</f>
        <v>0</v>
      </c>
      <c r="C487" t="s">
        <v>633</v>
      </c>
      <c r="D487">
        <v>0.186721991701244</v>
      </c>
      <c r="E487">
        <v>0.1330239607208104</v>
      </c>
      <c r="F487">
        <v>0.043</v>
      </c>
      <c r="G487">
        <v>0.2843400090673498</v>
      </c>
      <c r="H487" t="s">
        <v>397</v>
      </c>
      <c r="I487" t="s">
        <v>637</v>
      </c>
    </row>
    <row r="488" spans="1:9">
      <c r="A488" s="1" t="s">
        <v>495</v>
      </c>
      <c r="B488">
        <f>HYPERLINK("https://www.suredividend.com/sure-analysis-CMA/","Comerica, Inc.")</f>
        <v>0</v>
      </c>
      <c r="C488" t="s">
        <v>632</v>
      </c>
      <c r="D488">
        <v>0.076680972818311</v>
      </c>
      <c r="E488">
        <v>0.1830621708888847</v>
      </c>
      <c r="F488">
        <v>0.05</v>
      </c>
      <c r="G488">
        <v>0.2800653815150187</v>
      </c>
      <c r="H488" t="s">
        <v>397</v>
      </c>
      <c r="I488" t="s">
        <v>440</v>
      </c>
    </row>
    <row r="489" spans="1:9">
      <c r="A489" s="1" t="s">
        <v>496</v>
      </c>
      <c r="B489">
        <f>HYPERLINK("https://www.suredividend.com/sure-analysis-MAC/","Macerich Co.")</f>
        <v>0</v>
      </c>
      <c r="C489" t="s">
        <v>633</v>
      </c>
      <c r="D489">
        <v>0.219780219780219</v>
      </c>
      <c r="E489">
        <v>0.1782726812352184</v>
      </c>
      <c r="F489">
        <v>0</v>
      </c>
      <c r="G489">
        <v>0.2750436011060711</v>
      </c>
      <c r="H489" t="s">
        <v>397</v>
      </c>
      <c r="I489" t="s">
        <v>637</v>
      </c>
    </row>
    <row r="490" spans="1:9">
      <c r="A490" s="1" t="s">
        <v>497</v>
      </c>
      <c r="B490">
        <f>HYPERLINK("https://www.suredividend.com/sure-analysis-SIX/","Six Flags Entertainment Corp.")</f>
        <v>0</v>
      </c>
      <c r="C490" t="s">
        <v>632</v>
      </c>
      <c r="D490">
        <v>0.243884358784284</v>
      </c>
      <c r="E490">
        <v>0.1810545276010758</v>
      </c>
      <c r="F490">
        <v>0.05</v>
      </c>
      <c r="G490">
        <v>0.2732962255629168</v>
      </c>
      <c r="H490" t="s">
        <v>397</v>
      </c>
      <c r="I490" t="s">
        <v>374</v>
      </c>
    </row>
    <row r="491" spans="1:9">
      <c r="A491" s="1" t="s">
        <v>498</v>
      </c>
      <c r="B491">
        <f>HYPERLINK("https://www.suredividend.com/sure-analysis-CORR/","CorEnergy Infrastructure Trust, Inc.")</f>
        <v>0</v>
      </c>
      <c r="C491" t="s">
        <v>632</v>
      </c>
      <c r="D491">
        <v>0.165745856353591</v>
      </c>
      <c r="E491">
        <v>0.1776630700517874</v>
      </c>
      <c r="F491">
        <v>0.02</v>
      </c>
      <c r="G491">
        <v>0.2719810778145486</v>
      </c>
      <c r="H491" t="s">
        <v>397</v>
      </c>
      <c r="I491" t="s">
        <v>637</v>
      </c>
    </row>
    <row r="492" spans="1:9">
      <c r="A492" s="1" t="s">
        <v>499</v>
      </c>
      <c r="B492">
        <f>HYPERLINK("https://www.suredividend.com/sure-analysis-PRT/","PermRock Royalty Trust")</f>
        <v>0</v>
      </c>
      <c r="C492" t="s">
        <v>632</v>
      </c>
      <c r="D492">
        <v>0.323358808664259</v>
      </c>
      <c r="E492">
        <v>0.1190031267285396</v>
      </c>
      <c r="F492">
        <v>0</v>
      </c>
      <c r="G492">
        <v>0.2632217276025344</v>
      </c>
      <c r="H492" t="s">
        <v>397</v>
      </c>
      <c r="I492" t="s">
        <v>374</v>
      </c>
    </row>
    <row r="493" spans="1:9">
      <c r="A493" s="1" t="s">
        <v>500</v>
      </c>
      <c r="B493">
        <f>HYPERLINK("https://www.suredividend.com/sure-analysis-CLDT/","Chatham Lodging Trust")</f>
        <v>0</v>
      </c>
      <c r="C493" t="s">
        <v>633</v>
      </c>
      <c r="D493">
        <v>0.16624685138539</v>
      </c>
      <c r="E493">
        <v>0.1644629734679628</v>
      </c>
      <c r="F493">
        <v>0.02</v>
      </c>
      <c r="G493">
        <v>0.2615307719221116</v>
      </c>
      <c r="H493" t="s">
        <v>397</v>
      </c>
      <c r="I493" t="s">
        <v>637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632</v>
      </c>
      <c r="D494">
        <v>0.130510239500173</v>
      </c>
      <c r="E494">
        <v>0.1580347677051943</v>
      </c>
      <c r="F494">
        <v>0.04</v>
      </c>
      <c r="G494">
        <v>0.2608374593353389</v>
      </c>
      <c r="H494" t="s">
        <v>397</v>
      </c>
      <c r="I494" t="s">
        <v>637</v>
      </c>
    </row>
    <row r="495" spans="1:9">
      <c r="A495" s="1" t="s">
        <v>502</v>
      </c>
      <c r="B495">
        <f>HYPERLINK("https://www.suredividend.com/sure-analysis-IVZ/","Invesco Ltd.")</f>
        <v>0</v>
      </c>
      <c r="C495" t="s">
        <v>632</v>
      </c>
      <c r="D495">
        <v>0.13015873015873</v>
      </c>
      <c r="E495">
        <v>0.173160676311841</v>
      </c>
      <c r="F495">
        <v>0.02</v>
      </c>
      <c r="G495">
        <v>0.2587097101223026</v>
      </c>
      <c r="H495" t="s">
        <v>397</v>
      </c>
      <c r="I495" t="s">
        <v>374</v>
      </c>
    </row>
    <row r="496" spans="1:9">
      <c r="A496" s="1" t="s">
        <v>503</v>
      </c>
      <c r="B496">
        <f>HYPERLINK("https://www.suredividend.com/sure-analysis-BKR/","Baker Hughes Co.")</f>
        <v>0</v>
      </c>
      <c r="C496" t="s">
        <v>632</v>
      </c>
      <c r="D496">
        <v>0.067289719626168</v>
      </c>
      <c r="E496">
        <v>0.1550686071945648</v>
      </c>
      <c r="F496">
        <v>0.06</v>
      </c>
      <c r="G496">
        <v>0.256473344094327</v>
      </c>
      <c r="H496" t="s">
        <v>397</v>
      </c>
      <c r="I496" t="s">
        <v>440</v>
      </c>
    </row>
    <row r="497" spans="1:9">
      <c r="A497" s="1" t="s">
        <v>504</v>
      </c>
      <c r="B497">
        <f>HYPERLINK("https://www.suredividend.com/sure-analysis-HEP/","Holly Energy Partners LP")</f>
        <v>0</v>
      </c>
      <c r="C497" t="s">
        <v>634</v>
      </c>
      <c r="D497">
        <v>0.208592534992223</v>
      </c>
      <c r="E497">
        <v>0.1329064636778683</v>
      </c>
      <c r="F497">
        <v>0.02</v>
      </c>
      <c r="G497">
        <v>0.2544422781179614</v>
      </c>
      <c r="H497" t="s">
        <v>397</v>
      </c>
      <c r="I497" t="s">
        <v>637</v>
      </c>
    </row>
    <row r="498" spans="1:9">
      <c r="A498" s="1" t="s">
        <v>505</v>
      </c>
      <c r="B498">
        <f>HYPERLINK("https://www.suredividend.com/sure-analysis-BPY/","Brookfield Property Partners LP")</f>
        <v>0</v>
      </c>
      <c r="C498" t="s">
        <v>633</v>
      </c>
      <c r="D498">
        <v>0.11</v>
      </c>
      <c r="E498">
        <v>0.1389622185878991</v>
      </c>
      <c r="F498">
        <v>0.05</v>
      </c>
      <c r="G498">
        <v>0.2531049618099515</v>
      </c>
      <c r="H498" t="s">
        <v>397</v>
      </c>
      <c r="I498" t="s">
        <v>374</v>
      </c>
    </row>
    <row r="499" spans="1:9">
      <c r="A499" s="1" t="s">
        <v>506</v>
      </c>
      <c r="B499">
        <f>HYPERLINK("https://www.suredividend.com/sure-analysis-OXLC/","Oxford Lane Capital Corp.")</f>
        <v>0</v>
      </c>
      <c r="C499" t="s">
        <v>632</v>
      </c>
      <c r="D499">
        <v>0.324</v>
      </c>
      <c r="E499">
        <v>0.1272345138316673</v>
      </c>
      <c r="F499">
        <v>-0.02</v>
      </c>
      <c r="G499">
        <v>0.2459856325540848</v>
      </c>
      <c r="H499" t="s">
        <v>397</v>
      </c>
      <c r="I499" t="s">
        <v>374</v>
      </c>
    </row>
    <row r="500" spans="1:9">
      <c r="A500" s="1" t="s">
        <v>507</v>
      </c>
      <c r="B500">
        <f>HYPERLINK("https://www.suredividend.com/sure-analysis-SVC/","Service Properties Trust")</f>
        <v>0</v>
      </c>
      <c r="C500" t="s">
        <v>633</v>
      </c>
      <c r="D500">
        <v>0.232508073196986</v>
      </c>
      <c r="E500">
        <v>0.1005635091243042</v>
      </c>
      <c r="F500">
        <v>0.02</v>
      </c>
      <c r="G500">
        <v>0.2441088941585012</v>
      </c>
      <c r="H500" t="s">
        <v>397</v>
      </c>
      <c r="I500" t="s">
        <v>637</v>
      </c>
    </row>
    <row r="501" spans="1:9">
      <c r="A501" s="1" t="s">
        <v>508</v>
      </c>
      <c r="B501">
        <f>HYPERLINK("https://www.suredividend.com/sure-analysis-HP/","Helmerich &amp; Payne, Inc.")</f>
        <v>0</v>
      </c>
      <c r="C501" t="s">
        <v>632</v>
      </c>
      <c r="D501">
        <v>0.177944862155388</v>
      </c>
      <c r="E501">
        <v>-0.1082524506985897</v>
      </c>
      <c r="F501">
        <v>0.295</v>
      </c>
      <c r="G501">
        <v>0.2410051088450085</v>
      </c>
      <c r="H501" t="s">
        <v>397</v>
      </c>
      <c r="I501" t="s">
        <v>374</v>
      </c>
    </row>
    <row r="502" spans="1:9">
      <c r="A502" s="1" t="s">
        <v>509</v>
      </c>
      <c r="B502">
        <f>HYPERLINK("https://www.suredividend.com/sure-analysis-APAM/","Artisan Partners Asset Management, Inc.")</f>
        <v>0</v>
      </c>
      <c r="C502" t="s">
        <v>632</v>
      </c>
      <c r="D502">
        <v>0.117941029485257</v>
      </c>
      <c r="E502">
        <v>0.1246336722607968</v>
      </c>
      <c r="F502">
        <v>0.03</v>
      </c>
      <c r="G502">
        <v>0.2292507417182126</v>
      </c>
      <c r="H502" t="s">
        <v>397</v>
      </c>
      <c r="I502" t="s">
        <v>374</v>
      </c>
    </row>
    <row r="503" spans="1:9">
      <c r="A503" s="1" t="s">
        <v>510</v>
      </c>
      <c r="B503">
        <f>HYPERLINK("https://www.suredividend.com/sure-analysis-BP/","BP Plc")</f>
        <v>0</v>
      </c>
      <c r="C503" t="s">
        <v>632</v>
      </c>
      <c r="D503">
        <v>0.114742698191933</v>
      </c>
      <c r="E503">
        <v>0.1139618449765318</v>
      </c>
      <c r="F503">
        <v>0.05</v>
      </c>
      <c r="G503">
        <v>0.227295344687453</v>
      </c>
      <c r="H503" t="s">
        <v>397</v>
      </c>
      <c r="I503" t="s">
        <v>374</v>
      </c>
    </row>
    <row r="504" spans="1:9">
      <c r="A504" s="1" t="s">
        <v>511</v>
      </c>
      <c r="B504">
        <f>HYPERLINK("https://www.suredividend.com/sure-analysis-E/","Eni SpA")</f>
        <v>0</v>
      </c>
      <c r="C504" t="s">
        <v>632</v>
      </c>
      <c r="D504">
        <v>0.124956228956228</v>
      </c>
      <c r="E504">
        <v>0.09144103126242209</v>
      </c>
      <c r="F504">
        <v>0.06</v>
      </c>
      <c r="G504">
        <v>0.2229389665854353</v>
      </c>
      <c r="H504" t="s">
        <v>397</v>
      </c>
      <c r="I504" t="s">
        <v>374</v>
      </c>
    </row>
    <row r="505" spans="1:9">
      <c r="A505" s="1" t="s">
        <v>512</v>
      </c>
      <c r="B505">
        <f>HYPERLINK("https://www.suredividend.com/sure-analysis-PBA/","Pembina Pipeline Corp.")</f>
        <v>0</v>
      </c>
      <c r="C505" t="s">
        <v>632</v>
      </c>
      <c r="D505">
        <v>0.09470859891008801</v>
      </c>
      <c r="E505">
        <v>0.1124765829510075</v>
      </c>
      <c r="F505">
        <v>0.05</v>
      </c>
      <c r="G505">
        <v>0.2185912199158211</v>
      </c>
      <c r="H505" t="s">
        <v>397</v>
      </c>
      <c r="I505" t="s">
        <v>440</v>
      </c>
    </row>
    <row r="506" spans="1:9">
      <c r="A506" s="1" t="s">
        <v>513</v>
      </c>
      <c r="B506">
        <f>HYPERLINK("https://www.suredividend.com/sure-analysis-WMB/","The Williams Cos., Inc.")</f>
        <v>0</v>
      </c>
      <c r="C506" t="s">
        <v>632</v>
      </c>
      <c r="D506">
        <v>0.114371708051166</v>
      </c>
      <c r="E506">
        <v>0.09581909215545736</v>
      </c>
      <c r="F506">
        <v>0.05</v>
      </c>
      <c r="G506">
        <v>0.2164023020881778</v>
      </c>
      <c r="H506" t="s">
        <v>397</v>
      </c>
      <c r="I506" t="s">
        <v>440</v>
      </c>
    </row>
    <row r="507" spans="1:9">
      <c r="A507" s="1" t="s">
        <v>514</v>
      </c>
      <c r="B507">
        <f>HYPERLINK("https://www.suredividend.com/sure-analysis-SPH/","Suburban Propane Partners LP")</f>
        <v>0</v>
      </c>
      <c r="C507" t="s">
        <v>634</v>
      </c>
      <c r="D507">
        <v>0.166782487838776</v>
      </c>
      <c r="E507">
        <v>0.1077202360350082</v>
      </c>
      <c r="F507">
        <v>0.015</v>
      </c>
      <c r="G507">
        <v>0.213422571834049</v>
      </c>
      <c r="H507" t="s">
        <v>397</v>
      </c>
      <c r="I507" t="s">
        <v>374</v>
      </c>
    </row>
    <row r="508" spans="1:9">
      <c r="A508" s="1" t="s">
        <v>515</v>
      </c>
      <c r="B508">
        <f>HYPERLINK("https://www.suredividend.com/sure-analysis-FCAU/","Fiat Chrysler Automobiles NV")</f>
        <v>0</v>
      </c>
      <c r="C508" t="s">
        <v>632</v>
      </c>
      <c r="D508">
        <v>0.21690767519466</v>
      </c>
      <c r="E508">
        <v>0.1358941056703704</v>
      </c>
      <c r="F508">
        <v>0.03</v>
      </c>
      <c r="G508">
        <v>0.2101362860625799</v>
      </c>
      <c r="H508" t="s">
        <v>397</v>
      </c>
      <c r="I508" t="s">
        <v>374</v>
      </c>
    </row>
    <row r="509" spans="1:9">
      <c r="A509" s="1" t="s">
        <v>516</v>
      </c>
      <c r="B509">
        <f>HYPERLINK("https://www.suredividend.com/sure-analysis-ALARF/","Alaris Royalty Corp.")</f>
        <v>0</v>
      </c>
      <c r="C509" t="s">
        <v>632</v>
      </c>
      <c r="D509">
        <v>0.155044854765137</v>
      </c>
      <c r="E509">
        <v>0.1014221265446473</v>
      </c>
      <c r="F509">
        <v>0.02</v>
      </c>
      <c r="G509">
        <v>0.2091857381010314</v>
      </c>
      <c r="H509" t="s">
        <v>397</v>
      </c>
      <c r="I509" t="s">
        <v>374</v>
      </c>
    </row>
    <row r="510" spans="1:9">
      <c r="A510" s="1" t="s">
        <v>517</v>
      </c>
      <c r="B510">
        <f>HYPERLINK("https://www.suredividend.com/sure-analysis-MGM/","MGM Resorts International")</f>
        <v>0</v>
      </c>
      <c r="C510" t="s">
        <v>632</v>
      </c>
      <c r="D510">
        <v>0.034076015727391</v>
      </c>
      <c r="E510">
        <v>-0.08105590102013149</v>
      </c>
      <c r="F510">
        <v>0.29</v>
      </c>
      <c r="G510">
        <v>0.2089606718029078</v>
      </c>
      <c r="H510" t="s">
        <v>397</v>
      </c>
      <c r="I510" t="s">
        <v>397</v>
      </c>
    </row>
    <row r="511" spans="1:9">
      <c r="A511" s="1" t="s">
        <v>518</v>
      </c>
      <c r="B511">
        <f>HYPERLINK("https://www.suredividend.com/sure-analysis-BGS/","B&amp;G Foods, Inc.")</f>
        <v>0</v>
      </c>
      <c r="C511" t="s">
        <v>632</v>
      </c>
      <c r="D511">
        <v>0.163370593293207</v>
      </c>
      <c r="E511">
        <v>0.1031505281386274</v>
      </c>
      <c r="F511">
        <v>0.02</v>
      </c>
      <c r="G511">
        <v>0.2050800682586884</v>
      </c>
      <c r="H511" t="s">
        <v>397</v>
      </c>
      <c r="I511" t="s">
        <v>374</v>
      </c>
    </row>
    <row r="512" spans="1:9">
      <c r="A512" s="1" t="s">
        <v>519</v>
      </c>
      <c r="B512">
        <f>HYPERLINK("https://www.suredividend.com/sure-analysis-AGNC/","AGNC Investment Corp.")</f>
        <v>0</v>
      </c>
      <c r="C512" t="s">
        <v>633</v>
      </c>
      <c r="D512">
        <v>0.173010380622837</v>
      </c>
      <c r="E512">
        <v>0.09260437254030962</v>
      </c>
      <c r="F512">
        <v>0.004</v>
      </c>
      <c r="G512">
        <v>0.2033017539204696</v>
      </c>
      <c r="H512" t="s">
        <v>397</v>
      </c>
      <c r="I512" t="s">
        <v>374</v>
      </c>
    </row>
    <row r="513" spans="1:9">
      <c r="A513" s="1" t="s">
        <v>520</v>
      </c>
      <c r="B513">
        <f>HYPERLINK("https://www.suredividend.com/sure-analysis-BBBY/","Bed Bath &amp; Beyond, Inc.")</f>
        <v>0</v>
      </c>
      <c r="C513" t="s">
        <v>632</v>
      </c>
      <c r="D513">
        <v>0.106518282988871</v>
      </c>
      <c r="E513">
        <v>0.1182744643194518</v>
      </c>
      <c r="F513">
        <v>0.02</v>
      </c>
      <c r="G513">
        <v>0.2015388446730542</v>
      </c>
      <c r="H513" t="s">
        <v>397</v>
      </c>
      <c r="I513" t="s">
        <v>374</v>
      </c>
    </row>
    <row r="514" spans="1:9">
      <c r="A514" s="1" t="s">
        <v>521</v>
      </c>
      <c r="B514">
        <f>HYPERLINK("https://www.suredividend.com/sure-analysis-SJR/","Shaw Communications, Inc.")</f>
        <v>0</v>
      </c>
      <c r="C514" t="s">
        <v>632</v>
      </c>
      <c r="D514">
        <v>0.064009736974335</v>
      </c>
      <c r="E514">
        <v>0.09570668892279599</v>
      </c>
      <c r="F514">
        <v>0.06</v>
      </c>
      <c r="G514">
        <v>0.1986002036449328</v>
      </c>
      <c r="H514" t="s">
        <v>397</v>
      </c>
      <c r="I514" t="s">
        <v>440</v>
      </c>
    </row>
    <row r="515" spans="1:9">
      <c r="A515" s="1" t="s">
        <v>522</v>
      </c>
      <c r="B515">
        <f>HYPERLINK("https://www.suredividend.com/sure-analysis-EQM/","EQM Midstream Partners LP")</f>
        <v>0</v>
      </c>
      <c r="C515" t="s">
        <v>634</v>
      </c>
      <c r="D515">
        <v>0.4836842105263151</v>
      </c>
      <c r="E515">
        <v>0.1098883056567086</v>
      </c>
      <c r="F515">
        <v>0</v>
      </c>
      <c r="G515">
        <v>0.1965379105385716</v>
      </c>
      <c r="H515" t="s">
        <v>397</v>
      </c>
      <c r="I515" t="s">
        <v>374</v>
      </c>
    </row>
    <row r="516" spans="1:9">
      <c r="A516" s="1" t="s">
        <v>523</v>
      </c>
      <c r="B516">
        <f>HYPERLINK("https://www.suredividend.com/sure-analysis-LMRK/","Landmark Infrastructure Partners LP")</f>
        <v>0</v>
      </c>
      <c r="C516" t="s">
        <v>634</v>
      </c>
      <c r="D516">
        <v>0.158576051779935</v>
      </c>
      <c r="E516">
        <v>0.05298043637912775</v>
      </c>
      <c r="F516">
        <v>0.05</v>
      </c>
      <c r="G516">
        <v>0.1957947691373192</v>
      </c>
      <c r="H516" t="s">
        <v>397</v>
      </c>
      <c r="I516" t="s">
        <v>374</v>
      </c>
    </row>
    <row r="517" spans="1:9">
      <c r="A517" s="1" t="s">
        <v>524</v>
      </c>
      <c r="B517">
        <f>HYPERLINK("https://www.suredividend.com/sure-analysis-TS/","Tenaris SA")</f>
        <v>0</v>
      </c>
      <c r="C517" t="s">
        <v>632</v>
      </c>
      <c r="D517">
        <v>0.07831900668576801</v>
      </c>
      <c r="E517">
        <v>0.08851560678432691</v>
      </c>
      <c r="F517">
        <v>0.06</v>
      </c>
      <c r="G517">
        <v>0.1949733903086472</v>
      </c>
      <c r="H517" t="s">
        <v>397</v>
      </c>
      <c r="I517" t="s">
        <v>440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633</v>
      </c>
      <c r="D518">
        <v>0.123524069028156</v>
      </c>
      <c r="E518">
        <v>0.06380196457174514</v>
      </c>
      <c r="F518">
        <v>0.045</v>
      </c>
      <c r="G518">
        <v>0.194900373634239</v>
      </c>
      <c r="H518" t="s">
        <v>397</v>
      </c>
      <c r="I518" t="s">
        <v>374</v>
      </c>
    </row>
    <row r="519" spans="1:9">
      <c r="A519" s="1" t="s">
        <v>526</v>
      </c>
      <c r="B519">
        <f>HYPERLINK("https://www.suredividend.com/sure-analysis-MAIN/","Main Street Capital Corp.")</f>
        <v>0</v>
      </c>
      <c r="C519" t="s">
        <v>632</v>
      </c>
      <c r="D519">
        <v>0.092194570135746</v>
      </c>
      <c r="E519">
        <v>0.08566864272648322</v>
      </c>
      <c r="F519">
        <v>0.04</v>
      </c>
      <c r="G519">
        <v>0.1938978423191788</v>
      </c>
      <c r="H519" t="s">
        <v>397</v>
      </c>
      <c r="I519" t="s">
        <v>374</v>
      </c>
    </row>
    <row r="520" spans="1:9">
      <c r="A520" s="1" t="s">
        <v>527</v>
      </c>
      <c r="B520">
        <f>HYPERLINK("https://www.suredividend.com/sure-analysis-MIC/","Macquarie Infrastructure Corp.")</f>
        <v>0</v>
      </c>
      <c r="C520" t="s">
        <v>632</v>
      </c>
      <c r="D520">
        <v>0.145348837209302</v>
      </c>
      <c r="E520">
        <v>0.0882286918311026</v>
      </c>
      <c r="F520">
        <v>0.02</v>
      </c>
      <c r="G520">
        <v>0.1925222795506367</v>
      </c>
      <c r="H520" t="s">
        <v>397</v>
      </c>
      <c r="I520" t="s">
        <v>637</v>
      </c>
    </row>
    <row r="521" spans="1:9">
      <c r="A521" s="1" t="s">
        <v>528</v>
      </c>
      <c r="B521">
        <f>HYPERLINK("https://www.suredividend.com/sure-analysis-BMWYY/","Bayerische Motoren Werke AG")</f>
        <v>0</v>
      </c>
      <c r="C521" t="s">
        <v>632</v>
      </c>
      <c r="D521">
        <v>0.07812012012012001</v>
      </c>
      <c r="E521">
        <v>0.06207125806326297</v>
      </c>
      <c r="F521">
        <v>0.08</v>
      </c>
      <c r="G521">
        <v>0.1924793921739401</v>
      </c>
      <c r="H521" t="s">
        <v>397</v>
      </c>
      <c r="I521" t="s">
        <v>440</v>
      </c>
    </row>
    <row r="522" spans="1:9">
      <c r="A522" s="1" t="s">
        <v>529</v>
      </c>
      <c r="B522">
        <f>HYPERLINK("https://www.suredividend.com/sure-analysis-ARI/","Apollo Commercial Real Estate Finance, Inc.")</f>
        <v>0</v>
      </c>
      <c r="C522" t="s">
        <v>633</v>
      </c>
      <c r="D522">
        <v>0.162544169611307</v>
      </c>
      <c r="E522">
        <v>0.08472712130163873</v>
      </c>
      <c r="F522">
        <v>0.01</v>
      </c>
      <c r="G522">
        <v>0.190472280328557</v>
      </c>
      <c r="H522" t="s">
        <v>397</v>
      </c>
      <c r="I522" t="s">
        <v>374</v>
      </c>
    </row>
    <row r="523" spans="1:9">
      <c r="A523" s="1" t="s">
        <v>530</v>
      </c>
      <c r="B523">
        <f>HYPERLINK("https://www.suredividend.com/sure-analysis-BPR/","Brookfield Property REIT, Inc.")</f>
        <v>0</v>
      </c>
      <c r="C523" t="s">
        <v>633</v>
      </c>
      <c r="D523">
        <v>0.08093194359288701</v>
      </c>
      <c r="E523">
        <v>0.08031761162865481</v>
      </c>
      <c r="F523">
        <v>0.05</v>
      </c>
      <c r="G523">
        <v>0.1880975708902903</v>
      </c>
      <c r="H523" t="s">
        <v>397</v>
      </c>
      <c r="I523" t="s">
        <v>440</v>
      </c>
    </row>
    <row r="524" spans="1:9">
      <c r="A524" s="1" t="s">
        <v>531</v>
      </c>
      <c r="B524">
        <f>HYPERLINK("https://www.suredividend.com/sure-analysis-NTR/","Nutrien Ltd.")</f>
        <v>0</v>
      </c>
      <c r="C524" t="s">
        <v>632</v>
      </c>
      <c r="D524">
        <v>0.06263440563693601</v>
      </c>
      <c r="E524">
        <v>0.09977542130605088</v>
      </c>
      <c r="F524">
        <v>0.04</v>
      </c>
      <c r="G524">
        <v>0.1844359161371583</v>
      </c>
      <c r="H524" t="s">
        <v>397</v>
      </c>
      <c r="I524" t="s">
        <v>397</v>
      </c>
    </row>
    <row r="525" spans="1:9">
      <c r="A525" s="1" t="s">
        <v>532</v>
      </c>
      <c r="B525">
        <f>HYPERLINK("https://www.suredividend.com/sure-analysis-SCM/","Stellus Capital Investment Corp.")</f>
        <v>0</v>
      </c>
      <c r="C525" t="s">
        <v>632</v>
      </c>
      <c r="D525">
        <v>0.156275862068965</v>
      </c>
      <c r="E525">
        <v>0.06643011016843192</v>
      </c>
      <c r="F525">
        <v>0.02</v>
      </c>
      <c r="G525">
        <v>0.1817199328122505</v>
      </c>
      <c r="H525" t="s">
        <v>397</v>
      </c>
      <c r="I525" t="s">
        <v>374</v>
      </c>
    </row>
    <row r="526" spans="1:9">
      <c r="A526" s="1" t="s">
        <v>533</v>
      </c>
      <c r="B526">
        <f>HYPERLINK("https://www.suredividend.com/sure-analysis-SSREY/","Swiss Re AG")</f>
        <v>0</v>
      </c>
      <c r="C526" t="s">
        <v>632</v>
      </c>
      <c r="D526">
        <v>0.07572059635560401</v>
      </c>
      <c r="E526">
        <v>0.04896712421801919</v>
      </c>
      <c r="F526">
        <v>0.08</v>
      </c>
      <c r="G526">
        <v>0.1813637517333806</v>
      </c>
      <c r="H526" t="s">
        <v>397</v>
      </c>
      <c r="I526" t="s">
        <v>440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632</v>
      </c>
      <c r="D527">
        <v>0.053087057607853</v>
      </c>
      <c r="E527">
        <v>-0.002388024984226633</v>
      </c>
      <c r="F527">
        <v>0.15</v>
      </c>
      <c r="G527">
        <v>0.1807917730643114</v>
      </c>
      <c r="H527" t="s">
        <v>397</v>
      </c>
      <c r="I527" t="s">
        <v>440</v>
      </c>
    </row>
    <row r="528" spans="1:9">
      <c r="A528" s="1" t="s">
        <v>535</v>
      </c>
      <c r="B528">
        <f>HYPERLINK("https://www.suredividend.com/sure-analysis-KIM/","Kimco Realty Corp.")</f>
        <v>0</v>
      </c>
      <c r="C528" t="s">
        <v>633</v>
      </c>
      <c r="D528">
        <v>0.08805031446540801</v>
      </c>
      <c r="E528">
        <v>0.08356083184264618</v>
      </c>
      <c r="F528">
        <v>0.035</v>
      </c>
      <c r="G528">
        <v>0.1781054114337828</v>
      </c>
      <c r="H528" t="s">
        <v>397</v>
      </c>
      <c r="I528" t="s">
        <v>374</v>
      </c>
    </row>
    <row r="529" spans="1:9">
      <c r="A529" s="1" t="s">
        <v>536</v>
      </c>
      <c r="B529">
        <f>HYPERLINK("https://www.suredividend.com/sure-analysis-R/","Ryder System, Inc.")</f>
        <v>0</v>
      </c>
      <c r="C529" t="s">
        <v>632</v>
      </c>
      <c r="D529">
        <v>0.07692307692307601</v>
      </c>
      <c r="E529">
        <v>-0.1458867408852547</v>
      </c>
      <c r="F529">
        <v>0.325</v>
      </c>
      <c r="G529">
        <v>0.1780258765207368</v>
      </c>
      <c r="H529" t="s">
        <v>397</v>
      </c>
      <c r="I529" t="s">
        <v>440</v>
      </c>
    </row>
    <row r="530" spans="1:9">
      <c r="A530" s="1" t="s">
        <v>537</v>
      </c>
      <c r="B530">
        <f>HYPERLINK("https://www.suredividend.com/sure-analysis-VER/","VEREIT, Inc.")</f>
        <v>0</v>
      </c>
      <c r="C530" t="s">
        <v>632</v>
      </c>
      <c r="D530">
        <v>0.08744038155802801</v>
      </c>
      <c r="E530">
        <v>0.08959548807304807</v>
      </c>
      <c r="F530">
        <v>0.03</v>
      </c>
      <c r="G530">
        <v>0.1770850412810852</v>
      </c>
      <c r="H530" t="s">
        <v>397</v>
      </c>
      <c r="I530" t="s">
        <v>374</v>
      </c>
    </row>
    <row r="531" spans="1:9">
      <c r="A531" s="1" t="s">
        <v>538</v>
      </c>
      <c r="B531">
        <f>HYPERLINK("https://www.suredividend.com/sure-analysis-DX/","Dynex Capital, Inc.")</f>
        <v>0</v>
      </c>
      <c r="C531" t="s">
        <v>633</v>
      </c>
      <c r="D531">
        <v>0.162358642972536</v>
      </c>
      <c r="E531">
        <v>0.06548086677883225</v>
      </c>
      <c r="F531">
        <v>0</v>
      </c>
      <c r="G531">
        <v>0.1756142191154146</v>
      </c>
      <c r="H531" t="s">
        <v>397</v>
      </c>
      <c r="I531" t="s">
        <v>374</v>
      </c>
    </row>
    <row r="532" spans="1:9">
      <c r="A532" s="1" t="s">
        <v>539</v>
      </c>
      <c r="B532">
        <f>HYPERLINK("https://www.suredividend.com/sure-analysis-BHP/","BHP Group Ltd.")</f>
        <v>0</v>
      </c>
      <c r="C532" t="s">
        <v>632</v>
      </c>
      <c r="D532">
        <v>0.09246686065308701</v>
      </c>
      <c r="E532">
        <v>0.1137281323662034</v>
      </c>
      <c r="F532">
        <v>0.01</v>
      </c>
      <c r="G532">
        <v>0.1723697943242337</v>
      </c>
      <c r="H532" t="s">
        <v>397</v>
      </c>
      <c r="I532" t="s">
        <v>374</v>
      </c>
    </row>
    <row r="533" spans="1:9">
      <c r="A533" s="1" t="s">
        <v>540</v>
      </c>
      <c r="B533">
        <f>HYPERLINK("https://www.suredividend.com/sure-analysis-LTC/","LTC Properties, Inc.")</f>
        <v>0</v>
      </c>
      <c r="C533" t="s">
        <v>633</v>
      </c>
      <c r="D533">
        <v>0.07720961733830001</v>
      </c>
      <c r="E533">
        <v>0.09269480154903453</v>
      </c>
      <c r="F533">
        <v>0.03</v>
      </c>
      <c r="G533">
        <v>0.1722879592974145</v>
      </c>
      <c r="H533" t="s">
        <v>397</v>
      </c>
      <c r="I533" t="s">
        <v>374</v>
      </c>
    </row>
    <row r="534" spans="1:9">
      <c r="A534" s="1" t="s">
        <v>541</v>
      </c>
      <c r="B534">
        <f>HYPERLINK("https://www.suredividend.com/sure-analysis-AMCR/","Amcor Plc")</f>
        <v>0</v>
      </c>
      <c r="C534" t="s">
        <v>632</v>
      </c>
      <c r="D534">
        <v>0.052238805970149</v>
      </c>
      <c r="E534">
        <v>0.03610325209611243</v>
      </c>
      <c r="F534">
        <v>0.08</v>
      </c>
      <c r="G534">
        <v>0.1718943199104417</v>
      </c>
      <c r="H534" t="s">
        <v>397</v>
      </c>
      <c r="I534" t="s">
        <v>397</v>
      </c>
    </row>
    <row r="535" spans="1:9">
      <c r="A535" s="1" t="s">
        <v>542</v>
      </c>
      <c r="B535">
        <f>HYPERLINK("https://www.suredividend.com/sure-analysis-TWO/","Two Harbors Investment Corp.")</f>
        <v>0</v>
      </c>
      <c r="C535" t="s">
        <v>633</v>
      </c>
      <c r="D535">
        <v>0.18054054054054</v>
      </c>
      <c r="E535">
        <v>0.09737033407132856</v>
      </c>
      <c r="F535">
        <v>-0.0246</v>
      </c>
      <c r="G535">
        <v>0.1712151355479588</v>
      </c>
      <c r="H535" t="s">
        <v>397</v>
      </c>
      <c r="I535" t="s">
        <v>374</v>
      </c>
    </row>
    <row r="536" spans="1:9">
      <c r="A536" s="1" t="s">
        <v>543</v>
      </c>
      <c r="B536">
        <f>HYPERLINK("https://www.suredividend.com/sure-analysis-GNL/","Global Net Lease, Inc.")</f>
        <v>0</v>
      </c>
      <c r="C536" t="s">
        <v>633</v>
      </c>
      <c r="D536">
        <v>0.135083713850837</v>
      </c>
      <c r="E536">
        <v>0.06849168024381402</v>
      </c>
      <c r="F536">
        <v>0</v>
      </c>
      <c r="G536">
        <v>0.171144924405854</v>
      </c>
      <c r="H536" t="s">
        <v>397</v>
      </c>
      <c r="I536" t="s">
        <v>374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632</v>
      </c>
      <c r="D537">
        <v>0.102836879432624</v>
      </c>
      <c r="E537">
        <v>0.04415215033351716</v>
      </c>
      <c r="F537">
        <v>0.054</v>
      </c>
      <c r="G537">
        <v>0.1708428061679719</v>
      </c>
      <c r="H537" t="s">
        <v>397</v>
      </c>
      <c r="I537" t="s">
        <v>440</v>
      </c>
    </row>
    <row r="538" spans="1:9">
      <c r="A538" s="1" t="s">
        <v>545</v>
      </c>
      <c r="B538">
        <f>HYPERLINK("https://www.suredividend.com/sure-analysis-ABR/","Arbor Realty Trust, Inc.")</f>
        <v>0</v>
      </c>
      <c r="C538" t="s">
        <v>633</v>
      </c>
      <c r="D538">
        <v>0.136200716845878</v>
      </c>
      <c r="E538">
        <v>0.08351994738296509</v>
      </c>
      <c r="F538">
        <v>0</v>
      </c>
      <c r="G538">
        <v>0.168711943179817</v>
      </c>
      <c r="H538" t="s">
        <v>397</v>
      </c>
      <c r="I538" t="s">
        <v>374</v>
      </c>
    </row>
    <row r="539" spans="1:9">
      <c r="A539" s="1" t="s">
        <v>546</v>
      </c>
      <c r="B539">
        <f>HYPERLINK("https://www.suredividend.com/sure-analysis-ARR/","ARMOUR Residential REIT, Inc.")</f>
        <v>0</v>
      </c>
      <c r="C539" t="s">
        <v>633</v>
      </c>
      <c r="D539">
        <v>0.166153846153846</v>
      </c>
      <c r="E539">
        <v>0.08997698704834534</v>
      </c>
      <c r="F539">
        <v>-0.02</v>
      </c>
      <c r="G539">
        <v>0.1681600377996308</v>
      </c>
      <c r="H539" t="s">
        <v>397</v>
      </c>
      <c r="I539" t="s">
        <v>637</v>
      </c>
    </row>
    <row r="540" spans="1:9">
      <c r="A540" s="1" t="s">
        <v>547</v>
      </c>
      <c r="B540">
        <f>HYPERLINK("https://www.suredividend.com/sure-analysis-QSR/","Restaurant Brands International, Inc.")</f>
        <v>0</v>
      </c>
      <c r="C540" t="s">
        <v>632</v>
      </c>
      <c r="D540">
        <v>0.04683612504636901</v>
      </c>
      <c r="E540">
        <v>0.03601837131922392</v>
      </c>
      <c r="F540">
        <v>0.09</v>
      </c>
      <c r="G540">
        <v>0.1630772487376744</v>
      </c>
      <c r="H540" t="s">
        <v>397</v>
      </c>
      <c r="I540" t="s">
        <v>397</v>
      </c>
    </row>
    <row r="541" spans="1:9">
      <c r="A541" s="1" t="s">
        <v>548</v>
      </c>
      <c r="B541">
        <f>HYPERLINK("https://www.suredividend.com/sure-analysis-WELL/","Welltower, Inc.")</f>
        <v>0</v>
      </c>
      <c r="C541" t="s">
        <v>633</v>
      </c>
      <c r="D541">
        <v>0.07573449401523301</v>
      </c>
      <c r="E541">
        <v>0.08154521290536709</v>
      </c>
      <c r="F541">
        <v>0.03</v>
      </c>
      <c r="G541">
        <v>0.1618827617437173</v>
      </c>
      <c r="H541" t="s">
        <v>397</v>
      </c>
      <c r="I541" t="s">
        <v>440</v>
      </c>
    </row>
    <row r="542" spans="1:9">
      <c r="A542" s="1" t="s">
        <v>549</v>
      </c>
      <c r="B542">
        <f>HYPERLINK("https://www.suredividend.com/sure-analysis-NRZ/","New Residential Investment Corp.")</f>
        <v>0</v>
      </c>
      <c r="C542" t="s">
        <v>633</v>
      </c>
      <c r="D542">
        <v>0.172265288544358</v>
      </c>
      <c r="E542">
        <v>0.02129568760013512</v>
      </c>
      <c r="F542">
        <v>0.02</v>
      </c>
      <c r="G542">
        <v>0.1586427460499551</v>
      </c>
      <c r="H542" t="s">
        <v>397</v>
      </c>
      <c r="I542" t="s">
        <v>374</v>
      </c>
    </row>
    <row r="543" spans="1:9">
      <c r="A543" s="1" t="s">
        <v>550</v>
      </c>
      <c r="B543">
        <f>HYPERLINK("https://www.suredividend.com/sure-analysis-WY/","Weyerhaeuser Co.")</f>
        <v>0</v>
      </c>
      <c r="C543" t="s">
        <v>632</v>
      </c>
      <c r="D543">
        <v>0.072883172561629</v>
      </c>
      <c r="E543">
        <v>0.07668936901545953</v>
      </c>
      <c r="F543">
        <v>0.031</v>
      </c>
      <c r="G543">
        <v>0.1565234407701395</v>
      </c>
      <c r="H543" t="s">
        <v>397</v>
      </c>
      <c r="I543" t="s">
        <v>440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633</v>
      </c>
      <c r="D544">
        <v>0.09707102125453601</v>
      </c>
      <c r="E544">
        <v>0.09233992001432512</v>
      </c>
      <c r="F544">
        <v>0.003</v>
      </c>
      <c r="G544">
        <v>0.1558227783027628</v>
      </c>
      <c r="H544" t="s">
        <v>397</v>
      </c>
      <c r="I544" t="s">
        <v>374</v>
      </c>
    </row>
    <row r="545" spans="1:9">
      <c r="A545" s="1" t="s">
        <v>552</v>
      </c>
      <c r="B545">
        <f>HYPERLINK("https://www.suredividend.com/sure-analysis-GOOD/","Gladstone Commercial Corp.")</f>
        <v>0</v>
      </c>
      <c r="C545" t="s">
        <v>633</v>
      </c>
      <c r="D545">
        <v>0.112191473448017</v>
      </c>
      <c r="E545">
        <v>0.06127569817535217</v>
      </c>
      <c r="F545">
        <v>0.02</v>
      </c>
      <c r="G545">
        <v>0.1540898993697755</v>
      </c>
      <c r="H545" t="s">
        <v>397</v>
      </c>
      <c r="I545" t="s">
        <v>374</v>
      </c>
    </row>
    <row r="546" spans="1:9">
      <c r="A546" s="1" t="s">
        <v>553</v>
      </c>
      <c r="B546">
        <f>HYPERLINK("https://www.suredividend.com/sure-analysis-ANF/","Abercrombie &amp; Fitch Co.")</f>
        <v>0</v>
      </c>
      <c r="C546" t="s">
        <v>632</v>
      </c>
      <c r="D546">
        <v>0.07944389275074401</v>
      </c>
      <c r="E546">
        <v>0.05240469367469935</v>
      </c>
      <c r="F546">
        <v>0.05</v>
      </c>
      <c r="G546">
        <v>0.1538048998974617</v>
      </c>
      <c r="H546" t="s">
        <v>397</v>
      </c>
      <c r="I546" t="s">
        <v>440</v>
      </c>
    </row>
    <row r="547" spans="1:9">
      <c r="A547" s="1" t="s">
        <v>554</v>
      </c>
      <c r="B547">
        <f>HYPERLINK("https://www.suredividend.com/sure-analysis-ECC/","Eagle Point Credit Co., Inc.")</f>
        <v>0</v>
      </c>
      <c r="C547" t="s">
        <v>632</v>
      </c>
      <c r="D547">
        <v>0.245148110316649</v>
      </c>
      <c r="E547">
        <v>0.0890848418074317</v>
      </c>
      <c r="F547">
        <v>-0.05</v>
      </c>
      <c r="G547">
        <v>0.1498312388545378</v>
      </c>
      <c r="H547" t="s">
        <v>397</v>
      </c>
      <c r="I547" t="s">
        <v>374</v>
      </c>
    </row>
    <row r="548" spans="1:9">
      <c r="A548" s="1" t="s">
        <v>555</v>
      </c>
      <c r="B548">
        <f>HYPERLINK("https://www.suredividend.com/sure-analysis-GAIN/","Gladstone Investment Corp.")</f>
        <v>0</v>
      </c>
      <c r="C548" t="s">
        <v>635</v>
      </c>
      <c r="D548">
        <v>0.091582491582491</v>
      </c>
      <c r="E548">
        <v>0.04304488151063257</v>
      </c>
      <c r="F548">
        <v>0.036</v>
      </c>
      <c r="G548">
        <v>0.1472806509538187</v>
      </c>
      <c r="H548" t="s">
        <v>397</v>
      </c>
      <c r="I548" t="s">
        <v>374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632</v>
      </c>
      <c r="D549">
        <v>0.194618060836501</v>
      </c>
      <c r="E549">
        <v>0.02667527035245243</v>
      </c>
      <c r="F549">
        <v>0</v>
      </c>
      <c r="G549">
        <v>0.1449615991600959</v>
      </c>
      <c r="H549" t="s">
        <v>397</v>
      </c>
      <c r="I549" t="s">
        <v>374</v>
      </c>
    </row>
    <row r="550" spans="1:9">
      <c r="A550" s="1" t="s">
        <v>557</v>
      </c>
      <c r="B550">
        <f>HYPERLINK("https://www.suredividend.com/sure-analysis-MCY/","Mercury General Corp.")</f>
        <v>0</v>
      </c>
      <c r="C550" t="s">
        <v>632</v>
      </c>
      <c r="D550">
        <v>0.069502074688796</v>
      </c>
      <c r="E550">
        <v>0.08357029715735576</v>
      </c>
      <c r="F550">
        <v>0.015</v>
      </c>
      <c r="G550">
        <v>0.1443851471011897</v>
      </c>
      <c r="H550" t="s">
        <v>397</v>
      </c>
      <c r="I550" t="s">
        <v>440</v>
      </c>
    </row>
    <row r="551" spans="1:9">
      <c r="A551" s="1" t="s">
        <v>558</v>
      </c>
      <c r="B551">
        <f>HYPERLINK("https://www.suredividend.com/sure-analysis-LVS/","Las Vegas Sands Corp.")</f>
        <v>0</v>
      </c>
      <c r="C551" t="s">
        <v>632</v>
      </c>
      <c r="D551">
        <v>0.069762174405436</v>
      </c>
      <c r="E551">
        <v>0.05241936220480858</v>
      </c>
      <c r="F551">
        <v>0.04</v>
      </c>
      <c r="G551">
        <v>0.1442932656961828</v>
      </c>
      <c r="H551" t="s">
        <v>397</v>
      </c>
      <c r="I551" t="s">
        <v>440</v>
      </c>
    </row>
    <row r="552" spans="1:9">
      <c r="A552" s="1" t="s">
        <v>559</v>
      </c>
      <c r="B552">
        <f>HYPERLINK("https://www.suredividend.com/sure-analysis-NLY/","Annaly Capital Management, Inc.")</f>
        <v>0</v>
      </c>
      <c r="C552" t="s">
        <v>633</v>
      </c>
      <c r="D552">
        <v>0.158132530120481</v>
      </c>
      <c r="E552">
        <v>0.07471614662690218</v>
      </c>
      <c r="F552">
        <v>-0.034</v>
      </c>
      <c r="G552">
        <v>0.1439533305378728</v>
      </c>
      <c r="H552" t="s">
        <v>397</v>
      </c>
      <c r="I552" t="s">
        <v>374</v>
      </c>
    </row>
    <row r="553" spans="1:9">
      <c r="A553" s="1" t="s">
        <v>560</v>
      </c>
      <c r="B553">
        <f>HYPERLINK("https://www.suredividend.com/sure-analysis-HSBC/","HSBC Holdings Plc")</f>
        <v>0</v>
      </c>
      <c r="C553" t="s">
        <v>632</v>
      </c>
      <c r="D553">
        <v>0.089316987740805</v>
      </c>
      <c r="E553">
        <v>0.06436772988665318</v>
      </c>
      <c r="F553">
        <v>0.02</v>
      </c>
      <c r="G553">
        <v>0.1434570623060143</v>
      </c>
      <c r="H553" t="s">
        <v>397</v>
      </c>
      <c r="I553" t="s">
        <v>440</v>
      </c>
    </row>
    <row r="554" spans="1:9">
      <c r="A554" s="1" t="s">
        <v>561</v>
      </c>
      <c r="B554">
        <f>HYPERLINK("https://www.suredividend.com/sure-analysis-CIM/","Chimera Investment Corp.")</f>
        <v>0</v>
      </c>
      <c r="C554" t="s">
        <v>632</v>
      </c>
      <c r="D554">
        <v>0.1318391562294</v>
      </c>
      <c r="E554">
        <v>0.02304012608949901</v>
      </c>
      <c r="F554">
        <v>0.026</v>
      </c>
      <c r="G554">
        <v>0.143240165591608</v>
      </c>
      <c r="H554" t="s">
        <v>397</v>
      </c>
      <c r="I554" t="s">
        <v>374</v>
      </c>
    </row>
    <row r="555" spans="1:9">
      <c r="A555" s="1" t="s">
        <v>562</v>
      </c>
      <c r="B555">
        <f>HYPERLINK("https://www.suredividend.com/sure-analysis-GLAD/","Gladstone Capital Corp.")</f>
        <v>0</v>
      </c>
      <c r="C555" t="s">
        <v>632</v>
      </c>
      <c r="D555">
        <v>0.127659574468085</v>
      </c>
      <c r="E555">
        <v>0.05253999266272058</v>
      </c>
      <c r="F555">
        <v>0</v>
      </c>
      <c r="G555">
        <v>0.1405532476332154</v>
      </c>
      <c r="H555" t="s">
        <v>397</v>
      </c>
      <c r="I555" t="s">
        <v>374</v>
      </c>
    </row>
    <row r="556" spans="1:9">
      <c r="A556" s="1" t="s">
        <v>563</v>
      </c>
      <c r="B556">
        <f>HYPERLINK("https://www.suredividend.com/sure-analysis-GLPI/","Gaming &amp; Leisure Properties, Inc.")</f>
        <v>0</v>
      </c>
      <c r="C556" t="s">
        <v>633</v>
      </c>
      <c r="D556">
        <v>0.082854550952524</v>
      </c>
      <c r="E556">
        <v>0.07283450390333135</v>
      </c>
      <c r="F556">
        <v>0.012</v>
      </c>
      <c r="G556">
        <v>0.1400156944278916</v>
      </c>
      <c r="H556" t="s">
        <v>397</v>
      </c>
      <c r="I556" t="s">
        <v>440</v>
      </c>
    </row>
    <row r="557" spans="1:9">
      <c r="A557" s="1" t="s">
        <v>564</v>
      </c>
      <c r="B557">
        <f>HYPERLINK("https://www.suredividend.com/sure-analysis-ARCC/","Ares Capital Corp.")</f>
        <v>0</v>
      </c>
      <c r="C557" t="s">
        <v>635</v>
      </c>
      <c r="D557">
        <v>0.112280701754385</v>
      </c>
      <c r="E557">
        <v>0.04783168830275741</v>
      </c>
      <c r="F557">
        <v>0.01</v>
      </c>
      <c r="G557">
        <v>0.1381542066446162</v>
      </c>
      <c r="H557" t="s">
        <v>397</v>
      </c>
      <c r="I557" t="s">
        <v>374</v>
      </c>
    </row>
    <row r="558" spans="1:9">
      <c r="A558" s="1" t="s">
        <v>565</v>
      </c>
      <c r="B558">
        <f>HYPERLINK("https://www.suredividend.com/sure-analysis-FLR/","Fluor Corp.")</f>
        <v>0</v>
      </c>
      <c r="C558" t="s">
        <v>632</v>
      </c>
      <c r="D558">
        <v>0.1344</v>
      </c>
      <c r="E558">
        <v>0.07565375693257015</v>
      </c>
      <c r="F558">
        <v>0.02</v>
      </c>
      <c r="G558">
        <v>0.1381540561795778</v>
      </c>
      <c r="H558" t="s">
        <v>397</v>
      </c>
      <c r="I558" t="s">
        <v>374</v>
      </c>
    </row>
    <row r="559" spans="1:9">
      <c r="A559" s="1" t="s">
        <v>566</v>
      </c>
      <c r="B559">
        <f>HYPERLINK("https://www.suredividend.com/sure-analysis-STWD/","Starwood Property Trust, Inc.")</f>
        <v>0</v>
      </c>
      <c r="C559" t="s">
        <v>633</v>
      </c>
      <c r="D559">
        <v>0.111953352769679</v>
      </c>
      <c r="E559">
        <v>0.05107017136367298</v>
      </c>
      <c r="F559">
        <v>0.01</v>
      </c>
      <c r="G559">
        <v>0.1379304792898148</v>
      </c>
      <c r="H559" t="s">
        <v>397</v>
      </c>
      <c r="I559" t="s">
        <v>374</v>
      </c>
    </row>
    <row r="560" spans="1:9">
      <c r="A560" s="1" t="s">
        <v>567</v>
      </c>
      <c r="B560">
        <f>HYPERLINK("https://www.suredividend.com/sure-analysis-COR/","CoreSite Realty Corp.")</f>
        <v>0</v>
      </c>
      <c r="C560" t="s">
        <v>633</v>
      </c>
      <c r="D560">
        <v>0.048981271866639</v>
      </c>
      <c r="E560">
        <v>-0.0003707213607231363</v>
      </c>
      <c r="F560">
        <v>0.098</v>
      </c>
      <c r="G560">
        <v>0.135677071441811</v>
      </c>
      <c r="H560" t="s">
        <v>397</v>
      </c>
      <c r="I560" t="s">
        <v>397</v>
      </c>
    </row>
    <row r="561" spans="1:9">
      <c r="A561" s="1" t="s">
        <v>568</v>
      </c>
      <c r="B561">
        <f>HYPERLINK("https://www.suredividend.com/sure-analysis-CNA/","CNA Financial Corp.")</f>
        <v>0</v>
      </c>
      <c r="C561" t="s">
        <v>632</v>
      </c>
      <c r="D561">
        <v>0.0418410041841</v>
      </c>
      <c r="E561">
        <v>0.07927974999773069</v>
      </c>
      <c r="F561">
        <v>0.02</v>
      </c>
      <c r="G561">
        <v>0.1311907997959252</v>
      </c>
      <c r="H561" t="s">
        <v>397</v>
      </c>
      <c r="I561" t="s">
        <v>397</v>
      </c>
    </row>
    <row r="562" spans="1:9">
      <c r="A562" s="1" t="s">
        <v>569</v>
      </c>
      <c r="B562">
        <f>HYPERLINK("https://www.suredividend.com/sure-analysis-PSEC/","Prospect Capital Corp.")</f>
        <v>0</v>
      </c>
      <c r="C562" t="s">
        <v>635</v>
      </c>
      <c r="D562">
        <v>0.154838709677419</v>
      </c>
      <c r="E562">
        <v>0.01461998012252352</v>
      </c>
      <c r="F562">
        <v>0</v>
      </c>
      <c r="G562">
        <v>0.1308606689283995</v>
      </c>
      <c r="H562" t="s">
        <v>397</v>
      </c>
      <c r="I562" t="s">
        <v>374</v>
      </c>
    </row>
    <row r="563" spans="1:9">
      <c r="A563" s="1" t="s">
        <v>570</v>
      </c>
      <c r="B563">
        <f>HYPERLINK("https://www.suredividend.com/sure-analysis-PM/","Philip Morris International, Inc.")</f>
        <v>0</v>
      </c>
      <c r="C563" t="s">
        <v>632</v>
      </c>
      <c r="D563">
        <v>0.06394463667820001</v>
      </c>
      <c r="E563">
        <v>0.04022901692965175</v>
      </c>
      <c r="F563">
        <v>0.04</v>
      </c>
      <c r="G563">
        <v>0.1304615901336543</v>
      </c>
      <c r="H563" t="s">
        <v>397</v>
      </c>
      <c r="I563" t="s">
        <v>440</v>
      </c>
    </row>
    <row r="564" spans="1:9">
      <c r="A564" s="1" t="s">
        <v>571</v>
      </c>
      <c r="B564">
        <f>HYPERLINK("https://www.suredividend.com/sure-analysis-ASML/","ASML Holding NV")</f>
        <v>0</v>
      </c>
      <c r="C564" t="s">
        <v>632</v>
      </c>
      <c r="D564">
        <v>0.01240419522326</v>
      </c>
      <c r="E564">
        <v>-0.003977517768317673</v>
      </c>
      <c r="F564">
        <v>0.12</v>
      </c>
      <c r="G564">
        <v>0.1264355083265727</v>
      </c>
      <c r="H564" t="s">
        <v>397</v>
      </c>
      <c r="I564" t="s">
        <v>397</v>
      </c>
    </row>
    <row r="565" spans="1:9">
      <c r="A565" s="1" t="s">
        <v>572</v>
      </c>
      <c r="B565">
        <f>HYPERLINK("https://www.suredividend.com/sure-analysis-DREUF/","Dream Industrial Real Estate Investment Trust")</f>
        <v>0</v>
      </c>
      <c r="C565" t="s">
        <v>633</v>
      </c>
      <c r="D565">
        <v>0.07535688971965901</v>
      </c>
      <c r="E565">
        <v>0.05154749679728043</v>
      </c>
      <c r="F565">
        <v>0.024</v>
      </c>
      <c r="G565">
        <v>0.1260577219212171</v>
      </c>
      <c r="H565" t="s">
        <v>397</v>
      </c>
      <c r="I565" t="s">
        <v>440</v>
      </c>
    </row>
    <row r="566" spans="1:9">
      <c r="A566" s="1" t="s">
        <v>573</v>
      </c>
      <c r="B566">
        <f>HYPERLINK("https://www.suredividend.com/sure-analysis-BXMT/","Blackstone Mortgage Trust, Inc.")</f>
        <v>0</v>
      </c>
      <c r="C566" t="s">
        <v>633</v>
      </c>
      <c r="D566">
        <v>0.086290883785664</v>
      </c>
      <c r="E566">
        <v>0.04019857889103973</v>
      </c>
      <c r="F566">
        <v>0.018</v>
      </c>
      <c r="G566">
        <v>0.1230683073873515</v>
      </c>
      <c r="H566" t="s">
        <v>397</v>
      </c>
      <c r="I566" t="s">
        <v>440</v>
      </c>
    </row>
    <row r="567" spans="1:9">
      <c r="A567" s="1" t="s">
        <v>574</v>
      </c>
      <c r="B567">
        <f>HYPERLINK("https://www.suredividend.com/sure-analysis-WSR/","Whitestone REIT")</f>
        <v>0</v>
      </c>
      <c r="C567" t="s">
        <v>633</v>
      </c>
      <c r="D567">
        <v>0.129988597491448</v>
      </c>
      <c r="E567">
        <v>0.04635395058382707</v>
      </c>
      <c r="F567">
        <v>0</v>
      </c>
      <c r="G567">
        <v>0.1225421077140685</v>
      </c>
      <c r="H567" t="s">
        <v>397</v>
      </c>
      <c r="I567" t="s">
        <v>374</v>
      </c>
    </row>
    <row r="568" spans="1:9">
      <c r="A568" s="1" t="s">
        <v>575</v>
      </c>
      <c r="B568">
        <f>HYPERLINK("https://www.suredividend.com/sure-analysis-CODI/","Compass Diversified Holdings")</f>
        <v>0</v>
      </c>
      <c r="C568" t="s">
        <v>632</v>
      </c>
      <c r="D568">
        <v>0.092012779552715</v>
      </c>
      <c r="E568">
        <v>0.004433359439504736</v>
      </c>
      <c r="F568">
        <v>0.045</v>
      </c>
      <c r="G568">
        <v>0.1163891705325075</v>
      </c>
      <c r="H568" t="s">
        <v>397</v>
      </c>
      <c r="I568" t="s">
        <v>374</v>
      </c>
    </row>
    <row r="569" spans="1:9">
      <c r="A569" s="1" t="s">
        <v>576</v>
      </c>
      <c r="B569">
        <f>HYPERLINK("https://www.suredividend.com/sure-analysis-SFL/","SFL Corp. Ltd.")</f>
        <v>0</v>
      </c>
      <c r="C569" t="s">
        <v>632</v>
      </c>
      <c r="D569">
        <v>0.136186770428015</v>
      </c>
      <c r="E569">
        <v>-0.005507809497869887</v>
      </c>
      <c r="F569">
        <v>0</v>
      </c>
      <c r="G569">
        <v>0.1122668323365756</v>
      </c>
      <c r="H569" t="s">
        <v>397</v>
      </c>
      <c r="I569" t="s">
        <v>374</v>
      </c>
    </row>
    <row r="570" spans="1:9">
      <c r="A570" s="1" t="s">
        <v>577</v>
      </c>
      <c r="B570">
        <f>HYPERLINK("https://www.suredividend.com/sure-analysis-BCE/","BCE, Inc.")</f>
        <v>0</v>
      </c>
      <c r="C570" t="s">
        <v>632</v>
      </c>
      <c r="D570">
        <v>0.064917117270025</v>
      </c>
      <c r="E570">
        <v>0.02185013726867213</v>
      </c>
      <c r="F570">
        <v>0.035</v>
      </c>
      <c r="G570">
        <v>0.112006971418849</v>
      </c>
      <c r="H570" t="s">
        <v>397</v>
      </c>
      <c r="I570" t="s">
        <v>440</v>
      </c>
    </row>
    <row r="571" spans="1:9">
      <c r="A571" s="1" t="s">
        <v>578</v>
      </c>
      <c r="B571">
        <f>HYPERLINK("https://www.suredividend.com/sure-analysis-NYCB/","New York Community Bancorp, Inc.")</f>
        <v>0</v>
      </c>
      <c r="C571" t="s">
        <v>632</v>
      </c>
      <c r="D571">
        <v>0.070175438596491</v>
      </c>
      <c r="E571">
        <v>0.006318008363662253</v>
      </c>
      <c r="F571">
        <v>0.05</v>
      </c>
      <c r="G571">
        <v>0.1077420664882396</v>
      </c>
      <c r="H571" t="s">
        <v>397</v>
      </c>
      <c r="I571" t="s">
        <v>440</v>
      </c>
    </row>
    <row r="572" spans="1:9">
      <c r="A572" s="1" t="s">
        <v>579</v>
      </c>
      <c r="B572">
        <f>HYPERLINK("https://www.suredividend.com/sure-analysis-AQN/","Algonquin Power &amp; Utilities Corp.")</f>
        <v>0</v>
      </c>
      <c r="C572" t="s">
        <v>632</v>
      </c>
      <c r="D572">
        <v>0.046480425085048</v>
      </c>
      <c r="E572">
        <v>-0.01394273870953477</v>
      </c>
      <c r="F572">
        <v>0.075</v>
      </c>
      <c r="G572">
        <v>0.102572053890164</v>
      </c>
      <c r="H572" t="s">
        <v>397</v>
      </c>
      <c r="I572" t="s">
        <v>397</v>
      </c>
    </row>
    <row r="573" spans="1:9">
      <c r="A573" s="1" t="s">
        <v>580</v>
      </c>
      <c r="B573">
        <f>HYPERLINK("https://www.suredividend.com/sure-analysis-SPKE/","Spark Energy, Inc.")</f>
        <v>0</v>
      </c>
      <c r="C573" t="s">
        <v>632</v>
      </c>
      <c r="D573">
        <v>0.09440104166666601</v>
      </c>
      <c r="E573">
        <v>-0.1659346206030997</v>
      </c>
      <c r="F573">
        <v>0.229</v>
      </c>
      <c r="G573">
        <v>0.09952487816988564</v>
      </c>
      <c r="H573" t="s">
        <v>397</v>
      </c>
      <c r="I573" t="s">
        <v>440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632</v>
      </c>
      <c r="D574">
        <v>0.05327868852459</v>
      </c>
      <c r="E574">
        <v>0.01472391579158883</v>
      </c>
      <c r="F574">
        <v>0.04</v>
      </c>
      <c r="G574">
        <v>0.09514656392759901</v>
      </c>
      <c r="H574" t="s">
        <v>397</v>
      </c>
      <c r="I574" t="s">
        <v>440</v>
      </c>
    </row>
    <row r="575" spans="1:9">
      <c r="A575" s="1" t="s">
        <v>582</v>
      </c>
      <c r="B575">
        <f>HYPERLINK("https://www.suredividend.com/sure-analysis-PEAK/","Healthpeak Properties, Inc.")</f>
        <v>0</v>
      </c>
      <c r="C575" t="s">
        <v>633</v>
      </c>
      <c r="D575">
        <v>0.058917197452229</v>
      </c>
      <c r="E575">
        <v>0.01453918541054766</v>
      </c>
      <c r="F575">
        <v>0.03</v>
      </c>
      <c r="G575">
        <v>0.09162229540967504</v>
      </c>
      <c r="H575" t="s">
        <v>397</v>
      </c>
      <c r="I575" t="s">
        <v>440</v>
      </c>
    </row>
    <row r="576" spans="1:9">
      <c r="A576" s="1" t="s">
        <v>583</v>
      </c>
      <c r="B576">
        <f>HYPERLINK("https://www.suredividend.com/sure-analysis-RIO/","Rio Tinto Plc")</f>
        <v>0</v>
      </c>
      <c r="C576" t="s">
        <v>632</v>
      </c>
      <c r="D576">
        <v>0.113998970663921</v>
      </c>
      <c r="E576">
        <v>0.005799554709507548</v>
      </c>
      <c r="F576">
        <v>0.01</v>
      </c>
      <c r="G576">
        <v>0.08823887697931476</v>
      </c>
      <c r="H576" t="s">
        <v>397</v>
      </c>
      <c r="I576" t="s">
        <v>374</v>
      </c>
    </row>
    <row r="577" spans="1:9">
      <c r="A577" s="1" t="s">
        <v>584</v>
      </c>
      <c r="B577">
        <f>HYPERLINK("https://www.suredividend.com/sure-analysis-HTGC/","Hercules Capital, Inc.")</f>
        <v>0</v>
      </c>
      <c r="C577" t="s">
        <v>633</v>
      </c>
      <c r="D577">
        <v>0.116406966086159</v>
      </c>
      <c r="E577">
        <v>0.03101304433210239</v>
      </c>
      <c r="F577">
        <v>-0.049</v>
      </c>
      <c r="G577">
        <v>0.08314972610280935</v>
      </c>
      <c r="H577" t="s">
        <v>397</v>
      </c>
      <c r="I577" t="s">
        <v>440</v>
      </c>
    </row>
    <row r="578" spans="1:9">
      <c r="A578" s="1" t="s">
        <v>585</v>
      </c>
      <c r="B578">
        <f>HYPERLINK("https://www.suredividend.com/sure-analysis-VGR/","Vector Group Ltd.")</f>
        <v>0</v>
      </c>
      <c r="C578" t="s">
        <v>632</v>
      </c>
      <c r="D578">
        <v>0.140643096550683</v>
      </c>
      <c r="E578">
        <v>0.0005463488964656538</v>
      </c>
      <c r="F578">
        <v>0.03</v>
      </c>
      <c r="G578">
        <v>0.0819430878712597</v>
      </c>
      <c r="H578" t="s">
        <v>397</v>
      </c>
      <c r="I578" t="s">
        <v>374</v>
      </c>
    </row>
    <row r="579" spans="1:9">
      <c r="A579" s="1" t="s">
        <v>586</v>
      </c>
      <c r="B579">
        <f>HYPERLINK("https://www.suredividend.com/sure-analysis-PSA/","Public Storage")</f>
        <v>0</v>
      </c>
      <c r="C579" t="s">
        <v>633</v>
      </c>
      <c r="D579">
        <v>0.039700263014242</v>
      </c>
      <c r="E579">
        <v>0.0130441462555273</v>
      </c>
      <c r="F579">
        <v>0.03</v>
      </c>
      <c r="G579">
        <v>0.07831677563399397</v>
      </c>
      <c r="H579" t="s">
        <v>397</v>
      </c>
      <c r="I579" t="s">
        <v>397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632</v>
      </c>
      <c r="D580">
        <v>0.073869846000993</v>
      </c>
      <c r="E580">
        <v>-0.02211958976859385</v>
      </c>
      <c r="F580">
        <v>0.04</v>
      </c>
      <c r="G580">
        <v>0.07759528725650378</v>
      </c>
      <c r="H580" t="s">
        <v>397</v>
      </c>
      <c r="I580" t="s">
        <v>440</v>
      </c>
    </row>
    <row r="581" spans="1:9">
      <c r="A581" s="1" t="s">
        <v>588</v>
      </c>
      <c r="B581">
        <f>HYPERLINK("https://www.suredividend.com/sure-analysis-SBR/","Sabine Royalty Trust")</f>
        <v>0</v>
      </c>
      <c r="C581" t="s">
        <v>632</v>
      </c>
      <c r="D581">
        <v>0.103772852233676</v>
      </c>
      <c r="E581">
        <v>-0.06316035433986533</v>
      </c>
      <c r="F581">
        <v>0.05</v>
      </c>
      <c r="G581">
        <v>0.07559000215648859</v>
      </c>
      <c r="H581" t="s">
        <v>397</v>
      </c>
      <c r="I581" t="s">
        <v>440</v>
      </c>
    </row>
    <row r="582" spans="1:9">
      <c r="A582" s="1" t="s">
        <v>589</v>
      </c>
      <c r="B582">
        <f>HYPERLINK("https://www.suredividend.com/sure-analysis-SNH/","Senior Housing Properties Trust")</f>
        <v>0</v>
      </c>
      <c r="C582" t="s">
        <v>633</v>
      </c>
      <c r="D582">
        <v>0.127962085308056</v>
      </c>
      <c r="E582">
        <v>0.01293134977564425</v>
      </c>
      <c r="F582">
        <v>-0.01</v>
      </c>
      <c r="G582">
        <v>0.07304032323562182</v>
      </c>
      <c r="H582" t="s">
        <v>397</v>
      </c>
      <c r="I582" t="s">
        <v>374</v>
      </c>
    </row>
    <row r="583" spans="1:9">
      <c r="A583" s="1" t="s">
        <v>590</v>
      </c>
      <c r="B583">
        <f>HYPERLINK("https://www.suredividend.com/sure-analysis-GRP-UN","Granite Real Estate Investment Trust")</f>
        <v>0</v>
      </c>
      <c r="C583" t="s">
        <v>633</v>
      </c>
      <c r="D583">
        <v>0.052</v>
      </c>
      <c r="E583">
        <v>-0.01326895961297403</v>
      </c>
      <c r="F583">
        <v>0.04</v>
      </c>
      <c r="G583">
        <v>0.06971264686202971</v>
      </c>
      <c r="H583" t="s">
        <v>397</v>
      </c>
      <c r="I583" t="s">
        <v>440</v>
      </c>
    </row>
    <row r="584" spans="1:9">
      <c r="A584" s="1" t="s">
        <v>591</v>
      </c>
      <c r="B584">
        <f>HYPERLINK("https://www.suredividend.com/sure-analysis-DOC/","Physicians Realty Trust")</f>
        <v>0</v>
      </c>
      <c r="C584" t="s">
        <v>633</v>
      </c>
      <c r="D584">
        <v>0.055023923444976</v>
      </c>
      <c r="E584">
        <v>0.00332706973076613</v>
      </c>
      <c r="F584">
        <v>0.017</v>
      </c>
      <c r="G584">
        <v>0.06673423842623438</v>
      </c>
      <c r="H584" t="s">
        <v>397</v>
      </c>
      <c r="I584" t="s">
        <v>440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632</v>
      </c>
      <c r="D585">
        <v>0.06999970149253701</v>
      </c>
      <c r="E585">
        <v>-0.1631423736852551</v>
      </c>
      <c r="F585">
        <v>0.2</v>
      </c>
      <c r="G585">
        <v>0.06646474302219962</v>
      </c>
      <c r="H585" t="s">
        <v>397</v>
      </c>
      <c r="I585" t="s">
        <v>397</v>
      </c>
    </row>
    <row r="586" spans="1:9">
      <c r="A586" s="1" t="s">
        <v>593</v>
      </c>
      <c r="B586">
        <f>HYPERLINK("https://www.suredividend.com/sure-analysis-IR/","Ingersoll Rand, Inc.")</f>
        <v>0</v>
      </c>
      <c r="C586" t="s">
        <v>632</v>
      </c>
      <c r="D586">
        <v>0.099343955014058</v>
      </c>
      <c r="E586">
        <v>-0.04445553483184073</v>
      </c>
      <c r="F586">
        <v>0.05</v>
      </c>
      <c r="G586">
        <v>0.06152772780285298</v>
      </c>
      <c r="H586" t="s">
        <v>397</v>
      </c>
      <c r="I586" t="s">
        <v>440</v>
      </c>
    </row>
    <row r="587" spans="1:9">
      <c r="A587" s="1" t="s">
        <v>594</v>
      </c>
      <c r="B587">
        <f>HYPERLINK("https://www.suredividend.com/sure-analysis-PEGI/","Pattern Energy Group, Inc.")</f>
        <v>0</v>
      </c>
      <c r="C587" t="s">
        <v>632</v>
      </c>
      <c r="D587">
        <v>0.06317365269461001</v>
      </c>
      <c r="E587">
        <v>-0.03812808248993393</v>
      </c>
      <c r="F587">
        <v>0.027</v>
      </c>
      <c r="G587">
        <v>0.05833772906411583</v>
      </c>
      <c r="H587" t="s">
        <v>397</v>
      </c>
      <c r="I587" t="s">
        <v>397</v>
      </c>
    </row>
    <row r="588" spans="1:9">
      <c r="A588" s="1" t="s">
        <v>595</v>
      </c>
      <c r="B588">
        <f>HYPERLINK("https://www.suredividend.com/sure-analysis-DEA/","Easterly Government Properties, Inc.")</f>
        <v>0</v>
      </c>
      <c r="C588" t="s">
        <v>633</v>
      </c>
      <c r="D588">
        <v>0.04823747680890501</v>
      </c>
      <c r="E588">
        <v>-0.02496328606459663</v>
      </c>
      <c r="F588">
        <v>0.035</v>
      </c>
      <c r="G588">
        <v>0.05815979867764698</v>
      </c>
      <c r="H588" t="s">
        <v>397</v>
      </c>
      <c r="I588" t="s">
        <v>397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632</v>
      </c>
      <c r="D589">
        <v>0.034347399411187</v>
      </c>
      <c r="E589">
        <v>-0.07907149053470641</v>
      </c>
      <c r="F589">
        <v>0.04</v>
      </c>
      <c r="G589">
        <v>-0.004507436680620924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HYPERLINK("https://www.suredividend.com/sure-analysis-GME/","GameStop Corp.")</f>
        <v>0</v>
      </c>
      <c r="C590" t="s">
        <v>632</v>
      </c>
      <c r="D590">
        <v>0.095477386934673</v>
      </c>
      <c r="E590">
        <v>-0.2132085446277598</v>
      </c>
      <c r="F590">
        <v>0.2</v>
      </c>
      <c r="G590">
        <v>-0.05585025355331186</v>
      </c>
      <c r="H590" t="s">
        <v>397</v>
      </c>
      <c r="I590" t="s">
        <v>440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632</v>
      </c>
      <c r="E591">
        <v>0.3782969172882167</v>
      </c>
      <c r="F591">
        <v>0.08</v>
      </c>
      <c r="G591">
        <v>0.4885606706712742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632</v>
      </c>
      <c r="E592">
        <v>0.2360863496267913</v>
      </c>
      <c r="F592">
        <v>0.07000000000000001</v>
      </c>
      <c r="G592">
        <v>0.3226123941006669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HYPERLINK("https://www.suredividend.com/sure-analysis-ACB/","Aurora Cannabis, Inc.")</f>
        <v>0</v>
      </c>
      <c r="C593" t="s">
        <v>632</v>
      </c>
      <c r="E593">
        <v>0.07391024238916932</v>
      </c>
      <c r="F593">
        <v>0.18</v>
      </c>
      <c r="G593">
        <v>0.2672140860192198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HYPERLINK("https://www.suredividend.com/sure-analysis-MU/","Micron Technology, Inc.")</f>
        <v>0</v>
      </c>
      <c r="C594" t="s">
        <v>632</v>
      </c>
      <c r="E594">
        <v>-0.1624027014251712</v>
      </c>
      <c r="F594">
        <v>0.443</v>
      </c>
      <c r="G594">
        <v>0.208652901843478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HYPERLINK("https://www.suredividend.com/sure-analysis-UBS/","UBS Group AG")</f>
        <v>0</v>
      </c>
      <c r="C595" t="s">
        <v>632</v>
      </c>
      <c r="E595">
        <v>0.136237253768819</v>
      </c>
      <c r="F595">
        <v>0.01</v>
      </c>
      <c r="G595">
        <v>0.1958036150961509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HYPERLINK("https://www.suredividend.com/sure-analysis-SHOP/","Shopify, Inc.")</f>
        <v>0</v>
      </c>
      <c r="C596" t="s">
        <v>632</v>
      </c>
      <c r="E596">
        <v>-0.0548055137113489</v>
      </c>
      <c r="F596">
        <v>0.25</v>
      </c>
      <c r="G596">
        <v>0.181493107860814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HYPERLINK("https://www.suredividend.com/sure-analysis-APY/","Apergy Corp.")</f>
        <v>0</v>
      </c>
      <c r="C597" t="s">
        <v>632</v>
      </c>
      <c r="E597">
        <v>0.0850148219312632</v>
      </c>
      <c r="F597">
        <v>0.08</v>
      </c>
      <c r="G597">
        <v>0.1718160076857642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HYPERLINK("https://www.suredividend.com/sure-analysis-ORC/","Orchid Island Capital, Inc.")</f>
        <v>0</v>
      </c>
      <c r="C598" t="s">
        <v>633</v>
      </c>
      <c r="D598">
        <v>0.237037037037037</v>
      </c>
      <c r="E598">
        <v>0.09064898323539561</v>
      </c>
      <c r="F598">
        <v>-0.05</v>
      </c>
      <c r="G598">
        <v>0.1702407253492204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HYPERLINK("https://www.suredividend.com/sure-analysis-CRM/","salesforce.com, inc.")</f>
        <v>0</v>
      </c>
      <c r="C599" t="s">
        <v>632</v>
      </c>
      <c r="E599">
        <v>-0.02480054287640887</v>
      </c>
      <c r="F599">
        <v>0.2</v>
      </c>
      <c r="G599">
        <v>0.1702393485483094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632</v>
      </c>
      <c r="E600">
        <v>0.07328659909587776</v>
      </c>
      <c r="F600">
        <v>0.09</v>
      </c>
      <c r="G600">
        <v>0.1698823930145068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HYPERLINK("https://www.suredividend.com/sure-analysis-TTM/","Tata Motors Ltd.")</f>
        <v>0</v>
      </c>
      <c r="C601" t="s">
        <v>632</v>
      </c>
      <c r="E601">
        <v>-0.0543708227023092</v>
      </c>
      <c r="F601">
        <v>0.229</v>
      </c>
      <c r="G601">
        <v>0.1621782588988621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HYPERLINK("https://www.suredividend.com/sure-analysis-PYPL/","PayPal Holdings, Inc.")</f>
        <v>0</v>
      </c>
      <c r="C602" t="s">
        <v>632</v>
      </c>
      <c r="E602">
        <v>0.002136069422584486</v>
      </c>
      <c r="F602">
        <v>0.15</v>
      </c>
      <c r="G602">
        <v>0.1524564798359722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HYPERLINK("https://www.suredividend.com/sure-analysis-BRK.B/","Berkshire Hathaway, Inc.")</f>
        <v>0</v>
      </c>
      <c r="C603" t="s">
        <v>632</v>
      </c>
      <c r="E603">
        <v>0.09734674424900658</v>
      </c>
      <c r="F603">
        <v>0.05</v>
      </c>
      <c r="G603">
        <v>0.152214081461457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HYPERLINK("https://www.suredividend.com/sure-analysis-ORLY/","O'Reilly Automotive, Inc.")</f>
        <v>0</v>
      </c>
      <c r="C604" t="s">
        <v>632</v>
      </c>
      <c r="E604">
        <v>0.03956054833388278</v>
      </c>
      <c r="F604">
        <v>0.1</v>
      </c>
      <c r="G604">
        <v>0.1435166031672712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HYPERLINK("https://www.suredividend.com/sure-analysis-SQ/","Square, Inc.")</f>
        <v>0</v>
      </c>
      <c r="C605" t="s">
        <v>632</v>
      </c>
      <c r="E605">
        <v>0.01949728382133431</v>
      </c>
      <c r="F605">
        <v>0.12</v>
      </c>
      <c r="G605">
        <v>0.1418369578798946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HYPERLINK("https://www.suredividend.com/sure-analysis-ADBE/","Adobe, Inc.")</f>
        <v>0</v>
      </c>
      <c r="C606" t="s">
        <v>632</v>
      </c>
      <c r="E606">
        <v>-0.04873477024480755</v>
      </c>
      <c r="F606">
        <v>0.2</v>
      </c>
      <c r="G606">
        <v>0.1415182757062308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HYPERLINK("https://www.suredividend.com/sure-analysis-AMD/","Advanced Micro Devices, Inc.")</f>
        <v>0</v>
      </c>
      <c r="C607" t="s">
        <v>632</v>
      </c>
      <c r="E607">
        <v>-0.05758018359025618</v>
      </c>
      <c r="F607">
        <v>0.2</v>
      </c>
      <c r="G607">
        <v>0.1309037796916925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HYPERLINK("https://www.suredividend.com/sure-analysis-AMZN/","Amazon.com, Inc.")</f>
        <v>0</v>
      </c>
      <c r="C608" t="s">
        <v>632</v>
      </c>
      <c r="E608">
        <v>0.02748108419559836</v>
      </c>
      <c r="F608">
        <v>0.1</v>
      </c>
      <c r="G608">
        <v>0.1302291926151582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632</v>
      </c>
      <c r="E609">
        <v>0.1063537445453679</v>
      </c>
      <c r="F609">
        <v>0.02</v>
      </c>
      <c r="G609">
        <v>0.1284808194362752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632</v>
      </c>
      <c r="E610">
        <v>0.0201738318816822</v>
      </c>
      <c r="F610">
        <v>0.1</v>
      </c>
      <c r="G610">
        <v>0.1221912150698505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-0.06538337395626692</v>
      </c>
      <c r="F611">
        <v>0.2</v>
      </c>
      <c r="G611">
        <v>0.1215399512524797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HYPERLINK("https://www.suredividend.com/sure-analysis-CMG/","Chipotle Mexican Grill, Inc.")</f>
        <v>0</v>
      </c>
      <c r="C612" t="s">
        <v>632</v>
      </c>
      <c r="E612">
        <v>-0.02993130547423961</v>
      </c>
      <c r="F612">
        <v>0.15</v>
      </c>
      <c r="G612">
        <v>0.1155789987046243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632</v>
      </c>
      <c r="E613">
        <v>0.04186248408433402</v>
      </c>
      <c r="F613">
        <v>0.07000000000000001</v>
      </c>
      <c r="G613">
        <v>0.1147928579702375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HYPERLINK("https://www.suredividend.com/sure-analysis-TEVA/","Teva Pharmaceutical Industries Ltd.")</f>
        <v>0</v>
      </c>
      <c r="C614" t="s">
        <v>632</v>
      </c>
      <c r="E614">
        <v>0.07117299798678101</v>
      </c>
      <c r="F614">
        <v>0.04</v>
      </c>
      <c r="G614">
        <v>0.1140199179062522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632</v>
      </c>
      <c r="E615">
        <v>0.05761712323440493</v>
      </c>
      <c r="F615">
        <v>0.04</v>
      </c>
      <c r="G615">
        <v>0.09992180816378116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HYPERLINK("https://www.suredividend.com/sure-analysis-SSI/","Stage Stores, Inc.")</f>
        <v>0</v>
      </c>
      <c r="C616" t="s">
        <v>632</v>
      </c>
      <c r="E616">
        <v>0.06376056022161891</v>
      </c>
      <c r="F616">
        <v>-0.138</v>
      </c>
      <c r="G616">
        <v>0.09326647337182536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632</v>
      </c>
      <c r="E617">
        <v>0.008350954722929238</v>
      </c>
      <c r="F617">
        <v>0.08</v>
      </c>
      <c r="G617">
        <v>0.0890190311007637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632</v>
      </c>
      <c r="E618">
        <v>0.0239094023757882</v>
      </c>
      <c r="F618">
        <v>0.06</v>
      </c>
      <c r="G618">
        <v>0.08534396651833553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HYPERLINK("https://www.suredividend.com/sure-analysis-AZO/","AutoZone, Inc.")</f>
        <v>0</v>
      </c>
      <c r="C619" t="s">
        <v>632</v>
      </c>
      <c r="E619">
        <v>0.002403086381387753</v>
      </c>
      <c r="F619">
        <v>0.08</v>
      </c>
      <c r="G619">
        <v>0.08259533329189872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632</v>
      </c>
      <c r="E620">
        <v>-0.01272189418123004</v>
      </c>
      <c r="F620">
        <v>0.08</v>
      </c>
      <c r="G620">
        <v>0.06626035428427168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632</v>
      </c>
      <c r="E621">
        <v>0.1128628737542581</v>
      </c>
      <c r="F621">
        <v>-0.05</v>
      </c>
      <c r="G621">
        <v>0.05721973006654513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632</v>
      </c>
      <c r="E622">
        <v>-0.1391523397552863</v>
      </c>
      <c r="F622">
        <v>0.15</v>
      </c>
      <c r="G622">
        <v>-0.01002519071857932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HYPERLINK("https://www.suredividend.com/sure-analysis-NFLX/","Netflix, Inc.")</f>
        <v>0</v>
      </c>
      <c r="C623" t="s">
        <v>632</v>
      </c>
      <c r="E623">
        <v>-0.06522845320631621</v>
      </c>
      <c r="F623">
        <v>0.05</v>
      </c>
      <c r="G623">
        <v>-0.01848987586663198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632</v>
      </c>
      <c r="E624">
        <v>-0.04100220329249016</v>
      </c>
      <c r="F624">
        <v>0.02</v>
      </c>
      <c r="G624">
        <v>-0.02182224735833993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0" priority="3" operator="notEqual">
      <formula>-13.345</formula>
    </cfRule>
  </conditionalFormatting>
  <conditionalFormatting sqref="D2:D624">
    <cfRule type="cellIs" dxfId="5" priority="4" operator="notEqual">
      <formula>-13.345</formula>
    </cfRule>
  </conditionalFormatting>
  <conditionalFormatting sqref="E2:E624">
    <cfRule type="cellIs" dxfId="5" priority="5" operator="notEqual">
      <formula>-13.345</formula>
    </cfRule>
  </conditionalFormatting>
  <conditionalFormatting sqref="F2:F624">
    <cfRule type="cellIs" dxfId="5" priority="6" operator="notEqual">
      <formula>-13.345</formula>
    </cfRule>
  </conditionalFormatting>
  <conditionalFormatting sqref="G2:G624">
    <cfRule type="cellIs" dxfId="5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0.32</v>
      </c>
      <c r="D2">
        <v>117.48096</v>
      </c>
      <c r="E2" t="s">
        <v>660</v>
      </c>
      <c r="F2" t="s">
        <v>632</v>
      </c>
      <c r="G2" t="s">
        <v>674</v>
      </c>
      <c r="H2" t="s">
        <v>703</v>
      </c>
      <c r="I2" t="s">
        <v>708</v>
      </c>
      <c r="J2" t="s">
        <v>1315</v>
      </c>
      <c r="K2">
        <v>43888</v>
      </c>
      <c r="L2">
        <v>0.125</v>
      </c>
      <c r="M2">
        <v>0.4962778697388448</v>
      </c>
      <c r="N2">
        <v>-0.03</v>
      </c>
      <c r="O2">
        <v>0.4785249036003327</v>
      </c>
      <c r="P2" t="s">
        <v>636</v>
      </c>
      <c r="Q2" t="s">
        <v>636</v>
      </c>
      <c r="R2">
        <v>0</v>
      </c>
      <c r="S2">
        <v>-0.04</v>
      </c>
      <c r="T2">
        <v>2.4</v>
      </c>
      <c r="U2">
        <v>0.1333333333333333</v>
      </c>
      <c r="V2">
        <v>-2.1072</v>
      </c>
      <c r="W2">
        <v>-1</v>
      </c>
      <c r="X2">
        <v>0.04</v>
      </c>
      <c r="Y2">
        <v>-0.9083</v>
      </c>
      <c r="Z2">
        <v>0.8932203389830508</v>
      </c>
      <c r="AA2">
        <v>0.003215434083601286</v>
      </c>
      <c r="AB2">
        <v>0.01284109149277689</v>
      </c>
      <c r="AC2">
        <v>1</v>
      </c>
      <c r="AD2">
        <v>0.9935794542536115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2.12</v>
      </c>
      <c r="D3">
        <v>407.36224</v>
      </c>
      <c r="E3" t="s">
        <v>660</v>
      </c>
      <c r="F3" t="s">
        <v>632</v>
      </c>
      <c r="G3" t="s">
        <v>675</v>
      </c>
      <c r="H3" t="s">
        <v>704</v>
      </c>
      <c r="I3" t="s">
        <v>709</v>
      </c>
      <c r="J3" t="s">
        <v>1315</v>
      </c>
      <c r="K3">
        <v>43874</v>
      </c>
      <c r="L3">
        <v>0.075471698113207</v>
      </c>
      <c r="M3">
        <v>0.348401383710691</v>
      </c>
      <c r="N3">
        <v>-0.015</v>
      </c>
      <c r="O3">
        <v>0.3584470263635231</v>
      </c>
      <c r="P3" t="s">
        <v>636</v>
      </c>
      <c r="Q3" t="s">
        <v>636</v>
      </c>
      <c r="R3">
        <v>2</v>
      </c>
      <c r="S3">
        <v>-0.09999999999999999</v>
      </c>
      <c r="T3">
        <v>9.449999999999999</v>
      </c>
      <c r="U3">
        <v>0.2243386243386244</v>
      </c>
      <c r="V3">
        <v>-2.1299</v>
      </c>
      <c r="W3">
        <v>-1.6</v>
      </c>
      <c r="X3">
        <v>0.16</v>
      </c>
      <c r="Y3">
        <v>-0.8477</v>
      </c>
      <c r="Z3">
        <v>0.7254237288135593</v>
      </c>
      <c r="AA3">
        <v>0.006430868167202572</v>
      </c>
      <c r="AB3">
        <v>0.01926163723916533</v>
      </c>
      <c r="AC3">
        <v>0.9951845906902086</v>
      </c>
      <c r="AD3">
        <v>0.9839486356340289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92.42</v>
      </c>
      <c r="D4">
        <v>11390.21048</v>
      </c>
      <c r="E4" t="s">
        <v>661</v>
      </c>
      <c r="F4" t="s">
        <v>632</v>
      </c>
      <c r="G4" t="s">
        <v>675</v>
      </c>
      <c r="H4" t="s">
        <v>703</v>
      </c>
      <c r="I4" t="s">
        <v>710</v>
      </c>
      <c r="J4" t="s">
        <v>1316</v>
      </c>
      <c r="K4">
        <v>43859</v>
      </c>
      <c r="L4">
        <v>0.04122484310755201</v>
      </c>
      <c r="M4">
        <v>0.1738706690276974</v>
      </c>
      <c r="N4">
        <v>0.08</v>
      </c>
      <c r="O4">
        <v>0.2877335170204205</v>
      </c>
      <c r="P4" t="s">
        <v>636</v>
      </c>
      <c r="Q4" t="s">
        <v>636</v>
      </c>
      <c r="R4">
        <v>15</v>
      </c>
      <c r="S4">
        <v>0.2128491620111732</v>
      </c>
      <c r="T4">
        <v>206</v>
      </c>
      <c r="U4">
        <v>0.4486407766990291</v>
      </c>
      <c r="V4">
        <v>14.1411</v>
      </c>
      <c r="W4">
        <v>17.9</v>
      </c>
      <c r="X4">
        <v>3.81</v>
      </c>
      <c r="Y4">
        <v>-0.2598</v>
      </c>
      <c r="Z4">
        <v>0.4898305084745763</v>
      </c>
      <c r="AA4">
        <v>0.4581993569131833</v>
      </c>
      <c r="AB4">
        <v>0.8386837881219904</v>
      </c>
      <c r="AC4">
        <v>0.9309791332263242</v>
      </c>
      <c r="AD4">
        <v>0.9534510433386838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25.06</v>
      </c>
      <c r="D5">
        <v>5704.7837</v>
      </c>
      <c r="E5" t="s">
        <v>662</v>
      </c>
      <c r="F5" t="s">
        <v>632</v>
      </c>
      <c r="G5" t="s">
        <v>675</v>
      </c>
      <c r="H5" t="s">
        <v>703</v>
      </c>
      <c r="I5" t="s">
        <v>711</v>
      </c>
      <c r="J5" t="s">
        <v>1317</v>
      </c>
      <c r="K5">
        <v>43864</v>
      </c>
      <c r="L5">
        <v>0.003192338387869</v>
      </c>
      <c r="M5">
        <v>0.1827402739160418</v>
      </c>
      <c r="N5">
        <v>0.06</v>
      </c>
      <c r="O5">
        <v>0.2549942294135163</v>
      </c>
      <c r="P5" t="s">
        <v>636</v>
      </c>
      <c r="Q5" t="s">
        <v>440</v>
      </c>
      <c r="R5">
        <v>0</v>
      </c>
      <c r="S5">
        <v>0.02222222222222222</v>
      </c>
      <c r="T5">
        <v>58</v>
      </c>
      <c r="U5">
        <v>0.4320689655172413</v>
      </c>
      <c r="V5">
        <v>3.5254</v>
      </c>
      <c r="W5">
        <v>3.6</v>
      </c>
      <c r="X5">
        <v>0.08</v>
      </c>
      <c r="Y5">
        <v>-0.5214</v>
      </c>
      <c r="Z5">
        <v>0.006779661016949152</v>
      </c>
      <c r="AA5">
        <v>0.135048231511254</v>
      </c>
      <c r="AB5">
        <v>0.6645264847512038</v>
      </c>
      <c r="AC5">
        <v>0.9502407704654895</v>
      </c>
      <c r="AD5">
        <v>0.9052969502407704</v>
      </c>
    </row>
    <row r="6" spans="1:30">
      <c r="A6" s="1" t="s">
        <v>13</v>
      </c>
      <c r="B6">
        <f>HYPERLINK("https://www.suredividend.com/sure-analysis-OLN/","Olin Corp.")</f>
        <v>0</v>
      </c>
      <c r="C6">
        <v>9.49</v>
      </c>
      <c r="D6">
        <v>1496.78178</v>
      </c>
      <c r="E6" t="s">
        <v>663</v>
      </c>
      <c r="F6" t="s">
        <v>632</v>
      </c>
      <c r="G6" t="s">
        <v>675</v>
      </c>
      <c r="H6" t="s">
        <v>703</v>
      </c>
      <c r="I6" t="s">
        <v>712</v>
      </c>
      <c r="J6" t="s">
        <v>1318</v>
      </c>
      <c r="K6">
        <v>43878</v>
      </c>
      <c r="L6">
        <v>0.08429926238145401</v>
      </c>
      <c r="M6">
        <v>0.1721700389041643</v>
      </c>
      <c r="N6">
        <v>0.02</v>
      </c>
      <c r="O6">
        <v>0.2342832958529519</v>
      </c>
      <c r="P6" t="s">
        <v>636</v>
      </c>
      <c r="Q6" t="s">
        <v>636</v>
      </c>
      <c r="R6">
        <v>0</v>
      </c>
      <c r="S6">
        <v>-4</v>
      </c>
      <c r="T6">
        <v>21</v>
      </c>
      <c r="U6">
        <v>0.4519047619047619</v>
      </c>
      <c r="V6">
        <v>-0.0838</v>
      </c>
      <c r="W6">
        <v>-0.2</v>
      </c>
      <c r="X6">
        <v>0.8</v>
      </c>
      <c r="Y6">
        <v>-0.6038</v>
      </c>
      <c r="Z6">
        <v>0.7762711864406779</v>
      </c>
      <c r="AA6">
        <v>0.07475884244372991</v>
      </c>
      <c r="AB6">
        <v>0.1436597110754414</v>
      </c>
      <c r="AC6">
        <v>0.9261637239165329</v>
      </c>
      <c r="AD6">
        <v>0.8683788121990369</v>
      </c>
    </row>
    <row r="7" spans="1:30">
      <c r="A7" s="1" t="s">
        <v>14</v>
      </c>
      <c r="B7">
        <f>HYPERLINK("https://www.suredividend.com/sure-analysis-OZK/","Bank OZK")</f>
        <v>0</v>
      </c>
      <c r="C7">
        <v>19.25</v>
      </c>
      <c r="D7">
        <v>2475.56925</v>
      </c>
      <c r="E7" t="s">
        <v>664</v>
      </c>
      <c r="F7" t="s">
        <v>632</v>
      </c>
      <c r="G7" t="s">
        <v>675</v>
      </c>
      <c r="H7" t="s">
        <v>704</v>
      </c>
      <c r="I7" t="s">
        <v>713</v>
      </c>
      <c r="J7" t="s">
        <v>1316</v>
      </c>
      <c r="K7">
        <v>43847</v>
      </c>
      <c r="L7">
        <v>0.048831168831168</v>
      </c>
      <c r="M7">
        <v>0.1204942613936983</v>
      </c>
      <c r="N7">
        <v>0.05</v>
      </c>
      <c r="O7">
        <v>0.2104152209495471</v>
      </c>
      <c r="P7" t="s">
        <v>636</v>
      </c>
      <c r="Q7" t="s">
        <v>636</v>
      </c>
      <c r="R7">
        <v>23</v>
      </c>
      <c r="S7">
        <v>0.2764705882352941</v>
      </c>
      <c r="T7">
        <v>34</v>
      </c>
      <c r="U7">
        <v>0.5661764705882353</v>
      </c>
      <c r="V7">
        <v>3.3036</v>
      </c>
      <c r="W7">
        <v>3.4</v>
      </c>
      <c r="X7">
        <v>0.9400000000000001</v>
      </c>
      <c r="Y7">
        <v>-0.3794</v>
      </c>
      <c r="Z7">
        <v>0.5610169491525423</v>
      </c>
      <c r="AA7">
        <v>0.2781350482315113</v>
      </c>
      <c r="AB7">
        <v>0.5232744783306581</v>
      </c>
      <c r="AC7">
        <v>0.8314606741573034</v>
      </c>
      <c r="AD7">
        <v>0.8202247191011236</v>
      </c>
    </row>
    <row r="8" spans="1:30">
      <c r="A8" s="1" t="s">
        <v>15</v>
      </c>
      <c r="B8">
        <f>HYPERLINK("https://www.suredividend.com/sure-analysis-LUV/","Southwest Airlines Co.")</f>
        <v>0</v>
      </c>
      <c r="C8">
        <v>36.07</v>
      </c>
      <c r="D8">
        <v>18658.86672</v>
      </c>
      <c r="E8" t="s">
        <v>665</v>
      </c>
      <c r="F8" t="s">
        <v>632</v>
      </c>
      <c r="G8" t="s">
        <v>675</v>
      </c>
      <c r="H8" t="s">
        <v>703</v>
      </c>
      <c r="I8" t="s">
        <v>714</v>
      </c>
      <c r="J8" t="s">
        <v>1319</v>
      </c>
      <c r="K8">
        <v>43854</v>
      </c>
      <c r="L8">
        <v>0.019406709176601</v>
      </c>
      <c r="M8">
        <v>0.1071361247952205</v>
      </c>
      <c r="N8">
        <v>0.08</v>
      </c>
      <c r="O8">
        <v>0.208822729492748</v>
      </c>
      <c r="P8" t="s">
        <v>636</v>
      </c>
      <c r="Q8" t="s">
        <v>374</v>
      </c>
      <c r="R8">
        <v>8</v>
      </c>
      <c r="S8">
        <v>0.1505376344086022</v>
      </c>
      <c r="T8">
        <v>60</v>
      </c>
      <c r="U8">
        <v>0.6011666666666666</v>
      </c>
      <c r="V8">
        <v>4.285</v>
      </c>
      <c r="W8">
        <v>4.65</v>
      </c>
      <c r="X8">
        <v>0.7000000000000001</v>
      </c>
      <c r="Y8">
        <v>-0.2873</v>
      </c>
      <c r="Z8">
        <v>0.1525423728813559</v>
      </c>
      <c r="AA8">
        <v>0.4163987138263666</v>
      </c>
      <c r="AB8">
        <v>0.8386837881219904</v>
      </c>
      <c r="AC8">
        <v>0.7849117174959872</v>
      </c>
      <c r="AD8">
        <v>0.8089887640449439</v>
      </c>
    </row>
    <row r="9" spans="1:30">
      <c r="A9" s="1" t="s">
        <v>16</v>
      </c>
      <c r="B9">
        <f>HYPERLINK("https://www.suredividend.com/sure-analysis-FDX/","FedEx Corp.")</f>
        <v>0</v>
      </c>
      <c r="C9">
        <v>97</v>
      </c>
      <c r="D9">
        <v>25328.543</v>
      </c>
      <c r="E9" t="s">
        <v>666</v>
      </c>
      <c r="F9" t="s">
        <v>632</v>
      </c>
      <c r="G9" t="s">
        <v>675</v>
      </c>
      <c r="H9" t="s">
        <v>703</v>
      </c>
      <c r="I9" t="s">
        <v>715</v>
      </c>
      <c r="J9" t="s">
        <v>1319</v>
      </c>
      <c r="K9">
        <v>43819</v>
      </c>
      <c r="L9">
        <v>0.02680412371134</v>
      </c>
      <c r="M9">
        <v>0.1093872595257275</v>
      </c>
      <c r="N9">
        <v>0.07000000000000001</v>
      </c>
      <c r="O9">
        <v>0.204653643341026</v>
      </c>
      <c r="P9" t="s">
        <v>636</v>
      </c>
      <c r="Q9" t="s">
        <v>637</v>
      </c>
      <c r="R9">
        <v>17</v>
      </c>
      <c r="S9">
        <v>0.2389705882352941</v>
      </c>
      <c r="T9">
        <v>163</v>
      </c>
      <c r="U9">
        <v>0.5950920245398773</v>
      </c>
      <c r="V9">
        <v>0.289</v>
      </c>
      <c r="W9">
        <v>10.88</v>
      </c>
      <c r="X9">
        <v>2.6</v>
      </c>
      <c r="Y9">
        <v>-0.4597</v>
      </c>
      <c r="Z9">
        <v>0.2762711864406779</v>
      </c>
      <c r="AA9">
        <v>0.1945337620578778</v>
      </c>
      <c r="AB9">
        <v>0.7576243980738363</v>
      </c>
      <c r="AC9">
        <v>0.7945425361155698</v>
      </c>
      <c r="AD9">
        <v>0.7961476725521669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41.02</v>
      </c>
      <c r="D10">
        <v>36338.05924</v>
      </c>
      <c r="E10" t="s">
        <v>664</v>
      </c>
      <c r="F10" t="s">
        <v>632</v>
      </c>
      <c r="G10" t="s">
        <v>675</v>
      </c>
      <c r="H10" t="s">
        <v>704</v>
      </c>
      <c r="I10" t="s">
        <v>716</v>
      </c>
      <c r="J10" t="s">
        <v>1320</v>
      </c>
      <c r="K10">
        <v>43838</v>
      </c>
      <c r="L10">
        <v>0.043759141882008</v>
      </c>
      <c r="M10">
        <v>0.1190960634971563</v>
      </c>
      <c r="N10">
        <v>0.05</v>
      </c>
      <c r="O10">
        <v>0.2025545363272465</v>
      </c>
      <c r="P10" t="s">
        <v>636</v>
      </c>
      <c r="Q10" t="s">
        <v>636</v>
      </c>
      <c r="R10">
        <v>44</v>
      </c>
      <c r="S10">
        <v>0.2991666666666666</v>
      </c>
      <c r="T10">
        <v>72</v>
      </c>
      <c r="U10">
        <v>0.5697222222222222</v>
      </c>
      <c r="V10">
        <v>4.0805</v>
      </c>
      <c r="W10">
        <v>6</v>
      </c>
      <c r="X10">
        <v>1.795</v>
      </c>
      <c r="Y10">
        <v>-0.3373</v>
      </c>
      <c r="Z10">
        <v>0.5101694915254238</v>
      </c>
      <c r="AA10">
        <v>0.3440514469453376</v>
      </c>
      <c r="AB10">
        <v>0.5232744783306581</v>
      </c>
      <c r="AC10">
        <v>0.8250401284109149</v>
      </c>
      <c r="AD10">
        <v>0.7881219903691814</v>
      </c>
    </row>
    <row r="11" spans="1:30">
      <c r="A11" s="1" t="s">
        <v>18</v>
      </c>
      <c r="B11">
        <f>HYPERLINK("https://www.suredividend.com/sure-analysis-FUL/","H.B. Fuller Co.")</f>
        <v>0</v>
      </c>
      <c r="C11">
        <v>28.75</v>
      </c>
      <c r="D11">
        <v>1477.49125</v>
      </c>
      <c r="E11" t="s">
        <v>660</v>
      </c>
      <c r="F11" t="s">
        <v>632</v>
      </c>
      <c r="G11" t="s">
        <v>675</v>
      </c>
      <c r="H11" t="s">
        <v>703</v>
      </c>
      <c r="I11" t="s">
        <v>717</v>
      </c>
      <c r="J11" t="s">
        <v>1318</v>
      </c>
      <c r="K11">
        <v>43853</v>
      </c>
      <c r="L11">
        <v>0.022086956521739</v>
      </c>
      <c r="M11">
        <v>0.1125297832643184</v>
      </c>
      <c r="N11">
        <v>0.065</v>
      </c>
      <c r="O11">
        <v>0.1982298118454766</v>
      </c>
      <c r="P11" t="s">
        <v>636</v>
      </c>
      <c r="Q11" t="s">
        <v>637</v>
      </c>
      <c r="R11">
        <v>50</v>
      </c>
      <c r="S11">
        <v>0.1953846153846154</v>
      </c>
      <c r="T11">
        <v>49</v>
      </c>
      <c r="U11">
        <v>0.5867346938775511</v>
      </c>
      <c r="V11">
        <v>2.5677</v>
      </c>
      <c r="W11">
        <v>3.25</v>
      </c>
      <c r="X11">
        <v>0.635</v>
      </c>
      <c r="Y11">
        <v>-0.4258</v>
      </c>
      <c r="Z11">
        <v>0.2</v>
      </c>
      <c r="AA11">
        <v>0.2202572347266881</v>
      </c>
      <c r="AB11">
        <v>0.7199036918138042</v>
      </c>
      <c r="AC11">
        <v>0.8025682182985554</v>
      </c>
      <c r="AD11">
        <v>0.7752808988764045</v>
      </c>
    </row>
    <row r="12" spans="1:30">
      <c r="A12" s="1" t="s">
        <v>19</v>
      </c>
      <c r="B12">
        <f>HYPERLINK("https://www.suredividend.com/sure-analysis-GS/","The Goldman Sachs Group, Inc.")</f>
        <v>0</v>
      </c>
      <c r="C12">
        <v>150.68</v>
      </c>
      <c r="D12">
        <v>52086.00764</v>
      </c>
      <c r="E12" t="s">
        <v>665</v>
      </c>
      <c r="F12" t="s">
        <v>632</v>
      </c>
      <c r="G12" t="s">
        <v>675</v>
      </c>
      <c r="H12" t="s">
        <v>703</v>
      </c>
      <c r="I12" t="s">
        <v>718</v>
      </c>
      <c r="J12" t="s">
        <v>1316</v>
      </c>
      <c r="K12">
        <v>43848</v>
      </c>
      <c r="L12">
        <v>0.027541810459251</v>
      </c>
      <c r="M12">
        <v>0.1126933752629111</v>
      </c>
      <c r="N12">
        <v>0.05</v>
      </c>
      <c r="O12">
        <v>0.1894434521593538</v>
      </c>
      <c r="P12" t="s">
        <v>636</v>
      </c>
      <c r="Q12" t="s">
        <v>637</v>
      </c>
      <c r="R12">
        <v>9</v>
      </c>
      <c r="S12">
        <v>0.1693877551020408</v>
      </c>
      <c r="T12">
        <v>257</v>
      </c>
      <c r="U12">
        <v>0.5863035019455253</v>
      </c>
      <c r="V12">
        <v>21.2174</v>
      </c>
      <c r="W12">
        <v>24.5</v>
      </c>
      <c r="X12">
        <v>4.15</v>
      </c>
      <c r="Y12">
        <v>-0.2361</v>
      </c>
      <c r="Z12">
        <v>0.2864406779661017</v>
      </c>
      <c r="AA12">
        <v>0.5080385852090032</v>
      </c>
      <c r="AB12">
        <v>0.5232744783306581</v>
      </c>
      <c r="AC12">
        <v>0.8057784911717496</v>
      </c>
      <c r="AD12">
        <v>0.7463884430176564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43.51</v>
      </c>
      <c r="D13">
        <v>22125.22659</v>
      </c>
      <c r="E13" t="s">
        <v>667</v>
      </c>
      <c r="F13" t="s">
        <v>632</v>
      </c>
      <c r="G13" t="s">
        <v>675</v>
      </c>
      <c r="H13" t="s">
        <v>703</v>
      </c>
      <c r="I13" t="s">
        <v>719</v>
      </c>
      <c r="J13" t="s">
        <v>1321</v>
      </c>
      <c r="K13">
        <v>43790</v>
      </c>
      <c r="L13">
        <v>0.03723282004136901</v>
      </c>
      <c r="M13">
        <v>0.08690345794716015</v>
      </c>
      <c r="N13">
        <v>0.07000000000000001</v>
      </c>
      <c r="O13">
        <v>0.1856973742836252</v>
      </c>
      <c r="P13" t="s">
        <v>636</v>
      </c>
      <c r="Q13" t="s">
        <v>636</v>
      </c>
      <c r="R13">
        <v>49</v>
      </c>
      <c r="S13">
        <v>0.4563380281690141</v>
      </c>
      <c r="T13">
        <v>66</v>
      </c>
      <c r="U13">
        <v>0.6592424242424242</v>
      </c>
      <c r="V13">
        <v>3.5355</v>
      </c>
      <c r="W13">
        <v>3.55</v>
      </c>
      <c r="X13">
        <v>1.62</v>
      </c>
      <c r="Y13">
        <v>-0.3452</v>
      </c>
      <c r="Z13">
        <v>0.4338983050847458</v>
      </c>
      <c r="AA13">
        <v>0.3247588424437299</v>
      </c>
      <c r="AB13">
        <v>0.7576243980738363</v>
      </c>
      <c r="AC13">
        <v>0.6918138041733548</v>
      </c>
      <c r="AD13">
        <v>0.7335473515248796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16.76</v>
      </c>
      <c r="D14">
        <v>8328.010480000001</v>
      </c>
      <c r="E14" t="s">
        <v>664</v>
      </c>
      <c r="F14" t="s">
        <v>632</v>
      </c>
      <c r="G14" t="s">
        <v>675</v>
      </c>
      <c r="H14" t="s">
        <v>703</v>
      </c>
      <c r="I14" t="s">
        <v>720</v>
      </c>
      <c r="J14" t="s">
        <v>1316</v>
      </c>
      <c r="K14">
        <v>43861</v>
      </c>
      <c r="L14">
        <v>0.062649164677804</v>
      </c>
      <c r="M14">
        <v>0.1234906128353954</v>
      </c>
      <c r="N14">
        <v>0.02</v>
      </c>
      <c r="O14">
        <v>0.1836262044926686</v>
      </c>
      <c r="P14" t="s">
        <v>636</v>
      </c>
      <c r="Q14" t="s">
        <v>636</v>
      </c>
      <c r="R14">
        <v>40</v>
      </c>
      <c r="S14">
        <v>0.3818181818181818</v>
      </c>
      <c r="T14">
        <v>30</v>
      </c>
      <c r="U14">
        <v>0.5586666666666668</v>
      </c>
      <c r="V14">
        <v>2.5162</v>
      </c>
      <c r="W14">
        <v>2.75</v>
      </c>
      <c r="X14">
        <v>1.05</v>
      </c>
      <c r="Y14">
        <v>-0.4886</v>
      </c>
      <c r="Z14">
        <v>0.652542372881356</v>
      </c>
      <c r="AA14">
        <v>0.1688102893890675</v>
      </c>
      <c r="AB14">
        <v>0.1436597110754414</v>
      </c>
      <c r="AC14">
        <v>0.8394863563402889</v>
      </c>
      <c r="AD14">
        <v>0.7223113964686998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22.48</v>
      </c>
      <c r="D15">
        <v>266.18568</v>
      </c>
      <c r="E15" t="s">
        <v>660</v>
      </c>
      <c r="F15" t="s">
        <v>632</v>
      </c>
      <c r="G15" t="s">
        <v>675</v>
      </c>
      <c r="H15" t="s">
        <v>704</v>
      </c>
      <c r="I15" t="s">
        <v>721</v>
      </c>
      <c r="J15" t="s">
        <v>1316</v>
      </c>
      <c r="K15">
        <v>43857</v>
      </c>
      <c r="L15">
        <v>0.028469750889679</v>
      </c>
      <c r="M15">
        <v>0.1047934313325809</v>
      </c>
      <c r="N15">
        <v>0.05</v>
      </c>
      <c r="O15">
        <v>0.1792896645409465</v>
      </c>
      <c r="P15" t="s">
        <v>636</v>
      </c>
      <c r="Q15" t="s">
        <v>637</v>
      </c>
      <c r="R15">
        <v>25</v>
      </c>
      <c r="S15">
        <v>0.2098360655737705</v>
      </c>
      <c r="T15">
        <v>37</v>
      </c>
      <c r="U15">
        <v>0.6075675675675676</v>
      </c>
      <c r="V15">
        <v>2.901</v>
      </c>
      <c r="W15">
        <v>3.05</v>
      </c>
      <c r="X15">
        <v>0.64</v>
      </c>
      <c r="Y15">
        <v>-0.2588</v>
      </c>
      <c r="Z15">
        <v>0.3050847457627119</v>
      </c>
      <c r="AA15">
        <v>0.4614147909967846</v>
      </c>
      <c r="AB15">
        <v>0.5232744783306581</v>
      </c>
      <c r="AC15">
        <v>0.7752808988764045</v>
      </c>
      <c r="AD15">
        <v>0.6998394863563404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154.25</v>
      </c>
      <c r="D16">
        <v>57778.19375</v>
      </c>
      <c r="E16" t="s">
        <v>661</v>
      </c>
      <c r="F16" t="s">
        <v>632</v>
      </c>
      <c r="G16" t="s">
        <v>675</v>
      </c>
      <c r="H16" t="s">
        <v>703</v>
      </c>
      <c r="I16" t="s">
        <v>722</v>
      </c>
      <c r="J16" t="s">
        <v>1322</v>
      </c>
      <c r="K16">
        <v>43859</v>
      </c>
      <c r="L16">
        <v>0.01384116693679</v>
      </c>
      <c r="M16">
        <v>0.06263526062952929</v>
      </c>
      <c r="N16">
        <v>0.1</v>
      </c>
      <c r="O16">
        <v>0.1787203410025497</v>
      </c>
      <c r="P16" t="s">
        <v>636</v>
      </c>
      <c r="Q16" t="s">
        <v>374</v>
      </c>
      <c r="R16">
        <v>26</v>
      </c>
      <c r="S16">
        <v>0.2346153846153846</v>
      </c>
      <c r="T16">
        <v>209</v>
      </c>
      <c r="U16">
        <v>0.7380382775119617</v>
      </c>
      <c r="V16">
        <v>5.5692</v>
      </c>
      <c r="W16">
        <v>9.1</v>
      </c>
      <c r="X16">
        <v>2.135</v>
      </c>
      <c r="Y16">
        <v>-0.1959</v>
      </c>
      <c r="Z16">
        <v>0.07796610169491525</v>
      </c>
      <c r="AA16">
        <v>0.5627009646302251</v>
      </c>
      <c r="AB16">
        <v>0.9333868378812198</v>
      </c>
      <c r="AC16">
        <v>0.565008025682183</v>
      </c>
      <c r="AD16">
        <v>0.6966292134831461</v>
      </c>
    </row>
    <row r="17" spans="1:30">
      <c r="A17" s="1" t="s">
        <v>24</v>
      </c>
      <c r="B17">
        <f>HYPERLINK("https://www.suredividend.com/sure-analysis-ADM/","Archer-Daniels-Midland Co.")</f>
        <v>0</v>
      </c>
      <c r="C17">
        <v>31.54</v>
      </c>
      <c r="D17">
        <v>17595.75598</v>
      </c>
      <c r="E17" t="s">
        <v>668</v>
      </c>
      <c r="F17" t="s">
        <v>632</v>
      </c>
      <c r="G17" t="s">
        <v>675</v>
      </c>
      <c r="H17" t="s">
        <v>703</v>
      </c>
      <c r="I17" t="s">
        <v>723</v>
      </c>
      <c r="J17" t="s">
        <v>1318</v>
      </c>
      <c r="K17">
        <v>43875</v>
      </c>
      <c r="L17">
        <v>0.04438807863031</v>
      </c>
      <c r="M17">
        <v>0.09653289100076456</v>
      </c>
      <c r="N17">
        <v>0.04</v>
      </c>
      <c r="O17">
        <v>0.1696695353906339</v>
      </c>
      <c r="P17" t="s">
        <v>636</v>
      </c>
      <c r="Q17" t="s">
        <v>636</v>
      </c>
      <c r="R17">
        <v>45</v>
      </c>
      <c r="S17">
        <v>0.4229607250755287</v>
      </c>
      <c r="T17">
        <v>50</v>
      </c>
      <c r="U17">
        <v>0.6308</v>
      </c>
      <c r="V17">
        <v>2.4574</v>
      </c>
      <c r="W17">
        <v>3.31</v>
      </c>
      <c r="X17">
        <v>1.4</v>
      </c>
      <c r="Y17">
        <v>-0.2711</v>
      </c>
      <c r="Z17">
        <v>0.5169491525423728</v>
      </c>
      <c r="AA17">
        <v>0.4421221864951769</v>
      </c>
      <c r="AB17">
        <v>0.3723916532905296</v>
      </c>
      <c r="AC17">
        <v>0.7447833065810593</v>
      </c>
      <c r="AD17">
        <v>0.6356340288924559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28.89</v>
      </c>
      <c r="D18">
        <v>3314.712726</v>
      </c>
      <c r="E18" t="s">
        <v>669</v>
      </c>
      <c r="F18" t="s">
        <v>632</v>
      </c>
      <c r="G18" t="s">
        <v>675</v>
      </c>
      <c r="H18" t="s">
        <v>703</v>
      </c>
      <c r="I18" t="s">
        <v>724</v>
      </c>
      <c r="J18" t="s">
        <v>1316</v>
      </c>
      <c r="K18">
        <v>43893</v>
      </c>
      <c r="L18">
        <v>0.050190377293181</v>
      </c>
      <c r="M18">
        <v>0.06185059083912647</v>
      </c>
      <c r="N18">
        <v>0.065</v>
      </c>
      <c r="O18">
        <v>0.1684687123016635</v>
      </c>
      <c r="P18" t="s">
        <v>636</v>
      </c>
      <c r="Q18" t="s">
        <v>636</v>
      </c>
      <c r="R18">
        <v>38</v>
      </c>
      <c r="S18">
        <v>0.4084507042253521</v>
      </c>
      <c r="T18">
        <v>39</v>
      </c>
      <c r="U18">
        <v>0.7407692307692307</v>
      </c>
      <c r="V18">
        <v>3.8146</v>
      </c>
      <c r="W18">
        <v>3.55</v>
      </c>
      <c r="X18">
        <v>1.45</v>
      </c>
      <c r="Y18">
        <v>-0.301</v>
      </c>
      <c r="Z18">
        <v>0.5711864406779661</v>
      </c>
      <c r="AA18">
        <v>0.3954983922829582</v>
      </c>
      <c r="AB18">
        <v>0.7199036918138042</v>
      </c>
      <c r="AC18">
        <v>0.5617977528089887</v>
      </c>
      <c r="AD18">
        <v>0.6308186195826645</v>
      </c>
    </row>
    <row r="19" spans="1:30">
      <c r="A19" s="1" t="s">
        <v>26</v>
      </c>
      <c r="B19">
        <f>HYPERLINK("https://www.suredividend.com/sure-analysis-SWK/","Stanley Black &amp; Decker, Inc.")</f>
        <v>0</v>
      </c>
      <c r="C19">
        <v>104.74</v>
      </c>
      <c r="D19">
        <v>16132.5785</v>
      </c>
      <c r="E19" t="s">
        <v>661</v>
      </c>
      <c r="F19" t="s">
        <v>632</v>
      </c>
      <c r="G19" t="s">
        <v>675</v>
      </c>
      <c r="H19" t="s">
        <v>703</v>
      </c>
      <c r="I19" t="s">
        <v>725</v>
      </c>
      <c r="J19" t="s">
        <v>1323</v>
      </c>
      <c r="K19">
        <v>43859</v>
      </c>
      <c r="L19">
        <v>0.025778117242696</v>
      </c>
      <c r="M19">
        <v>0.05974918982247646</v>
      </c>
      <c r="N19">
        <v>0.08</v>
      </c>
      <c r="O19">
        <v>0.16337188074467</v>
      </c>
      <c r="P19" t="s">
        <v>636</v>
      </c>
      <c r="Q19" t="s">
        <v>637</v>
      </c>
      <c r="R19">
        <v>52</v>
      </c>
      <c r="S19">
        <v>0.303370786516854</v>
      </c>
      <c r="T19">
        <v>140</v>
      </c>
      <c r="U19">
        <v>0.7481428571428571</v>
      </c>
      <c r="V19">
        <v>6.4447</v>
      </c>
      <c r="W19">
        <v>8.9</v>
      </c>
      <c r="X19">
        <v>2.7</v>
      </c>
      <c r="Y19">
        <v>-0.2158</v>
      </c>
      <c r="Z19">
        <v>0.2593220338983051</v>
      </c>
      <c r="AA19">
        <v>0.5385852090032155</v>
      </c>
      <c r="AB19">
        <v>0.8386837881219904</v>
      </c>
      <c r="AC19">
        <v>0.5425361155698234</v>
      </c>
      <c r="AD19">
        <v>0.6147672552166934</v>
      </c>
    </row>
    <row r="20" spans="1:30">
      <c r="A20" s="1" t="s">
        <v>27</v>
      </c>
      <c r="B20">
        <f>HYPERLINK("https://www.suredividend.com/sure-analysis-UBSI/","United Bankshares, Inc. (West Virginia)")</f>
        <v>0</v>
      </c>
      <c r="C20">
        <v>21.19</v>
      </c>
      <c r="D20">
        <v>2152.22592</v>
      </c>
      <c r="E20" t="s">
        <v>665</v>
      </c>
      <c r="F20" t="s">
        <v>632</v>
      </c>
      <c r="G20" t="s">
        <v>675</v>
      </c>
      <c r="H20" t="s">
        <v>704</v>
      </c>
      <c r="I20" t="s">
        <v>726</v>
      </c>
      <c r="J20" t="s">
        <v>1316</v>
      </c>
      <c r="K20">
        <v>43869</v>
      </c>
      <c r="L20">
        <v>0.06465313827277</v>
      </c>
      <c r="M20">
        <v>0.07200808208264564</v>
      </c>
      <c r="N20">
        <v>0.04</v>
      </c>
      <c r="O20">
        <v>0.1628168854495882</v>
      </c>
      <c r="P20" t="s">
        <v>636</v>
      </c>
      <c r="Q20" t="s">
        <v>636</v>
      </c>
      <c r="R20">
        <v>46</v>
      </c>
      <c r="S20">
        <v>0.548</v>
      </c>
      <c r="T20">
        <v>30</v>
      </c>
      <c r="U20">
        <v>0.7063333333333334</v>
      </c>
      <c r="V20">
        <v>2.5574</v>
      </c>
      <c r="W20">
        <v>2.5</v>
      </c>
      <c r="X20">
        <v>1.37</v>
      </c>
      <c r="Y20">
        <v>-0.4311</v>
      </c>
      <c r="Z20">
        <v>0.6661016949152543</v>
      </c>
      <c r="AA20">
        <v>0.2170418006430868</v>
      </c>
      <c r="AB20">
        <v>0.3723916532905296</v>
      </c>
      <c r="AC20">
        <v>0.6051364365971108</v>
      </c>
      <c r="AD20">
        <v>0.6099518459069021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34.76</v>
      </c>
      <c r="D21">
        <v>3008.86036</v>
      </c>
      <c r="E21" t="s">
        <v>660</v>
      </c>
      <c r="F21" t="s">
        <v>632</v>
      </c>
      <c r="G21" t="s">
        <v>675</v>
      </c>
      <c r="H21" t="s">
        <v>703</v>
      </c>
      <c r="I21" t="s">
        <v>727</v>
      </c>
      <c r="J21" t="s">
        <v>1324</v>
      </c>
      <c r="K21">
        <v>43874</v>
      </c>
      <c r="L21">
        <v>0.049769850402761</v>
      </c>
      <c r="M21">
        <v>0.08802586663406986</v>
      </c>
      <c r="N21">
        <v>0.04</v>
      </c>
      <c r="O21">
        <v>0.1627393322718915</v>
      </c>
      <c r="P21" t="s">
        <v>636</v>
      </c>
      <c r="Q21" t="s">
        <v>636</v>
      </c>
      <c r="R21">
        <v>49</v>
      </c>
      <c r="S21">
        <v>0.5672131147540984</v>
      </c>
      <c r="T21">
        <v>53</v>
      </c>
      <c r="U21">
        <v>0.6558490566037736</v>
      </c>
      <c r="V21">
        <v>3.3388</v>
      </c>
      <c r="W21">
        <v>3.05</v>
      </c>
      <c r="X21">
        <v>1.73</v>
      </c>
      <c r="Y21">
        <v>-0.424</v>
      </c>
      <c r="Z21">
        <v>0.5677966101694916</v>
      </c>
      <c r="AA21">
        <v>0.22508038585209</v>
      </c>
      <c r="AB21">
        <v>0.3723916532905296</v>
      </c>
      <c r="AC21">
        <v>0.6966292134831461</v>
      </c>
      <c r="AD21">
        <v>0.608346709470305</v>
      </c>
    </row>
    <row r="22" spans="1:30">
      <c r="A22" s="1" t="s">
        <v>29</v>
      </c>
      <c r="B22">
        <f>HYPERLINK("https://www.suredividend.com/sure-analysis-BANF/","BancFirst Corp. (Oklahoma)")</f>
        <v>0</v>
      </c>
      <c r="C22">
        <v>34.03</v>
      </c>
      <c r="D22">
        <v>1112.64488</v>
      </c>
      <c r="E22" t="s">
        <v>668</v>
      </c>
      <c r="F22" t="s">
        <v>632</v>
      </c>
      <c r="G22" t="s">
        <v>675</v>
      </c>
      <c r="H22" t="s">
        <v>704</v>
      </c>
      <c r="I22" t="s">
        <v>728</v>
      </c>
      <c r="J22" t="s">
        <v>1316</v>
      </c>
      <c r="K22">
        <v>43857</v>
      </c>
      <c r="L22">
        <v>0.03643843667352301</v>
      </c>
      <c r="M22">
        <v>0.1238117723567926</v>
      </c>
      <c r="N22">
        <v>0.01</v>
      </c>
      <c r="O22">
        <v>0.1624421920225618</v>
      </c>
      <c r="P22" t="s">
        <v>636</v>
      </c>
      <c r="Q22" t="s">
        <v>637</v>
      </c>
      <c r="R22">
        <v>26</v>
      </c>
      <c r="S22">
        <v>0.3069306930693069</v>
      </c>
      <c r="T22">
        <v>61</v>
      </c>
      <c r="U22">
        <v>0.5578688524590164</v>
      </c>
      <c r="V22">
        <v>4.1323</v>
      </c>
      <c r="W22">
        <v>4.04</v>
      </c>
      <c r="X22">
        <v>1.24</v>
      </c>
      <c r="Y22">
        <v>-0.3843</v>
      </c>
      <c r="Z22">
        <v>0.4169491525423729</v>
      </c>
      <c r="AA22">
        <v>0.2700964630225081</v>
      </c>
      <c r="AB22">
        <v>0.06982343499197433</v>
      </c>
      <c r="AC22">
        <v>0.8426966292134831</v>
      </c>
      <c r="AD22">
        <v>0.6051364365971108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29.4</v>
      </c>
      <c r="D23">
        <v>523.908</v>
      </c>
      <c r="E23" t="s">
        <v>660</v>
      </c>
      <c r="F23" t="s">
        <v>632</v>
      </c>
      <c r="G23" t="s">
        <v>675</v>
      </c>
      <c r="H23" t="s">
        <v>704</v>
      </c>
      <c r="I23" t="s">
        <v>729</v>
      </c>
      <c r="J23" t="s">
        <v>1316</v>
      </c>
      <c r="K23">
        <v>43854</v>
      </c>
      <c r="L23">
        <v>0.050340136054421</v>
      </c>
      <c r="M23">
        <v>0.08397950055847536</v>
      </c>
      <c r="N23">
        <v>0.04</v>
      </c>
      <c r="O23">
        <v>0.1615682141999768</v>
      </c>
      <c r="P23" t="s">
        <v>636</v>
      </c>
      <c r="Q23" t="s">
        <v>636</v>
      </c>
      <c r="R23">
        <v>39</v>
      </c>
      <c r="S23">
        <v>0.4054794520547945</v>
      </c>
      <c r="T23">
        <v>44</v>
      </c>
      <c r="U23">
        <v>0.6681818181818181</v>
      </c>
      <c r="V23">
        <v>3.6414</v>
      </c>
      <c r="W23">
        <v>3.65</v>
      </c>
      <c r="X23">
        <v>1.48</v>
      </c>
      <c r="Y23">
        <v>-0.2938</v>
      </c>
      <c r="Z23">
        <v>0.5728813559322034</v>
      </c>
      <c r="AA23">
        <v>0.4083601286173634</v>
      </c>
      <c r="AB23">
        <v>0.3723916532905296</v>
      </c>
      <c r="AC23">
        <v>0.6725521669341894</v>
      </c>
      <c r="AD23">
        <v>0.5987158908507223</v>
      </c>
    </row>
    <row r="24" spans="1:30">
      <c r="A24" s="1" t="s">
        <v>31</v>
      </c>
      <c r="B24">
        <f>HYPERLINK("https://www.suredividend.com/sure-analysis-ABM/","ABM Industries, Inc.")</f>
        <v>0</v>
      </c>
      <c r="C24">
        <v>24.17</v>
      </c>
      <c r="D24">
        <v>1610.47127</v>
      </c>
      <c r="E24" t="s">
        <v>669</v>
      </c>
      <c r="F24" t="s">
        <v>632</v>
      </c>
      <c r="G24" t="s">
        <v>675</v>
      </c>
      <c r="H24" t="s">
        <v>703</v>
      </c>
      <c r="I24" t="s">
        <v>730</v>
      </c>
      <c r="J24" t="s">
        <v>1325</v>
      </c>
      <c r="K24">
        <v>43849</v>
      </c>
      <c r="L24">
        <v>0.029995862639635</v>
      </c>
      <c r="M24">
        <v>0.07685760328385305</v>
      </c>
      <c r="N24">
        <v>0.06</v>
      </c>
      <c r="O24">
        <v>0.1604408651012696</v>
      </c>
      <c r="P24" t="s">
        <v>636</v>
      </c>
      <c r="Q24" t="s">
        <v>636</v>
      </c>
      <c r="R24">
        <v>52</v>
      </c>
      <c r="S24">
        <v>0.3625</v>
      </c>
      <c r="T24">
        <v>35</v>
      </c>
      <c r="U24">
        <v>0.6905714285714286</v>
      </c>
      <c r="V24">
        <v>2.1348</v>
      </c>
      <c r="W24">
        <v>2</v>
      </c>
      <c r="X24">
        <v>0.725</v>
      </c>
      <c r="Y24">
        <v>-0.286</v>
      </c>
      <c r="Z24">
        <v>0.3288135593220339</v>
      </c>
      <c r="AA24">
        <v>0.4196141479099678</v>
      </c>
      <c r="AB24">
        <v>0.6645264847512038</v>
      </c>
      <c r="AC24">
        <v>0.6420545746388443</v>
      </c>
      <c r="AD24">
        <v>0.5922953451043339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53.62</v>
      </c>
      <c r="D25">
        <v>983.927</v>
      </c>
      <c r="E25" t="s">
        <v>669</v>
      </c>
      <c r="F25" t="s">
        <v>632</v>
      </c>
      <c r="G25" t="s">
        <v>675</v>
      </c>
      <c r="H25" t="s">
        <v>703</v>
      </c>
      <c r="I25" t="s">
        <v>731</v>
      </c>
      <c r="J25" t="s">
        <v>1326</v>
      </c>
      <c r="K25">
        <v>43884</v>
      </c>
      <c r="L25">
        <v>0.016411786646773</v>
      </c>
      <c r="M25">
        <v>0.06365114048032416</v>
      </c>
      <c r="N25">
        <v>0.08</v>
      </c>
      <c r="O25">
        <v>0.159458743593915</v>
      </c>
      <c r="P25" t="s">
        <v>636</v>
      </c>
      <c r="Q25" t="s">
        <v>637</v>
      </c>
      <c r="R25">
        <v>47</v>
      </c>
      <c r="S25">
        <v>0.2156862745098039</v>
      </c>
      <c r="T25">
        <v>73</v>
      </c>
      <c r="U25">
        <v>0.7345205479452055</v>
      </c>
      <c r="V25">
        <v>2.5214</v>
      </c>
      <c r="W25">
        <v>4.08</v>
      </c>
      <c r="X25">
        <v>0.88</v>
      </c>
      <c r="Y25">
        <v>-0.1359</v>
      </c>
      <c r="Z25">
        <v>0.1067796610169491</v>
      </c>
      <c r="AA25">
        <v>0.657556270096463</v>
      </c>
      <c r="AB25">
        <v>0.8386837881219904</v>
      </c>
      <c r="AC25">
        <v>0.5666131621187801</v>
      </c>
      <c r="AD25">
        <v>0.5890850722311396</v>
      </c>
    </row>
    <row r="26" spans="1:30">
      <c r="A26" s="1" t="s">
        <v>33</v>
      </c>
      <c r="B26">
        <f>HYPERLINK("https://www.suredividend.com/sure-analysis-CP/","Canadian Pacific Railway Ltd.")</f>
        <v>0</v>
      </c>
      <c r="C26">
        <v>196.74</v>
      </c>
      <c r="D26">
        <v>26903.99826</v>
      </c>
      <c r="E26" t="s">
        <v>666</v>
      </c>
      <c r="F26" t="s">
        <v>632</v>
      </c>
      <c r="G26" t="s">
        <v>676</v>
      </c>
      <c r="H26" t="s">
        <v>703</v>
      </c>
      <c r="I26" t="s">
        <v>732</v>
      </c>
      <c r="J26" t="s">
        <v>1319</v>
      </c>
      <c r="K26">
        <v>43864</v>
      </c>
      <c r="L26">
        <v>0.012029022756562</v>
      </c>
      <c r="M26">
        <v>0.05489222463133236</v>
      </c>
      <c r="N26">
        <v>0.08500000000000001</v>
      </c>
      <c r="O26">
        <v>0.1592056903634473</v>
      </c>
      <c r="P26" t="s">
        <v>636</v>
      </c>
      <c r="Q26" t="s">
        <v>374</v>
      </c>
      <c r="R26">
        <v>16</v>
      </c>
      <c r="S26">
        <v>0.1753029583056363</v>
      </c>
      <c r="T26">
        <v>257</v>
      </c>
      <c r="U26">
        <v>0.7655252918287938</v>
      </c>
      <c r="V26">
        <v>13.2588</v>
      </c>
      <c r="W26">
        <v>13.5</v>
      </c>
      <c r="X26">
        <v>2.36658993712609</v>
      </c>
      <c r="Y26">
        <v>-0.0397</v>
      </c>
      <c r="Z26">
        <v>0.05084745762711864</v>
      </c>
      <c r="AA26">
        <v>0.8006430868167204</v>
      </c>
      <c r="AB26">
        <v>0.877207062600321</v>
      </c>
      <c r="AC26">
        <v>0.521669341894061</v>
      </c>
      <c r="AD26">
        <v>0.5874799357945425</v>
      </c>
    </row>
    <row r="27" spans="1:30">
      <c r="A27" s="1" t="s">
        <v>34</v>
      </c>
      <c r="B27">
        <f>HYPERLINK("https://www.suredividend.com/sure-analysis-EMR/","Emerson Electric Co.")</f>
        <v>0</v>
      </c>
      <c r="C27">
        <v>46.18</v>
      </c>
      <c r="D27">
        <v>28254.81738</v>
      </c>
      <c r="E27" t="s">
        <v>665</v>
      </c>
      <c r="F27" t="s">
        <v>632</v>
      </c>
      <c r="G27" t="s">
        <v>675</v>
      </c>
      <c r="H27" t="s">
        <v>703</v>
      </c>
      <c r="I27" t="s">
        <v>733</v>
      </c>
      <c r="J27" t="s">
        <v>1326</v>
      </c>
      <c r="K27">
        <v>43874</v>
      </c>
      <c r="L27">
        <v>0.042659159809441</v>
      </c>
      <c r="M27">
        <v>0.07403392984275481</v>
      </c>
      <c r="N27">
        <v>0.05</v>
      </c>
      <c r="O27">
        <v>0.155618091487052</v>
      </c>
      <c r="P27" t="s">
        <v>636</v>
      </c>
      <c r="Q27" t="s">
        <v>636</v>
      </c>
      <c r="R27">
        <v>66</v>
      </c>
      <c r="S27">
        <v>0.5397260273972603</v>
      </c>
      <c r="T27">
        <v>66</v>
      </c>
      <c r="U27">
        <v>0.6996969696969697</v>
      </c>
      <c r="V27">
        <v>3.5344</v>
      </c>
      <c r="W27">
        <v>3.65</v>
      </c>
      <c r="X27">
        <v>1.97</v>
      </c>
      <c r="Y27">
        <v>-0.3201</v>
      </c>
      <c r="Z27">
        <v>0.5033898305084746</v>
      </c>
      <c r="AA27">
        <v>0.364951768488746</v>
      </c>
      <c r="AB27">
        <v>0.5232744783306581</v>
      </c>
      <c r="AC27">
        <v>0.6243980738362761</v>
      </c>
      <c r="AD27">
        <v>0.5730337078651685</v>
      </c>
    </row>
    <row r="28" spans="1:30">
      <c r="A28" s="1" t="s">
        <v>35</v>
      </c>
      <c r="B28">
        <f>HYPERLINK("https://www.suredividend.com/sure-analysis-FRFHF/","Fairfax Financial Holdings Ltd.")</f>
        <v>0</v>
      </c>
      <c r="C28">
        <v>330.48</v>
      </c>
      <c r="D28">
        <v>9589.20768</v>
      </c>
      <c r="E28" t="s">
        <v>660</v>
      </c>
      <c r="F28" t="s">
        <v>632</v>
      </c>
      <c r="G28" t="s">
        <v>676</v>
      </c>
      <c r="H28" t="s">
        <v>705</v>
      </c>
      <c r="I28" t="s">
        <v>734</v>
      </c>
      <c r="J28" t="s">
        <v>1316</v>
      </c>
      <c r="K28">
        <v>43895</v>
      </c>
      <c r="L28">
        <v>0.029757598887332</v>
      </c>
      <c r="M28">
        <v>0.1151824720083958</v>
      </c>
      <c r="N28">
        <v>0.02</v>
      </c>
      <c r="O28">
        <v>0.1550123244520671</v>
      </c>
      <c r="P28" t="s">
        <v>636</v>
      </c>
      <c r="Q28" t="s">
        <v>637</v>
      </c>
      <c r="R28">
        <v>0</v>
      </c>
      <c r="S28">
        <v>0.0196685825605714</v>
      </c>
      <c r="T28">
        <v>570</v>
      </c>
      <c r="U28">
        <v>0.5797894736842105</v>
      </c>
      <c r="V28">
        <v>72.7358</v>
      </c>
      <c r="W28">
        <v>500</v>
      </c>
      <c r="X28">
        <v>9.834291280285701</v>
      </c>
      <c r="Y28">
        <v>-0.2957</v>
      </c>
      <c r="Z28">
        <v>0.3254237288135593</v>
      </c>
      <c r="AA28">
        <v>0.4051446945337621</v>
      </c>
      <c r="AB28">
        <v>0.1436597110754414</v>
      </c>
      <c r="AC28">
        <v>0.8170144462279293</v>
      </c>
      <c r="AD28">
        <v>0.5698234349919743</v>
      </c>
    </row>
    <row r="29" spans="1:30">
      <c r="A29" s="1" t="s">
        <v>36</v>
      </c>
      <c r="B29">
        <f>HYPERLINK("https://www.suredividend.com/sure-analysis-OSK/","Oshkosh Corp.")</f>
        <v>0</v>
      </c>
      <c r="C29">
        <v>58.39</v>
      </c>
      <c r="D29">
        <v>3988.6209</v>
      </c>
      <c r="E29" t="s">
        <v>664</v>
      </c>
      <c r="F29" t="s">
        <v>632</v>
      </c>
      <c r="G29" t="s">
        <v>675</v>
      </c>
      <c r="H29" t="s">
        <v>703</v>
      </c>
      <c r="I29" t="s">
        <v>735</v>
      </c>
      <c r="J29" t="s">
        <v>1326</v>
      </c>
      <c r="K29">
        <v>43860</v>
      </c>
      <c r="L29">
        <v>0.019010104469943</v>
      </c>
      <c r="M29">
        <v>0.09519101058996982</v>
      </c>
      <c r="N29">
        <v>0.04</v>
      </c>
      <c r="O29">
        <v>0.1544691231932884</v>
      </c>
      <c r="P29" t="s">
        <v>636</v>
      </c>
      <c r="Q29" t="s">
        <v>374</v>
      </c>
      <c r="R29">
        <v>7</v>
      </c>
      <c r="S29">
        <v>0.1441558441558442</v>
      </c>
      <c r="T29">
        <v>92</v>
      </c>
      <c r="U29">
        <v>0.6346739130434783</v>
      </c>
      <c r="V29">
        <v>7.9038</v>
      </c>
      <c r="W29">
        <v>7.7</v>
      </c>
      <c r="X29">
        <v>1.11</v>
      </c>
      <c r="Y29">
        <v>-0.2363</v>
      </c>
      <c r="Z29">
        <v>0.1474576271186441</v>
      </c>
      <c r="AA29">
        <v>0.5064308681672025</v>
      </c>
      <c r="AB29">
        <v>0.3723916532905296</v>
      </c>
      <c r="AC29">
        <v>0.7351524879614767</v>
      </c>
      <c r="AD29">
        <v>0.5666131621187801</v>
      </c>
    </row>
    <row r="30" spans="1:30">
      <c r="A30" s="1" t="s">
        <v>37</v>
      </c>
      <c r="B30">
        <f>HYPERLINK("https://www.suredividend.com/sure-analysis-NOC/","Northrop Grumman Corp.")</f>
        <v>0</v>
      </c>
      <c r="C30">
        <v>290.5</v>
      </c>
      <c r="D30">
        <v>48698.5485</v>
      </c>
      <c r="E30" t="s">
        <v>662</v>
      </c>
      <c r="F30" t="s">
        <v>632</v>
      </c>
      <c r="G30" t="s">
        <v>675</v>
      </c>
      <c r="H30" t="s">
        <v>703</v>
      </c>
      <c r="I30" t="s">
        <v>736</v>
      </c>
      <c r="J30" t="s">
        <v>1317</v>
      </c>
      <c r="K30">
        <v>43871</v>
      </c>
      <c r="L30">
        <v>0.01776247848537</v>
      </c>
      <c r="M30">
        <v>0.03618348862901355</v>
      </c>
      <c r="N30">
        <v>0.1</v>
      </c>
      <c r="O30">
        <v>0.1538426804641437</v>
      </c>
      <c r="P30" t="s">
        <v>636</v>
      </c>
      <c r="Q30" t="s">
        <v>374</v>
      </c>
      <c r="R30">
        <v>16</v>
      </c>
      <c r="S30">
        <v>0.2228941684665227</v>
      </c>
      <c r="T30">
        <v>347</v>
      </c>
      <c r="U30">
        <v>0.8371757925072046</v>
      </c>
      <c r="V30">
        <v>13.2307</v>
      </c>
      <c r="W30">
        <v>23.15</v>
      </c>
      <c r="X30">
        <v>5.16</v>
      </c>
      <c r="Y30">
        <v>0.0406</v>
      </c>
      <c r="Z30">
        <v>0.1355932203389831</v>
      </c>
      <c r="AA30">
        <v>0.8858520900321544</v>
      </c>
      <c r="AB30">
        <v>0.9333868378812198</v>
      </c>
      <c r="AC30">
        <v>0.4157303370786517</v>
      </c>
      <c r="AD30">
        <v>0.5634028892455859</v>
      </c>
    </row>
    <row r="31" spans="1:30">
      <c r="A31" s="1" t="s">
        <v>38</v>
      </c>
      <c r="B31">
        <f>HYPERLINK("https://www.suredividend.com/sure-analysis-ABBV/","AbbVie, Inc.")</f>
        <v>0</v>
      </c>
      <c r="C31">
        <v>78.61</v>
      </c>
      <c r="D31">
        <v>116276.7676</v>
      </c>
      <c r="E31" t="s">
        <v>669</v>
      </c>
      <c r="F31" t="s">
        <v>632</v>
      </c>
      <c r="G31" t="s">
        <v>675</v>
      </c>
      <c r="H31" t="s">
        <v>703</v>
      </c>
      <c r="I31" t="s">
        <v>737</v>
      </c>
      <c r="J31" t="s">
        <v>1322</v>
      </c>
      <c r="K31">
        <v>43870</v>
      </c>
      <c r="L31">
        <v>0.055845312301233</v>
      </c>
      <c r="M31">
        <v>0.05140179832020708</v>
      </c>
      <c r="N31">
        <v>0.055</v>
      </c>
      <c r="O31">
        <v>0.1536422939549222</v>
      </c>
      <c r="P31" t="s">
        <v>636</v>
      </c>
      <c r="Q31" t="s">
        <v>636</v>
      </c>
      <c r="R31">
        <v>48</v>
      </c>
      <c r="S31">
        <v>0.4544513457556935</v>
      </c>
      <c r="T31">
        <v>101</v>
      </c>
      <c r="U31">
        <v>0.7783168316831683</v>
      </c>
      <c r="V31">
        <v>5.2958</v>
      </c>
      <c r="W31">
        <v>9.66</v>
      </c>
      <c r="X31">
        <v>4.39</v>
      </c>
      <c r="Y31">
        <v>-0.0041</v>
      </c>
      <c r="Z31">
        <v>0.6220338983050848</v>
      </c>
      <c r="AA31">
        <v>0.837620578778135</v>
      </c>
      <c r="AB31">
        <v>0.6051364365971108</v>
      </c>
      <c r="AC31">
        <v>0.4943820224719102</v>
      </c>
      <c r="AD31">
        <v>0.5601926163723917</v>
      </c>
    </row>
    <row r="32" spans="1:30">
      <c r="A32" s="1" t="s">
        <v>39</v>
      </c>
      <c r="B32">
        <f>HYPERLINK("https://www.suredividend.com/sure-analysis-ORI/","Old Republic International Corp.")</f>
        <v>0</v>
      </c>
      <c r="C32">
        <v>16.63</v>
      </c>
      <c r="D32">
        <v>5052.07759</v>
      </c>
      <c r="E32" t="s">
        <v>665</v>
      </c>
      <c r="F32" t="s">
        <v>632</v>
      </c>
      <c r="G32" t="s">
        <v>675</v>
      </c>
      <c r="H32" t="s">
        <v>703</v>
      </c>
      <c r="I32" t="s">
        <v>738</v>
      </c>
      <c r="J32" t="s">
        <v>1316</v>
      </c>
      <c r="K32">
        <v>43856</v>
      </c>
      <c r="L32">
        <v>0.04810583283223</v>
      </c>
      <c r="M32">
        <v>0.07612767033501311</v>
      </c>
      <c r="N32">
        <v>0.04</v>
      </c>
      <c r="O32">
        <v>0.1522804504839612</v>
      </c>
      <c r="P32" t="s">
        <v>636</v>
      </c>
      <c r="Q32" t="s">
        <v>636</v>
      </c>
      <c r="R32">
        <v>38</v>
      </c>
      <c r="S32">
        <v>0.4210526315789474</v>
      </c>
      <c r="T32">
        <v>24</v>
      </c>
      <c r="U32">
        <v>0.6929166666666666</v>
      </c>
      <c r="V32">
        <v>3.5264</v>
      </c>
      <c r="W32">
        <v>1.9</v>
      </c>
      <c r="X32">
        <v>0.8</v>
      </c>
      <c r="Y32">
        <v>-0.1993</v>
      </c>
      <c r="Z32">
        <v>0.5508474576271186</v>
      </c>
      <c r="AA32">
        <v>0.5594855305466238</v>
      </c>
      <c r="AB32">
        <v>0.3723916532905296</v>
      </c>
      <c r="AC32">
        <v>0.6388443017656501</v>
      </c>
      <c r="AD32">
        <v>0.5537720706260032</v>
      </c>
    </row>
    <row r="33" spans="1:30">
      <c r="A33" s="1" t="s">
        <v>40</v>
      </c>
      <c r="B33">
        <f>HYPERLINK("https://www.suredividend.com/sure-analysis-UMBF/","UMB Financial Corp.")</f>
        <v>0</v>
      </c>
      <c r="C33">
        <v>45.62</v>
      </c>
      <c r="D33">
        <v>2239.34894</v>
      </c>
      <c r="E33" t="s">
        <v>665</v>
      </c>
      <c r="F33" t="s">
        <v>632</v>
      </c>
      <c r="G33" t="s">
        <v>675</v>
      </c>
      <c r="H33" t="s">
        <v>704</v>
      </c>
      <c r="I33" t="s">
        <v>739</v>
      </c>
      <c r="J33" t="s">
        <v>1316</v>
      </c>
      <c r="K33">
        <v>43869</v>
      </c>
      <c r="L33">
        <v>0.026523454625164</v>
      </c>
      <c r="M33">
        <v>0.07990090306714981</v>
      </c>
      <c r="N33">
        <v>0.05</v>
      </c>
      <c r="O33">
        <v>0.1518526285974657</v>
      </c>
      <c r="P33" t="s">
        <v>636</v>
      </c>
      <c r="Q33" t="s">
        <v>637</v>
      </c>
      <c r="R33">
        <v>28</v>
      </c>
      <c r="S33">
        <v>0.2630434782608696</v>
      </c>
      <c r="T33">
        <v>67</v>
      </c>
      <c r="U33">
        <v>0.6808955223880596</v>
      </c>
      <c r="V33">
        <v>4.9937</v>
      </c>
      <c r="W33">
        <v>4.6</v>
      </c>
      <c r="X33">
        <v>1.21</v>
      </c>
      <c r="Y33">
        <v>-0.3079</v>
      </c>
      <c r="Z33">
        <v>0.2728813559322034</v>
      </c>
      <c r="AA33">
        <v>0.3826366559485531</v>
      </c>
      <c r="AB33">
        <v>0.5232744783306581</v>
      </c>
      <c r="AC33">
        <v>0.6484751203852328</v>
      </c>
      <c r="AD33">
        <v>0.550561797752809</v>
      </c>
    </row>
    <row r="34" spans="1:30">
      <c r="A34" s="1" t="s">
        <v>41</v>
      </c>
      <c r="B34">
        <f>HYPERLINK("https://www.suredividend.com/sure-analysis-PNR/","Pentair Plc")</f>
        <v>0</v>
      </c>
      <c r="C34">
        <v>33.67</v>
      </c>
      <c r="D34">
        <v>5666.42531</v>
      </c>
      <c r="E34" t="s">
        <v>669</v>
      </c>
      <c r="F34" t="s">
        <v>632</v>
      </c>
      <c r="G34" t="s">
        <v>677</v>
      </c>
      <c r="H34" t="s">
        <v>703</v>
      </c>
      <c r="I34" t="s">
        <v>740</v>
      </c>
      <c r="J34" t="s">
        <v>1326</v>
      </c>
      <c r="K34">
        <v>43859</v>
      </c>
      <c r="L34">
        <v>0.021384021384021</v>
      </c>
      <c r="M34">
        <v>0.06439528742395129</v>
      </c>
      <c r="N34">
        <v>0.065</v>
      </c>
      <c r="O34">
        <v>0.1494936364927386</v>
      </c>
      <c r="P34" t="s">
        <v>636</v>
      </c>
      <c r="Q34" t="s">
        <v>637</v>
      </c>
      <c r="R34">
        <v>43</v>
      </c>
      <c r="S34">
        <v>0.2845849802371542</v>
      </c>
      <c r="T34">
        <v>46</v>
      </c>
      <c r="U34">
        <v>0.7319565217391305</v>
      </c>
      <c r="V34">
        <v>2.1026</v>
      </c>
      <c r="W34">
        <v>2.53</v>
      </c>
      <c r="X34">
        <v>0.72</v>
      </c>
      <c r="Y34">
        <v>-0.2131</v>
      </c>
      <c r="Z34">
        <v>0.1864406779661017</v>
      </c>
      <c r="AA34">
        <v>0.5434083601286174</v>
      </c>
      <c r="AB34">
        <v>0.7199036918138042</v>
      </c>
      <c r="AC34">
        <v>0.5762439807383628</v>
      </c>
      <c r="AD34">
        <v>0.5473515248796148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46.14</v>
      </c>
      <c r="D35">
        <v>6919.89264</v>
      </c>
      <c r="E35" t="s">
        <v>665</v>
      </c>
      <c r="F35" t="s">
        <v>632</v>
      </c>
      <c r="G35" t="s">
        <v>675</v>
      </c>
      <c r="H35" t="s">
        <v>704</v>
      </c>
      <c r="I35" t="s">
        <v>741</v>
      </c>
      <c r="J35" t="s">
        <v>1316</v>
      </c>
      <c r="K35">
        <v>43871</v>
      </c>
      <c r="L35">
        <v>0.014737754659731</v>
      </c>
      <c r="M35">
        <v>0.05393719588325041</v>
      </c>
      <c r="N35">
        <v>0.08</v>
      </c>
      <c r="O35">
        <v>0.1494910250519079</v>
      </c>
      <c r="P35" t="s">
        <v>636</v>
      </c>
      <c r="Q35" t="s">
        <v>374</v>
      </c>
      <c r="R35">
        <v>29</v>
      </c>
      <c r="S35">
        <v>0.1915492957746479</v>
      </c>
      <c r="T35">
        <v>60</v>
      </c>
      <c r="U35">
        <v>0.769</v>
      </c>
      <c r="V35">
        <v>3.3104</v>
      </c>
      <c r="W35">
        <v>3.55</v>
      </c>
      <c r="X35">
        <v>0.68</v>
      </c>
      <c r="Y35">
        <v>-0.1044</v>
      </c>
      <c r="Z35">
        <v>0.09152542372881356</v>
      </c>
      <c r="AA35">
        <v>0.712218649517685</v>
      </c>
      <c r="AB35">
        <v>0.8386837881219904</v>
      </c>
      <c r="AC35">
        <v>0.5152487961476726</v>
      </c>
      <c r="AD35">
        <v>0.5457463884430177</v>
      </c>
    </row>
    <row r="36" spans="1:30">
      <c r="A36" s="1" t="s">
        <v>43</v>
      </c>
      <c r="B36">
        <f>HYPERLINK("https://www.suredividend.com/sure-analysis-MCK/","McKesson Corp.")</f>
        <v>0</v>
      </c>
      <c r="C36">
        <v>124.03</v>
      </c>
      <c r="D36">
        <v>21963.35643</v>
      </c>
      <c r="E36" t="s">
        <v>665</v>
      </c>
      <c r="F36" t="s">
        <v>632</v>
      </c>
      <c r="G36" t="s">
        <v>675</v>
      </c>
      <c r="H36" t="s">
        <v>703</v>
      </c>
      <c r="I36" t="s">
        <v>742</v>
      </c>
      <c r="J36" t="s">
        <v>1321</v>
      </c>
      <c r="K36">
        <v>43876</v>
      </c>
      <c r="L36">
        <v>0.012900104813351</v>
      </c>
      <c r="M36">
        <v>0.07371570264594207</v>
      </c>
      <c r="N36">
        <v>0.06</v>
      </c>
      <c r="O36">
        <v>0.1476748232529834</v>
      </c>
      <c r="P36" t="s">
        <v>636</v>
      </c>
      <c r="Q36" t="s">
        <v>374</v>
      </c>
      <c r="R36">
        <v>12</v>
      </c>
      <c r="S36">
        <v>0.1084745762711865</v>
      </c>
      <c r="T36">
        <v>177</v>
      </c>
      <c r="U36">
        <v>0.7007344632768362</v>
      </c>
      <c r="V36">
        <v>-4.8675</v>
      </c>
      <c r="W36">
        <v>14.75</v>
      </c>
      <c r="X36">
        <v>1.6</v>
      </c>
      <c r="Y36">
        <v>0.0558</v>
      </c>
      <c r="Z36">
        <v>0.06440677966101695</v>
      </c>
      <c r="AA36">
        <v>0.9003215434083601</v>
      </c>
      <c r="AB36">
        <v>0.6645264847512038</v>
      </c>
      <c r="AC36">
        <v>0.6179775280898876</v>
      </c>
      <c r="AD36">
        <v>0.536115569823435</v>
      </c>
    </row>
    <row r="37" spans="1:30">
      <c r="A37" s="1" t="s">
        <v>44</v>
      </c>
      <c r="B37">
        <f>HYPERLINK("https://www.suredividend.com/sure-analysis-PRGO/","Perrigo Co. Plc")</f>
        <v>0</v>
      </c>
      <c r="C37">
        <v>40.66</v>
      </c>
      <c r="D37">
        <v>5534.92382</v>
      </c>
      <c r="E37" t="s">
        <v>661</v>
      </c>
      <c r="F37" t="s">
        <v>632</v>
      </c>
      <c r="G37" t="s">
        <v>678</v>
      </c>
      <c r="H37" t="s">
        <v>703</v>
      </c>
      <c r="I37" t="s">
        <v>743</v>
      </c>
      <c r="J37" t="s">
        <v>1322</v>
      </c>
      <c r="K37">
        <v>43891</v>
      </c>
      <c r="L37">
        <v>0.020167240531234</v>
      </c>
      <c r="M37">
        <v>0.07730066385734369</v>
      </c>
      <c r="N37">
        <v>0.05</v>
      </c>
      <c r="O37">
        <v>0.1464467455200529</v>
      </c>
      <c r="P37" t="s">
        <v>636</v>
      </c>
      <c r="Q37" t="s">
        <v>374</v>
      </c>
      <c r="R37">
        <v>18</v>
      </c>
      <c r="S37">
        <v>0.2024691358024692</v>
      </c>
      <c r="T37">
        <v>59</v>
      </c>
      <c r="U37">
        <v>0.6891525423728813</v>
      </c>
      <c r="V37">
        <v>1.0747</v>
      </c>
      <c r="W37">
        <v>4.05</v>
      </c>
      <c r="X37">
        <v>0.8200000000000001</v>
      </c>
      <c r="Y37">
        <v>-0.1488</v>
      </c>
      <c r="Z37">
        <v>0.1677966101694915</v>
      </c>
      <c r="AA37">
        <v>0.6414790996784566</v>
      </c>
      <c r="AB37">
        <v>0.5232744783306581</v>
      </c>
      <c r="AC37">
        <v>0.6436597110754414</v>
      </c>
      <c r="AD37">
        <v>0.5248796147672552</v>
      </c>
    </row>
    <row r="38" spans="1:30">
      <c r="A38" s="1" t="s">
        <v>45</v>
      </c>
      <c r="B38">
        <f>HYPERLINK("https://www.suredividend.com/sure-analysis-GWW/","W.W. Grainger, Inc.")</f>
        <v>0</v>
      </c>
      <c r="C38">
        <v>246.19</v>
      </c>
      <c r="D38">
        <v>13209.57064</v>
      </c>
      <c r="E38" t="s">
        <v>666</v>
      </c>
      <c r="F38" t="s">
        <v>632</v>
      </c>
      <c r="G38" t="s">
        <v>675</v>
      </c>
      <c r="H38" t="s">
        <v>703</v>
      </c>
      <c r="I38" t="s">
        <v>744</v>
      </c>
      <c r="J38" t="s">
        <v>1321</v>
      </c>
      <c r="K38">
        <v>43780</v>
      </c>
      <c r="L38">
        <v>0.023071611357081</v>
      </c>
      <c r="M38">
        <v>0.05515702002541611</v>
      </c>
      <c r="N38">
        <v>0.07000000000000001</v>
      </c>
      <c r="O38">
        <v>0.1460274561636519</v>
      </c>
      <c r="P38" t="s">
        <v>636</v>
      </c>
      <c r="Q38" t="s">
        <v>637</v>
      </c>
      <c r="R38">
        <v>47</v>
      </c>
      <c r="S38">
        <v>0.3173184357541899</v>
      </c>
      <c r="T38">
        <v>322</v>
      </c>
      <c r="U38">
        <v>0.7645652173913043</v>
      </c>
      <c r="V38">
        <v>15.4275</v>
      </c>
      <c r="W38">
        <v>17.9</v>
      </c>
      <c r="X38">
        <v>5.68</v>
      </c>
      <c r="Y38">
        <v>-0.178</v>
      </c>
      <c r="Z38">
        <v>0.2203389830508475</v>
      </c>
      <c r="AA38">
        <v>0.5948553054662379</v>
      </c>
      <c r="AB38">
        <v>0.7576243980738363</v>
      </c>
      <c r="AC38">
        <v>0.5248796147672552</v>
      </c>
      <c r="AD38">
        <v>0.521669341894061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29.1</v>
      </c>
      <c r="D39">
        <v>742.8066</v>
      </c>
      <c r="E39" t="s">
        <v>665</v>
      </c>
      <c r="F39" t="s">
        <v>632</v>
      </c>
      <c r="G39" t="s">
        <v>675</v>
      </c>
      <c r="H39" t="s">
        <v>704</v>
      </c>
      <c r="I39" t="s">
        <v>745</v>
      </c>
      <c r="J39" t="s">
        <v>1316</v>
      </c>
      <c r="K39">
        <v>43856</v>
      </c>
      <c r="L39">
        <v>0.037800687285223</v>
      </c>
      <c r="M39">
        <v>0.07097214048193923</v>
      </c>
      <c r="N39">
        <v>0.04</v>
      </c>
      <c r="O39">
        <v>0.1440380589886847</v>
      </c>
      <c r="P39" t="s">
        <v>636</v>
      </c>
      <c r="Q39" t="s">
        <v>636</v>
      </c>
      <c r="R39">
        <v>32</v>
      </c>
      <c r="S39">
        <v>0.3055555555555556</v>
      </c>
      <c r="T39">
        <v>41</v>
      </c>
      <c r="U39">
        <v>0.7097560975609757</v>
      </c>
      <c r="V39">
        <v>3.5721</v>
      </c>
      <c r="W39">
        <v>3.6</v>
      </c>
      <c r="X39">
        <v>1.1</v>
      </c>
      <c r="Y39">
        <v>-0.3782</v>
      </c>
      <c r="Z39">
        <v>0.440677966101695</v>
      </c>
      <c r="AA39">
        <v>0.2813504823151126</v>
      </c>
      <c r="AB39">
        <v>0.3723916532905296</v>
      </c>
      <c r="AC39">
        <v>0.6003210272873194</v>
      </c>
      <c r="AD39">
        <v>0.5008025682182986</v>
      </c>
    </row>
    <row r="40" spans="1:30">
      <c r="A40" s="1" t="s">
        <v>47</v>
      </c>
      <c r="B40">
        <f>HYPERLINK("https://www.suredividend.com/sure-analysis-FMCB/","Farmers &amp; Merchants Bancorp (California)")</f>
        <v>0</v>
      </c>
      <c r="C40">
        <v>725</v>
      </c>
      <c r="D40">
        <v>570.575</v>
      </c>
      <c r="E40" t="s">
        <v>660</v>
      </c>
      <c r="F40" t="s">
        <v>632</v>
      </c>
      <c r="G40" t="s">
        <v>675</v>
      </c>
      <c r="H40" t="s">
        <v>705</v>
      </c>
      <c r="I40" t="s">
        <v>746</v>
      </c>
      <c r="J40" t="s">
        <v>1316</v>
      </c>
      <c r="K40">
        <v>43872</v>
      </c>
      <c r="L40">
        <v>0.019586206896551</v>
      </c>
      <c r="M40">
        <v>0.075447613997355</v>
      </c>
      <c r="N40">
        <v>0.05</v>
      </c>
      <c r="O40">
        <v>0.1433275725755421</v>
      </c>
      <c r="P40" t="s">
        <v>636</v>
      </c>
      <c r="Q40" t="s">
        <v>637</v>
      </c>
      <c r="R40">
        <v>55</v>
      </c>
      <c r="S40">
        <v>0.1906040268456376</v>
      </c>
      <c r="T40">
        <v>1043</v>
      </c>
      <c r="U40">
        <v>0.6951102588686481</v>
      </c>
      <c r="V40">
        <v>71.1771</v>
      </c>
      <c r="W40">
        <v>74.5</v>
      </c>
      <c r="X40">
        <v>14.2</v>
      </c>
      <c r="Y40">
        <v>-0.07050000000000001</v>
      </c>
      <c r="Z40">
        <v>0.1559322033898305</v>
      </c>
      <c r="AA40">
        <v>0.752411575562701</v>
      </c>
      <c r="AB40">
        <v>0.5232744783306581</v>
      </c>
      <c r="AC40">
        <v>0.6340288924558588</v>
      </c>
      <c r="AD40">
        <v>0.4943820224719102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89.90000000000001</v>
      </c>
      <c r="D41">
        <v>21208.309</v>
      </c>
      <c r="E41" t="s">
        <v>661</v>
      </c>
      <c r="F41" t="s">
        <v>632</v>
      </c>
      <c r="G41" t="s">
        <v>675</v>
      </c>
      <c r="H41" t="s">
        <v>703</v>
      </c>
      <c r="I41" t="s">
        <v>747</v>
      </c>
      <c r="J41" t="s">
        <v>1318</v>
      </c>
      <c r="K41">
        <v>43846</v>
      </c>
      <c r="L41">
        <v>0.02202447163515</v>
      </c>
      <c r="M41">
        <v>0.05230021589107769</v>
      </c>
      <c r="N41">
        <v>0.07000000000000001</v>
      </c>
      <c r="O41">
        <v>0.1428188254348772</v>
      </c>
      <c r="P41" t="s">
        <v>636</v>
      </c>
      <c r="Q41" t="s">
        <v>637</v>
      </c>
      <c r="R41">
        <v>48</v>
      </c>
      <c r="S41">
        <v>0.2898975109809663</v>
      </c>
      <c r="T41">
        <v>116</v>
      </c>
      <c r="U41">
        <v>0.775</v>
      </c>
      <c r="V41">
        <v>5.2462</v>
      </c>
      <c r="W41">
        <v>6.83</v>
      </c>
      <c r="X41">
        <v>1.98</v>
      </c>
      <c r="Y41">
        <v>-0.1925</v>
      </c>
      <c r="Z41">
        <v>0.1983050847457627</v>
      </c>
      <c r="AA41">
        <v>0.5739549839228296</v>
      </c>
      <c r="AB41">
        <v>0.7576243980738363</v>
      </c>
      <c r="AC41">
        <v>0.5056179775280899</v>
      </c>
      <c r="AD41">
        <v>0.4895666131621188</v>
      </c>
    </row>
    <row r="42" spans="1:30">
      <c r="A42" s="1" t="s">
        <v>49</v>
      </c>
      <c r="B42">
        <f>HYPERLINK("https://www.suredividend.com/sure-analysis-CSL/","Carlisle Cos., Inc.")</f>
        <v>0</v>
      </c>
      <c r="C42">
        <v>119.3</v>
      </c>
      <c r="D42">
        <v>6670.62371</v>
      </c>
      <c r="E42" t="s">
        <v>669</v>
      </c>
      <c r="F42" t="s">
        <v>632</v>
      </c>
      <c r="G42" t="s">
        <v>675</v>
      </c>
      <c r="H42" t="s">
        <v>703</v>
      </c>
      <c r="I42" t="s">
        <v>748</v>
      </c>
      <c r="J42" t="s">
        <v>1326</v>
      </c>
      <c r="K42">
        <v>43867</v>
      </c>
      <c r="L42">
        <v>0.015088013411567</v>
      </c>
      <c r="M42">
        <v>0.0551077934861306</v>
      </c>
      <c r="N42">
        <v>0.07000000000000001</v>
      </c>
      <c r="O42">
        <v>0.1427036989988804</v>
      </c>
      <c r="P42" t="s">
        <v>636</v>
      </c>
      <c r="Q42" t="s">
        <v>637</v>
      </c>
      <c r="R42">
        <v>42</v>
      </c>
      <c r="S42">
        <v>0.1967213114754098</v>
      </c>
      <c r="T42">
        <v>156</v>
      </c>
      <c r="U42">
        <v>0.7647435897435897</v>
      </c>
      <c r="V42">
        <v>8.2933</v>
      </c>
      <c r="W42">
        <v>9.15</v>
      </c>
      <c r="X42">
        <v>1.8</v>
      </c>
      <c r="Y42">
        <v>-0.025</v>
      </c>
      <c r="Z42">
        <v>0.09830508474576272</v>
      </c>
      <c r="AA42">
        <v>0.8151125401929261</v>
      </c>
      <c r="AB42">
        <v>0.7576243980738363</v>
      </c>
      <c r="AC42">
        <v>0.5232744783306581</v>
      </c>
      <c r="AD42">
        <v>0.4879614767255216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47.14</v>
      </c>
      <c r="D43">
        <v>1145.31344</v>
      </c>
      <c r="E43" t="s">
        <v>661</v>
      </c>
      <c r="F43" t="s">
        <v>632</v>
      </c>
      <c r="G43" t="s">
        <v>675</v>
      </c>
      <c r="H43" t="s">
        <v>704</v>
      </c>
      <c r="I43" t="s">
        <v>749</v>
      </c>
      <c r="J43" t="s">
        <v>1316</v>
      </c>
      <c r="K43">
        <v>43886</v>
      </c>
      <c r="L43">
        <v>0.031820110309715</v>
      </c>
      <c r="M43">
        <v>0.0853598553342747</v>
      </c>
      <c r="N43">
        <v>0.03</v>
      </c>
      <c r="O43">
        <v>0.1418486758012023</v>
      </c>
      <c r="P43" t="s">
        <v>636</v>
      </c>
      <c r="Q43" t="s">
        <v>637</v>
      </c>
      <c r="R43">
        <v>29</v>
      </c>
      <c r="S43">
        <v>0.3740648379052369</v>
      </c>
      <c r="T43">
        <v>71</v>
      </c>
      <c r="U43">
        <v>0.663943661971831</v>
      </c>
      <c r="V43">
        <v>3.9911</v>
      </c>
      <c r="W43">
        <v>4.01</v>
      </c>
      <c r="X43">
        <v>1.5</v>
      </c>
      <c r="Y43">
        <v>-0.1756</v>
      </c>
      <c r="Z43">
        <v>0.3457627118644068</v>
      </c>
      <c r="AA43">
        <v>0.6012861736334405</v>
      </c>
      <c r="AB43">
        <v>0.2415730337078652</v>
      </c>
      <c r="AC43">
        <v>0.682182985553772</v>
      </c>
      <c r="AD43">
        <v>0.4831460674157304</v>
      </c>
    </row>
    <row r="44" spans="1:30">
      <c r="A44" s="1" t="s">
        <v>51</v>
      </c>
      <c r="B44">
        <f>HYPERLINK("https://www.suredividend.com/sure-analysis-TROW/","T. Rowe Price Group, Inc.")</f>
        <v>0</v>
      </c>
      <c r="C44">
        <v>91.73</v>
      </c>
      <c r="D44">
        <v>21652.04093</v>
      </c>
      <c r="E44" t="s">
        <v>664</v>
      </c>
      <c r="F44" t="s">
        <v>632</v>
      </c>
      <c r="G44" t="s">
        <v>675</v>
      </c>
      <c r="H44" t="s">
        <v>704</v>
      </c>
      <c r="I44" t="s">
        <v>750</v>
      </c>
      <c r="J44" t="s">
        <v>1316</v>
      </c>
      <c r="K44">
        <v>43860</v>
      </c>
      <c r="L44">
        <v>0.033140739125694</v>
      </c>
      <c r="M44">
        <v>0.06042203506251909</v>
      </c>
      <c r="N44">
        <v>0.05</v>
      </c>
      <c r="O44">
        <v>0.139449184938776</v>
      </c>
      <c r="P44" t="s">
        <v>636</v>
      </c>
      <c r="Q44" t="s">
        <v>637</v>
      </c>
      <c r="R44">
        <v>33</v>
      </c>
      <c r="S44">
        <v>0.3707317073170732</v>
      </c>
      <c r="T44">
        <v>123</v>
      </c>
      <c r="U44">
        <v>0.7457723577235773</v>
      </c>
      <c r="V44">
        <v>8.821</v>
      </c>
      <c r="W44">
        <v>8.199999999999999</v>
      </c>
      <c r="X44">
        <v>3.04</v>
      </c>
      <c r="Y44">
        <v>-0.0949</v>
      </c>
      <c r="Z44">
        <v>0.3694915254237288</v>
      </c>
      <c r="AA44">
        <v>0.7250803858520901</v>
      </c>
      <c r="AB44">
        <v>0.5232744783306581</v>
      </c>
      <c r="AC44">
        <v>0.5441412520064205</v>
      </c>
      <c r="AD44">
        <v>0.4719101123595506</v>
      </c>
    </row>
    <row r="45" spans="1:30">
      <c r="A45" s="1" t="s">
        <v>52</v>
      </c>
      <c r="B45">
        <f>HYPERLINK("https://www.suredividend.com/sure-analysis-AFL/","Aflac, Inc.")</f>
        <v>0</v>
      </c>
      <c r="C45">
        <v>31.42</v>
      </c>
      <c r="D45">
        <v>22701.60982</v>
      </c>
      <c r="E45" t="s">
        <v>664</v>
      </c>
      <c r="F45" t="s">
        <v>632</v>
      </c>
      <c r="G45" t="s">
        <v>675</v>
      </c>
      <c r="H45" t="s">
        <v>703</v>
      </c>
      <c r="I45" t="s">
        <v>751</v>
      </c>
      <c r="J45" t="s">
        <v>1316</v>
      </c>
      <c r="K45">
        <v>43865</v>
      </c>
      <c r="L45">
        <v>0.034373010821133</v>
      </c>
      <c r="M45">
        <v>0.06966872765804477</v>
      </c>
      <c r="N45">
        <v>0.04</v>
      </c>
      <c r="O45">
        <v>0.1389876433213539</v>
      </c>
      <c r="P45" t="s">
        <v>636</v>
      </c>
      <c r="Q45" t="s">
        <v>636</v>
      </c>
      <c r="R45">
        <v>38</v>
      </c>
      <c r="S45">
        <v>0.244343891402715</v>
      </c>
      <c r="T45">
        <v>44</v>
      </c>
      <c r="U45">
        <v>0.7140909090909091</v>
      </c>
      <c r="V45">
        <v>4.445</v>
      </c>
      <c r="W45">
        <v>4.42</v>
      </c>
      <c r="X45">
        <v>1.08</v>
      </c>
      <c r="Y45">
        <v>-0.3638</v>
      </c>
      <c r="Z45">
        <v>0.3915254237288135</v>
      </c>
      <c r="AA45">
        <v>0.3070739549839228</v>
      </c>
      <c r="AB45">
        <v>0.3723916532905296</v>
      </c>
      <c r="AC45">
        <v>0.593900481540931</v>
      </c>
      <c r="AD45">
        <v>0.4686998394863564</v>
      </c>
    </row>
    <row r="46" spans="1:30">
      <c r="A46" s="1" t="s">
        <v>53</v>
      </c>
      <c r="B46">
        <f>HYPERLINK("https://www.suredividend.com/sure-analysis-LHX/","L3Harris Technologies, Inc.")</f>
        <v>0</v>
      </c>
      <c r="C46">
        <v>166.02</v>
      </c>
      <c r="D46">
        <v>36009.07392</v>
      </c>
      <c r="E46" t="s">
        <v>662</v>
      </c>
      <c r="F46" t="s">
        <v>632</v>
      </c>
      <c r="G46" t="s">
        <v>675</v>
      </c>
      <c r="H46" t="s">
        <v>703</v>
      </c>
      <c r="I46" t="s">
        <v>752</v>
      </c>
      <c r="J46" t="s">
        <v>1317</v>
      </c>
      <c r="K46">
        <v>43878</v>
      </c>
      <c r="L46">
        <v>0.017287073846524</v>
      </c>
      <c r="M46">
        <v>0.02188556348999127</v>
      </c>
      <c r="N46">
        <v>0.1</v>
      </c>
      <c r="O46">
        <v>0.1388778122619398</v>
      </c>
      <c r="P46" t="s">
        <v>636</v>
      </c>
      <c r="Q46" t="s">
        <v>374</v>
      </c>
      <c r="R46">
        <v>18</v>
      </c>
      <c r="S46">
        <v>0.2484848484848485</v>
      </c>
      <c r="T46">
        <v>185</v>
      </c>
      <c r="U46">
        <v>0.8974054054054055</v>
      </c>
      <c r="V46">
        <v>8.0398</v>
      </c>
      <c r="W46">
        <v>11.55</v>
      </c>
      <c r="X46">
        <v>2.87</v>
      </c>
      <c r="Y46">
        <v>0.0263</v>
      </c>
      <c r="Z46">
        <v>0.1203389830508475</v>
      </c>
      <c r="AA46">
        <v>0.8745980707395498</v>
      </c>
      <c r="AB46">
        <v>0.9333868378812198</v>
      </c>
      <c r="AC46">
        <v>0.3483146067415731</v>
      </c>
      <c r="AD46">
        <v>0.4670947030497593</v>
      </c>
    </row>
    <row r="47" spans="1:30">
      <c r="A47" s="1" t="s">
        <v>54</v>
      </c>
      <c r="B47">
        <f>HYPERLINK("https://www.suredividend.com/sure-analysis-AON/","Aon Plc")</f>
        <v>0</v>
      </c>
      <c r="C47">
        <v>173.49</v>
      </c>
      <c r="D47">
        <v>40177.16118</v>
      </c>
      <c r="E47" t="s">
        <v>665</v>
      </c>
      <c r="F47" t="s">
        <v>632</v>
      </c>
      <c r="G47" t="s">
        <v>677</v>
      </c>
      <c r="H47" t="s">
        <v>703</v>
      </c>
      <c r="I47" t="s">
        <v>753</v>
      </c>
      <c r="J47" t="s">
        <v>1316</v>
      </c>
      <c r="K47">
        <v>43871</v>
      </c>
      <c r="L47">
        <v>0.009914116087382002</v>
      </c>
      <c r="M47">
        <v>0.02678176825630563</v>
      </c>
      <c r="N47">
        <v>0.1</v>
      </c>
      <c r="O47">
        <v>0.1381916872017173</v>
      </c>
      <c r="P47" t="s">
        <v>636</v>
      </c>
      <c r="Q47" t="s">
        <v>440</v>
      </c>
      <c r="R47">
        <v>8</v>
      </c>
      <c r="S47">
        <v>0.1653846153846154</v>
      </c>
      <c r="T47">
        <v>198</v>
      </c>
      <c r="U47">
        <v>0.8762121212121212</v>
      </c>
      <c r="V47">
        <v>6.4015</v>
      </c>
      <c r="W47">
        <v>10.4</v>
      </c>
      <c r="X47">
        <v>1.72</v>
      </c>
      <c r="Y47">
        <v>0.0383</v>
      </c>
      <c r="Z47">
        <v>0.03559322033898305</v>
      </c>
      <c r="AA47">
        <v>0.8826366559485531</v>
      </c>
      <c r="AB47">
        <v>0.9333868378812198</v>
      </c>
      <c r="AC47">
        <v>0.377207062600321</v>
      </c>
      <c r="AD47">
        <v>0.4622792937399678</v>
      </c>
    </row>
    <row r="48" spans="1:30">
      <c r="A48" s="1" t="s">
        <v>55</v>
      </c>
      <c r="B48">
        <f>HYPERLINK("https://www.suredividend.com/sure-analysis-UTX/","United Technologies Corp.")</f>
        <v>0</v>
      </c>
      <c r="C48">
        <v>102.5</v>
      </c>
      <c r="D48">
        <v>88694.1725</v>
      </c>
      <c r="E48" t="s">
        <v>661</v>
      </c>
      <c r="F48" t="s">
        <v>632</v>
      </c>
      <c r="G48" t="s">
        <v>675</v>
      </c>
      <c r="H48" t="s">
        <v>703</v>
      </c>
      <c r="I48" t="s">
        <v>754</v>
      </c>
      <c r="J48" t="s">
        <v>1326</v>
      </c>
      <c r="K48">
        <v>43858</v>
      </c>
      <c r="L48">
        <v>0.028682926829268</v>
      </c>
      <c r="M48">
        <v>0.06434110272003535</v>
      </c>
      <c r="N48">
        <v>0.05</v>
      </c>
      <c r="O48">
        <v>0.1381172268153525</v>
      </c>
      <c r="P48" t="s">
        <v>636</v>
      </c>
      <c r="Q48" t="s">
        <v>637</v>
      </c>
      <c r="R48">
        <v>25</v>
      </c>
      <c r="S48">
        <v>0.3367697594501718</v>
      </c>
      <c r="T48">
        <v>140</v>
      </c>
      <c r="U48">
        <v>0.7321428571428571</v>
      </c>
      <c r="V48">
        <v>6.4778</v>
      </c>
      <c r="W48">
        <v>8.73</v>
      </c>
      <c r="X48">
        <v>2.94</v>
      </c>
      <c r="Y48">
        <v>-0.1906</v>
      </c>
      <c r="Z48">
        <v>0.3101694915254237</v>
      </c>
      <c r="AA48">
        <v>0.5787781350482315</v>
      </c>
      <c r="AB48">
        <v>0.5232744783306581</v>
      </c>
      <c r="AC48">
        <v>0.5730337078651685</v>
      </c>
      <c r="AD48">
        <v>0.4558587479935794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130.4</v>
      </c>
      <c r="D49">
        <v>16738.5352</v>
      </c>
      <c r="E49" t="s">
        <v>660</v>
      </c>
      <c r="F49" t="s">
        <v>632</v>
      </c>
      <c r="G49" t="s">
        <v>675</v>
      </c>
      <c r="H49" t="s">
        <v>703</v>
      </c>
      <c r="I49" t="s">
        <v>755</v>
      </c>
      <c r="J49" t="s">
        <v>1326</v>
      </c>
      <c r="K49">
        <v>43861</v>
      </c>
      <c r="L49">
        <v>0.026073619631901</v>
      </c>
      <c r="M49">
        <v>0.03914439424140537</v>
      </c>
      <c r="N49">
        <v>0.075</v>
      </c>
      <c r="O49">
        <v>0.137296362146655</v>
      </c>
      <c r="P49" t="s">
        <v>636</v>
      </c>
      <c r="Q49" t="s">
        <v>637</v>
      </c>
      <c r="R49">
        <v>63</v>
      </c>
      <c r="S49">
        <v>0.3222748815165877</v>
      </c>
      <c r="T49">
        <v>158</v>
      </c>
      <c r="U49">
        <v>0.8253164556962026</v>
      </c>
      <c r="V49">
        <v>10.6435</v>
      </c>
      <c r="W49">
        <v>10.55</v>
      </c>
      <c r="X49">
        <v>3.4</v>
      </c>
      <c r="Y49">
        <v>-0.2445</v>
      </c>
      <c r="Z49">
        <v>0.2627118644067796</v>
      </c>
      <c r="AA49">
        <v>0.4903536977491962</v>
      </c>
      <c r="AB49">
        <v>0.7929373996789727</v>
      </c>
      <c r="AC49">
        <v>0.4301765650080256</v>
      </c>
      <c r="AD49">
        <v>0.4510433386837881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132.23</v>
      </c>
      <c r="D50">
        <v>38297.37821</v>
      </c>
      <c r="E50" t="s">
        <v>662</v>
      </c>
      <c r="F50" t="s">
        <v>632</v>
      </c>
      <c r="G50" t="s">
        <v>675</v>
      </c>
      <c r="H50" t="s">
        <v>703</v>
      </c>
      <c r="I50" t="s">
        <v>756</v>
      </c>
      <c r="J50" t="s">
        <v>1317</v>
      </c>
      <c r="K50">
        <v>43801</v>
      </c>
      <c r="L50">
        <v>0.030855327837858</v>
      </c>
      <c r="M50">
        <v>0.04653948378086969</v>
      </c>
      <c r="N50">
        <v>0.06</v>
      </c>
      <c r="O50">
        <v>0.1338849681695813</v>
      </c>
      <c r="P50" t="s">
        <v>636</v>
      </c>
      <c r="Q50" t="s">
        <v>637</v>
      </c>
      <c r="R50">
        <v>28</v>
      </c>
      <c r="S50">
        <v>0.3434343434343434</v>
      </c>
      <c r="T50">
        <v>166</v>
      </c>
      <c r="U50">
        <v>0.7965662650602409</v>
      </c>
      <c r="V50">
        <v>12.0879</v>
      </c>
      <c r="W50">
        <v>11.88</v>
      </c>
      <c r="X50">
        <v>4.08</v>
      </c>
      <c r="Y50">
        <v>-0.23</v>
      </c>
      <c r="Z50">
        <v>0.3389830508474577</v>
      </c>
      <c r="AA50">
        <v>0.517684887459807</v>
      </c>
      <c r="AB50">
        <v>0.6645264847512038</v>
      </c>
      <c r="AC50">
        <v>0.4686998394863564</v>
      </c>
      <c r="AD50">
        <v>0.4333868378812199</v>
      </c>
    </row>
    <row r="51" spans="1:30">
      <c r="A51" s="1" t="s">
        <v>58</v>
      </c>
      <c r="B51">
        <f>HYPERLINK("https://www.suredividend.com/sure-analysis-TGT/","Target Corp.")</f>
        <v>0</v>
      </c>
      <c r="C51">
        <v>92.62</v>
      </c>
      <c r="D51">
        <v>46698.91138</v>
      </c>
      <c r="E51" t="s">
        <v>665</v>
      </c>
      <c r="F51" t="s">
        <v>632</v>
      </c>
      <c r="G51" t="s">
        <v>675</v>
      </c>
      <c r="H51" t="s">
        <v>703</v>
      </c>
      <c r="I51" t="s">
        <v>757</v>
      </c>
      <c r="J51" t="s">
        <v>1320</v>
      </c>
      <c r="K51">
        <v>43898</v>
      </c>
      <c r="L51">
        <v>0.028287626862448</v>
      </c>
      <c r="M51">
        <v>0.04784300129198837</v>
      </c>
      <c r="N51">
        <v>0.06</v>
      </c>
      <c r="O51">
        <v>0.1322330251003754</v>
      </c>
      <c r="P51" t="s">
        <v>636</v>
      </c>
      <c r="Q51" t="s">
        <v>637</v>
      </c>
      <c r="R51">
        <v>48</v>
      </c>
      <c r="S51">
        <v>0.3797101449275362</v>
      </c>
      <c r="T51">
        <v>117</v>
      </c>
      <c r="U51">
        <v>0.7916239316239316</v>
      </c>
      <c r="V51">
        <v>6.4217</v>
      </c>
      <c r="W51">
        <v>6.9</v>
      </c>
      <c r="X51">
        <v>2.62</v>
      </c>
      <c r="Y51">
        <v>0.201</v>
      </c>
      <c r="Z51">
        <v>0.3016949152542373</v>
      </c>
      <c r="AA51">
        <v>0.959807073954984</v>
      </c>
      <c r="AB51">
        <v>0.6645264847512038</v>
      </c>
      <c r="AC51">
        <v>0.4831460674157304</v>
      </c>
      <c r="AD51">
        <v>0.4285714285714285</v>
      </c>
    </row>
    <row r="52" spans="1:30">
      <c r="A52" s="1" t="s">
        <v>59</v>
      </c>
      <c r="B52">
        <f>HYPERLINK("https://www.suredividend.com/sure-analysis-MA/","Mastercard, Inc.")</f>
        <v>0</v>
      </c>
      <c r="C52">
        <v>241.5</v>
      </c>
      <c r="D52">
        <v>242733.739941</v>
      </c>
      <c r="E52" t="s">
        <v>661</v>
      </c>
      <c r="F52" t="s">
        <v>632</v>
      </c>
      <c r="G52" t="s">
        <v>675</v>
      </c>
      <c r="H52" t="s">
        <v>703</v>
      </c>
      <c r="J52" t="s">
        <v>1316</v>
      </c>
      <c r="K52">
        <v>43859</v>
      </c>
      <c r="L52">
        <v>0.00575569358178</v>
      </c>
      <c r="M52">
        <v>-0.02116718664507444</v>
      </c>
      <c r="N52">
        <v>0.15</v>
      </c>
      <c r="O52">
        <v>0.130881768226579</v>
      </c>
      <c r="P52" t="s">
        <v>636</v>
      </c>
      <c r="Q52" t="s">
        <v>440</v>
      </c>
      <c r="R52">
        <v>8</v>
      </c>
      <c r="S52">
        <v>0.1535911602209945</v>
      </c>
      <c r="T52">
        <v>217</v>
      </c>
      <c r="U52">
        <v>1.112903225806452</v>
      </c>
      <c r="V52">
        <v>7.9869</v>
      </c>
      <c r="W52">
        <v>9.050000000000001</v>
      </c>
      <c r="X52">
        <v>1.39</v>
      </c>
      <c r="Y52">
        <v>0.05690000000000001</v>
      </c>
      <c r="Z52">
        <v>0.0135593220338983</v>
      </c>
      <c r="AA52">
        <v>0.9019292604501608</v>
      </c>
      <c r="AB52">
        <v>0.9678972712680577</v>
      </c>
      <c r="AC52">
        <v>0.1556982343499198</v>
      </c>
      <c r="AD52">
        <v>0.4237560192616373</v>
      </c>
    </row>
    <row r="53" spans="1:30">
      <c r="A53" s="1" t="s">
        <v>60</v>
      </c>
      <c r="B53">
        <f>HYPERLINK("https://www.suredividend.com/sure-analysis-TYCB/","Calvin B. Taylor Bankshares, Inc.")</f>
        <v>0</v>
      </c>
      <c r="C53">
        <v>33.55</v>
      </c>
      <c r="D53">
        <v>93.098901</v>
      </c>
      <c r="E53" t="s">
        <v>669</v>
      </c>
      <c r="F53" t="s">
        <v>632</v>
      </c>
      <c r="G53" t="s">
        <v>675</v>
      </c>
      <c r="H53" t="s">
        <v>705</v>
      </c>
      <c r="I53" t="s">
        <v>758</v>
      </c>
      <c r="J53" t="s">
        <v>1316</v>
      </c>
      <c r="K53">
        <v>43891</v>
      </c>
      <c r="L53">
        <v>0.031594634873323</v>
      </c>
      <c r="M53">
        <v>0.04092218922466984</v>
      </c>
      <c r="N53">
        <v>0.06</v>
      </c>
      <c r="O53">
        <v>0.1308784020862976</v>
      </c>
      <c r="P53" t="s">
        <v>636</v>
      </c>
      <c r="Q53" t="s">
        <v>637</v>
      </c>
      <c r="R53">
        <v>29</v>
      </c>
      <c r="S53">
        <v>0.3212121212121212</v>
      </c>
      <c r="T53">
        <v>41</v>
      </c>
      <c r="U53">
        <v>0.8182926829268292</v>
      </c>
      <c r="V53">
        <v>2.99</v>
      </c>
      <c r="W53">
        <v>3.3</v>
      </c>
      <c r="X53">
        <v>1.06</v>
      </c>
      <c r="Y53">
        <v>-0.0414</v>
      </c>
      <c r="Z53">
        <v>0.3423728813559322</v>
      </c>
      <c r="AA53">
        <v>0.797427652733119</v>
      </c>
      <c r="AB53">
        <v>0.6645264847512038</v>
      </c>
      <c r="AC53">
        <v>0.4414125200642054</v>
      </c>
      <c r="AD53">
        <v>0.4221508828250402</v>
      </c>
    </row>
    <row r="54" spans="1:30">
      <c r="A54" s="1" t="s">
        <v>61</v>
      </c>
      <c r="B54">
        <f>HYPERLINK("https://www.suredividend.com/sure-analysis-FMS/","Fresenius Medical Care AG &amp; Co. KGaA")</f>
        <v>0</v>
      </c>
      <c r="C54">
        <v>32.61</v>
      </c>
      <c r="D54">
        <v>19457.041577</v>
      </c>
      <c r="E54" t="s">
        <v>661</v>
      </c>
      <c r="F54" t="s">
        <v>632</v>
      </c>
      <c r="G54" t="s">
        <v>679</v>
      </c>
      <c r="H54" t="s">
        <v>703</v>
      </c>
      <c r="I54" t="s">
        <v>759</v>
      </c>
      <c r="J54" t="s">
        <v>1327</v>
      </c>
      <c r="K54">
        <v>43888</v>
      </c>
      <c r="L54">
        <v>0.02</v>
      </c>
      <c r="M54">
        <v>0.05191269959523748</v>
      </c>
      <c r="N54">
        <v>0.06</v>
      </c>
      <c r="O54">
        <v>0.1300302672501163</v>
      </c>
      <c r="P54" t="s">
        <v>636</v>
      </c>
      <c r="Q54" t="s">
        <v>374</v>
      </c>
      <c r="R54">
        <v>23</v>
      </c>
      <c r="S54">
        <v>0.2479847908745247</v>
      </c>
      <c r="T54">
        <v>42</v>
      </c>
      <c r="U54">
        <v>0.7764285714285715</v>
      </c>
      <c r="V54">
        <v>2.2189</v>
      </c>
      <c r="W54">
        <v>2.63</v>
      </c>
      <c r="X54">
        <v>0.6522</v>
      </c>
      <c r="Y54">
        <v>-0.1721</v>
      </c>
      <c r="Z54">
        <v>0.1661016949152542</v>
      </c>
      <c r="AA54">
        <v>0.6061093247588425</v>
      </c>
      <c r="AB54">
        <v>0.6645264847512038</v>
      </c>
      <c r="AC54">
        <v>0.5024077046548957</v>
      </c>
      <c r="AD54">
        <v>0.4125200642054574</v>
      </c>
    </row>
    <row r="55" spans="1:30">
      <c r="A55" s="1" t="s">
        <v>62</v>
      </c>
      <c r="B55">
        <f>HYPERLINK("https://www.suredividend.com/sure-analysis-GE/","General Electric Co.")</f>
        <v>0</v>
      </c>
      <c r="C55">
        <v>7.23</v>
      </c>
      <c r="D55">
        <v>63191.8629</v>
      </c>
      <c r="E55" t="s">
        <v>664</v>
      </c>
      <c r="F55" t="s">
        <v>632</v>
      </c>
      <c r="G55" t="s">
        <v>675</v>
      </c>
      <c r="H55" t="s">
        <v>703</v>
      </c>
      <c r="I55" t="s">
        <v>760</v>
      </c>
      <c r="J55" t="s">
        <v>1317</v>
      </c>
      <c r="K55">
        <v>43859</v>
      </c>
      <c r="L55">
        <v>0.005532503457814</v>
      </c>
      <c r="M55">
        <v>-0.0008312563445955767</v>
      </c>
      <c r="N55">
        <v>0.127</v>
      </c>
      <c r="O55">
        <v>0.1294832253776053</v>
      </c>
      <c r="P55" t="s">
        <v>636</v>
      </c>
      <c r="Q55" t="s">
        <v>440</v>
      </c>
      <c r="R55">
        <v>0</v>
      </c>
      <c r="S55">
        <v>0.07272727272727272</v>
      </c>
      <c r="T55">
        <v>7.2</v>
      </c>
      <c r="U55">
        <v>1.004166666666667</v>
      </c>
      <c r="V55">
        <v>0.076</v>
      </c>
      <c r="W55">
        <v>0.55</v>
      </c>
      <c r="X55">
        <v>0.04</v>
      </c>
      <c r="Y55">
        <v>-0.2784</v>
      </c>
      <c r="Z55">
        <v>0.01186440677966102</v>
      </c>
      <c r="AA55">
        <v>0.4340836012861736</v>
      </c>
      <c r="AB55">
        <v>0.9614767255216694</v>
      </c>
      <c r="AC55">
        <v>0.2343499197431782</v>
      </c>
      <c r="AD55">
        <v>0.4093097913322633</v>
      </c>
    </row>
    <row r="56" spans="1:30">
      <c r="A56" s="1" t="s">
        <v>63</v>
      </c>
      <c r="B56">
        <f>HYPERLINK("https://www.suredividend.com/sure-analysis-LOW/","Lowe's Cos., Inc.")</f>
        <v>0</v>
      </c>
      <c r="C56">
        <v>89.92</v>
      </c>
      <c r="D56">
        <v>68921.432</v>
      </c>
      <c r="E56" t="s">
        <v>663</v>
      </c>
      <c r="F56" t="s">
        <v>632</v>
      </c>
      <c r="G56" t="s">
        <v>675</v>
      </c>
      <c r="H56" t="s">
        <v>703</v>
      </c>
      <c r="I56" t="s">
        <v>761</v>
      </c>
      <c r="J56" t="s">
        <v>1320</v>
      </c>
      <c r="K56">
        <v>43796</v>
      </c>
      <c r="L56">
        <v>0.023687722419928</v>
      </c>
      <c r="M56">
        <v>0.0235121797429072</v>
      </c>
      <c r="N56">
        <v>0.082</v>
      </c>
      <c r="O56">
        <v>0.1284619664806634</v>
      </c>
      <c r="P56" t="s">
        <v>636</v>
      </c>
      <c r="Q56" t="s">
        <v>637</v>
      </c>
      <c r="R56">
        <v>56</v>
      </c>
      <c r="S56">
        <v>0.3837837837837837</v>
      </c>
      <c r="T56">
        <v>101</v>
      </c>
      <c r="U56">
        <v>0.8902970297029703</v>
      </c>
      <c r="V56">
        <v>5.4746</v>
      </c>
      <c r="W56">
        <v>5.55</v>
      </c>
      <c r="X56">
        <v>2.13</v>
      </c>
      <c r="Y56">
        <v>-0.1112</v>
      </c>
      <c r="Z56">
        <v>0.2288135593220339</v>
      </c>
      <c r="AA56">
        <v>0.6961414790996784</v>
      </c>
      <c r="AB56">
        <v>0.8747993579454254</v>
      </c>
      <c r="AC56">
        <v>0.3563402889245586</v>
      </c>
      <c r="AD56">
        <v>0.4012841091492777</v>
      </c>
    </row>
    <row r="57" spans="1:30">
      <c r="A57" s="1" t="s">
        <v>64</v>
      </c>
      <c r="B57">
        <f>HYPERLINK("https://www.suredividend.com/sure-analysis-BAM/","Brookfield Asset Management, Inc.")</f>
        <v>0</v>
      </c>
      <c r="C57">
        <v>46.5</v>
      </c>
      <c r="D57">
        <v>46836.43308</v>
      </c>
      <c r="E57" t="s">
        <v>665</v>
      </c>
      <c r="F57" t="s">
        <v>632</v>
      </c>
      <c r="G57" t="s">
        <v>676</v>
      </c>
      <c r="H57" t="s">
        <v>703</v>
      </c>
      <c r="I57" t="s">
        <v>762</v>
      </c>
      <c r="J57" t="s">
        <v>1316</v>
      </c>
      <c r="K57">
        <v>43796</v>
      </c>
      <c r="L57">
        <v>0.013805396842958</v>
      </c>
      <c r="M57">
        <v>0.03035803310185115</v>
      </c>
      <c r="N57">
        <v>0.08</v>
      </c>
      <c r="O57">
        <v>0.1228840523028683</v>
      </c>
      <c r="P57" t="s">
        <v>636</v>
      </c>
      <c r="Q57" t="s">
        <v>374</v>
      </c>
      <c r="R57">
        <v>8</v>
      </c>
      <c r="S57">
        <v>0.1188798061476996</v>
      </c>
      <c r="T57">
        <v>54</v>
      </c>
      <c r="U57">
        <v>0.8611111111111112</v>
      </c>
      <c r="V57">
        <v>2.7349</v>
      </c>
      <c r="W57">
        <v>5.4</v>
      </c>
      <c r="X57">
        <v>0.641950953197578</v>
      </c>
      <c r="Y57">
        <v>0.0017</v>
      </c>
      <c r="Z57">
        <v>0.07627118644067797</v>
      </c>
      <c r="AA57">
        <v>0.8472668810289389</v>
      </c>
      <c r="AB57">
        <v>0.8386837881219904</v>
      </c>
      <c r="AC57">
        <v>0.3932584269662922</v>
      </c>
      <c r="AD57">
        <v>0.3868378812199037</v>
      </c>
    </row>
    <row r="58" spans="1:30">
      <c r="A58" s="1" t="s">
        <v>65</v>
      </c>
      <c r="B58">
        <f>HYPERLINK("https://www.suredividend.com/sure-analysis-CSX/","CSX Corp.")</f>
        <v>0</v>
      </c>
      <c r="C58">
        <v>53.41</v>
      </c>
      <c r="D58">
        <v>41330.04666</v>
      </c>
      <c r="E58" t="s">
        <v>665</v>
      </c>
      <c r="F58" t="s">
        <v>632</v>
      </c>
      <c r="G58" t="s">
        <v>675</v>
      </c>
      <c r="H58" t="s">
        <v>704</v>
      </c>
      <c r="I58" t="s">
        <v>763</v>
      </c>
      <c r="J58" t="s">
        <v>1319</v>
      </c>
      <c r="K58">
        <v>43849</v>
      </c>
      <c r="L58">
        <v>0.01797416214192</v>
      </c>
      <c r="M58">
        <v>0.03357880352247156</v>
      </c>
      <c r="N58">
        <v>0.07000000000000001</v>
      </c>
      <c r="O58">
        <v>0.122078388345616</v>
      </c>
      <c r="P58" t="s">
        <v>636</v>
      </c>
      <c r="Q58" t="s">
        <v>374</v>
      </c>
      <c r="R58">
        <v>14</v>
      </c>
      <c r="S58">
        <v>0.2285714285714286</v>
      </c>
      <c r="T58">
        <v>63</v>
      </c>
      <c r="U58">
        <v>0.8477777777777777</v>
      </c>
      <c r="V58">
        <v>4.1789</v>
      </c>
      <c r="W58">
        <v>4.2</v>
      </c>
      <c r="X58">
        <v>0.96</v>
      </c>
      <c r="Y58">
        <v>-0.278</v>
      </c>
      <c r="Z58">
        <v>0.1389830508474576</v>
      </c>
      <c r="AA58">
        <v>0.4356913183279743</v>
      </c>
      <c r="AB58">
        <v>0.7576243980738363</v>
      </c>
      <c r="AC58">
        <v>0.404494382022472</v>
      </c>
      <c r="AD58">
        <v>0.3820224719101124</v>
      </c>
    </row>
    <row r="59" spans="1:30">
      <c r="A59" s="1" t="s">
        <v>66</v>
      </c>
      <c r="B59">
        <f>HYPERLINK("https://www.suredividend.com/sure-analysis-CAH/","Cardinal Health, Inc.")</f>
        <v>0</v>
      </c>
      <c r="C59">
        <v>42.39</v>
      </c>
      <c r="D59">
        <v>12368.72376</v>
      </c>
      <c r="E59" t="s">
        <v>664</v>
      </c>
      <c r="F59" t="s">
        <v>632</v>
      </c>
      <c r="G59" t="s">
        <v>675</v>
      </c>
      <c r="H59" t="s">
        <v>703</v>
      </c>
      <c r="I59" t="s">
        <v>764</v>
      </c>
      <c r="J59" t="s">
        <v>1321</v>
      </c>
      <c r="K59">
        <v>43867</v>
      </c>
      <c r="L59">
        <v>0.045284265156876</v>
      </c>
      <c r="M59">
        <v>0.04568888219250189</v>
      </c>
      <c r="N59">
        <v>0.04</v>
      </c>
      <c r="O59">
        <v>0.1212929527686006</v>
      </c>
      <c r="P59" t="s">
        <v>636</v>
      </c>
      <c r="Q59" t="s">
        <v>636</v>
      </c>
      <c r="R59">
        <v>32</v>
      </c>
      <c r="S59">
        <v>0.362188679245283</v>
      </c>
      <c r="T59">
        <v>53</v>
      </c>
      <c r="U59">
        <v>0.7998113207547169</v>
      </c>
      <c r="V59">
        <v>-14.2307</v>
      </c>
      <c r="W59">
        <v>5.3</v>
      </c>
      <c r="X59">
        <v>1.9196</v>
      </c>
      <c r="Y59">
        <v>-0.1631</v>
      </c>
      <c r="Z59">
        <v>0.523728813559322</v>
      </c>
      <c r="AA59">
        <v>0.6189710610932476</v>
      </c>
      <c r="AB59">
        <v>0.3723916532905296</v>
      </c>
      <c r="AC59">
        <v>0.4654895666131621</v>
      </c>
      <c r="AD59">
        <v>0.3788121990369182</v>
      </c>
    </row>
    <row r="60" spans="1:30">
      <c r="A60" s="1" t="s">
        <v>67</v>
      </c>
      <c r="B60">
        <f>HYPERLINK("https://www.suredividend.com/sure-analysis-MMM/","3M Co.")</f>
        <v>0</v>
      </c>
      <c r="C60">
        <v>133.58</v>
      </c>
      <c r="D60">
        <v>76888.648</v>
      </c>
      <c r="E60" t="s">
        <v>661</v>
      </c>
      <c r="F60" t="s">
        <v>632</v>
      </c>
      <c r="G60" t="s">
        <v>675</v>
      </c>
      <c r="H60" t="s">
        <v>703</v>
      </c>
      <c r="I60" t="s">
        <v>765</v>
      </c>
      <c r="J60" t="s">
        <v>1326</v>
      </c>
      <c r="K60">
        <v>43859</v>
      </c>
      <c r="L60">
        <v>0.043120227578978</v>
      </c>
      <c r="M60">
        <v>0.03283665540397007</v>
      </c>
      <c r="N60">
        <v>0.05</v>
      </c>
      <c r="O60">
        <v>0.1184521098016438</v>
      </c>
      <c r="P60" t="s">
        <v>636</v>
      </c>
      <c r="Q60" t="s">
        <v>636</v>
      </c>
      <c r="R60">
        <v>61</v>
      </c>
      <c r="S60">
        <v>0.6044071353620147</v>
      </c>
      <c r="T60">
        <v>157</v>
      </c>
      <c r="U60">
        <v>0.8508280254777071</v>
      </c>
      <c r="V60">
        <v>7.9173</v>
      </c>
      <c r="W60">
        <v>9.529999999999999</v>
      </c>
      <c r="X60">
        <v>5.76</v>
      </c>
      <c r="Y60">
        <v>-0.3536</v>
      </c>
      <c r="Z60">
        <v>0.5067796610169492</v>
      </c>
      <c r="AA60">
        <v>0.3151125401929261</v>
      </c>
      <c r="AB60">
        <v>0.5232744783306581</v>
      </c>
      <c r="AC60">
        <v>0.3996789727126806</v>
      </c>
      <c r="AD60">
        <v>0.3675762439807383</v>
      </c>
    </row>
    <row r="61" spans="1:30">
      <c r="A61" s="1" t="s">
        <v>68</v>
      </c>
      <c r="B61">
        <f>HYPERLINK("https://www.suredividend.com/sure-analysis-CB/","Chubb Ltd.")</f>
        <v>0</v>
      </c>
      <c r="C61">
        <v>116.74</v>
      </c>
      <c r="D61">
        <v>52906.80148</v>
      </c>
      <c r="E61" t="s">
        <v>669</v>
      </c>
      <c r="F61" t="s">
        <v>632</v>
      </c>
      <c r="G61" t="s">
        <v>680</v>
      </c>
      <c r="H61" t="s">
        <v>703</v>
      </c>
      <c r="I61" t="s">
        <v>766</v>
      </c>
      <c r="J61" t="s">
        <v>1316</v>
      </c>
      <c r="K61">
        <v>43868</v>
      </c>
      <c r="L61">
        <v>0.025526811718348</v>
      </c>
      <c r="M61">
        <v>0.03402700118427648</v>
      </c>
      <c r="N61">
        <v>0.06</v>
      </c>
      <c r="O61">
        <v>0.1165209975053401</v>
      </c>
      <c r="P61" t="s">
        <v>636</v>
      </c>
      <c r="Q61" t="s">
        <v>637</v>
      </c>
      <c r="R61">
        <v>26</v>
      </c>
      <c r="S61">
        <v>0.269683257918552</v>
      </c>
      <c r="T61">
        <v>138</v>
      </c>
      <c r="U61">
        <v>0.8459420289855072</v>
      </c>
      <c r="V61">
        <v>9.779</v>
      </c>
      <c r="W61">
        <v>11.05</v>
      </c>
      <c r="X61">
        <v>2.98</v>
      </c>
      <c r="Y61">
        <v>-0.1322</v>
      </c>
      <c r="Z61">
        <v>0.2559322033898305</v>
      </c>
      <c r="AA61">
        <v>0.6639871382636656</v>
      </c>
      <c r="AB61">
        <v>0.6645264847512038</v>
      </c>
      <c r="AC61">
        <v>0.4077046548956661</v>
      </c>
      <c r="AD61">
        <v>0.3611556982343499</v>
      </c>
    </row>
    <row r="62" spans="1:30">
      <c r="A62" s="1" t="s">
        <v>69</v>
      </c>
      <c r="B62">
        <f>HYPERLINK("https://www.suredividend.com/sure-analysis-ADP/","Automatic Data Processing, Inc.")</f>
        <v>0</v>
      </c>
      <c r="C62">
        <v>130.28</v>
      </c>
      <c r="D62">
        <v>56248.91112</v>
      </c>
      <c r="E62" t="s">
        <v>665</v>
      </c>
      <c r="F62" t="s">
        <v>632</v>
      </c>
      <c r="G62" t="s">
        <v>675</v>
      </c>
      <c r="H62" t="s">
        <v>704</v>
      </c>
      <c r="I62" t="s">
        <v>767</v>
      </c>
      <c r="J62" t="s">
        <v>1328</v>
      </c>
      <c r="K62">
        <v>43862</v>
      </c>
      <c r="L62">
        <v>0.025176542830825</v>
      </c>
      <c r="M62">
        <v>0.00863081360928164</v>
      </c>
      <c r="N62">
        <v>0.08</v>
      </c>
      <c r="O62">
        <v>0.1133836942705881</v>
      </c>
      <c r="P62" t="s">
        <v>636</v>
      </c>
      <c r="Q62" t="s">
        <v>374</v>
      </c>
      <c r="R62">
        <v>44</v>
      </c>
      <c r="S62">
        <v>0.5324675324675325</v>
      </c>
      <c r="T62">
        <v>136</v>
      </c>
      <c r="U62">
        <v>0.9579411764705883</v>
      </c>
      <c r="V62">
        <v>5.6961</v>
      </c>
      <c r="W62">
        <v>6.16</v>
      </c>
      <c r="X62">
        <v>3.28</v>
      </c>
      <c r="Y62">
        <v>-0.1476</v>
      </c>
      <c r="Z62">
        <v>0.2508474576271186</v>
      </c>
      <c r="AA62">
        <v>0.6430868167202572</v>
      </c>
      <c r="AB62">
        <v>0.8386837881219904</v>
      </c>
      <c r="AC62">
        <v>0.2841091492776886</v>
      </c>
      <c r="AD62">
        <v>0.3434991974317817</v>
      </c>
    </row>
    <row r="63" spans="1:30">
      <c r="A63" s="1" t="s">
        <v>70</v>
      </c>
      <c r="B63">
        <f>HYPERLINK("https://www.suredividend.com/sure-analysis-BDX/","Becton, Dickinson &amp; Co.")</f>
        <v>0</v>
      </c>
      <c r="C63">
        <v>220.57</v>
      </c>
      <c r="D63">
        <v>59812.62861</v>
      </c>
      <c r="E63" t="s">
        <v>661</v>
      </c>
      <c r="F63" t="s">
        <v>632</v>
      </c>
      <c r="G63" t="s">
        <v>675</v>
      </c>
      <c r="H63" t="s">
        <v>703</v>
      </c>
      <c r="I63" t="s">
        <v>768</v>
      </c>
      <c r="J63" t="s">
        <v>1322</v>
      </c>
      <c r="K63">
        <v>43867</v>
      </c>
      <c r="L63">
        <v>0.0140544951716</v>
      </c>
      <c r="M63">
        <v>0.0003895952111598877</v>
      </c>
      <c r="N63">
        <v>0.1</v>
      </c>
      <c r="O63">
        <v>0.1129306749572008</v>
      </c>
      <c r="P63" t="s">
        <v>636</v>
      </c>
      <c r="Q63" t="s">
        <v>374</v>
      </c>
      <c r="R63">
        <v>48</v>
      </c>
      <c r="S63">
        <v>0.2583333333333334</v>
      </c>
      <c r="T63">
        <v>221</v>
      </c>
      <c r="U63">
        <v>0.9980542986425339</v>
      </c>
      <c r="V63">
        <v>2.7553</v>
      </c>
      <c r="W63">
        <v>12</v>
      </c>
      <c r="X63">
        <v>3.1</v>
      </c>
      <c r="Y63">
        <v>-0.1303</v>
      </c>
      <c r="Z63">
        <v>0.08305084745762711</v>
      </c>
      <c r="AA63">
        <v>0.6688102893890675</v>
      </c>
      <c r="AB63">
        <v>0.9333868378812198</v>
      </c>
      <c r="AC63">
        <v>0.245585874799358</v>
      </c>
      <c r="AD63">
        <v>0.3418940609951846</v>
      </c>
    </row>
    <row r="64" spans="1:30">
      <c r="A64" s="1" t="s">
        <v>71</v>
      </c>
      <c r="B64">
        <f>HYPERLINK("https://www.suredividend.com/sure-analysis-JNJ/","Johnson &amp; Johnson")</f>
        <v>0</v>
      </c>
      <c r="C64">
        <v>125.41</v>
      </c>
      <c r="D64">
        <v>330624.6535</v>
      </c>
      <c r="E64" t="s">
        <v>661</v>
      </c>
      <c r="F64" t="s">
        <v>632</v>
      </c>
      <c r="G64" t="s">
        <v>675</v>
      </c>
      <c r="H64" t="s">
        <v>703</v>
      </c>
      <c r="I64" t="s">
        <v>769</v>
      </c>
      <c r="J64" t="s">
        <v>1322</v>
      </c>
      <c r="K64">
        <v>43852</v>
      </c>
      <c r="L64">
        <v>0.029901921696834</v>
      </c>
      <c r="M64">
        <v>0.0265988511743902</v>
      </c>
      <c r="N64">
        <v>0.06</v>
      </c>
      <c r="O64">
        <v>0.1128870385422018</v>
      </c>
      <c r="P64" t="s">
        <v>636</v>
      </c>
      <c r="Q64" t="s">
        <v>636</v>
      </c>
      <c r="R64">
        <v>57</v>
      </c>
      <c r="S64">
        <v>0.4152823920265781</v>
      </c>
      <c r="T64">
        <v>143</v>
      </c>
      <c r="U64">
        <v>0.876993006993007</v>
      </c>
      <c r="V64">
        <v>5.7113</v>
      </c>
      <c r="W64">
        <v>9.029999999999999</v>
      </c>
      <c r="X64">
        <v>3.75</v>
      </c>
      <c r="Y64">
        <v>-0.1004</v>
      </c>
      <c r="Z64">
        <v>0.3271186440677966</v>
      </c>
      <c r="AA64">
        <v>0.7186495176848875</v>
      </c>
      <c r="AB64">
        <v>0.6645264847512038</v>
      </c>
      <c r="AC64">
        <v>0.3707865168539326</v>
      </c>
      <c r="AD64">
        <v>0.3386837881219904</v>
      </c>
    </row>
    <row r="65" spans="1:30">
      <c r="A65" s="1" t="s">
        <v>72</v>
      </c>
      <c r="B65">
        <f>HYPERLINK("https://www.suredividend.com/sure-analysis-SPGI/","S&amp;P Global, Inc.")</f>
        <v>0</v>
      </c>
      <c r="C65">
        <v>221.46</v>
      </c>
      <c r="D65">
        <v>53991.948</v>
      </c>
      <c r="E65" t="s">
        <v>665</v>
      </c>
      <c r="F65" t="s">
        <v>632</v>
      </c>
      <c r="G65" t="s">
        <v>675</v>
      </c>
      <c r="H65" t="s">
        <v>703</v>
      </c>
      <c r="I65" t="s">
        <v>770</v>
      </c>
      <c r="J65" t="s">
        <v>1325</v>
      </c>
      <c r="K65">
        <v>43876</v>
      </c>
      <c r="L65">
        <v>0.010295312923327</v>
      </c>
      <c r="M65">
        <v>0.008470820925091216</v>
      </c>
      <c r="N65">
        <v>0.09</v>
      </c>
      <c r="O65">
        <v>0.1107781359788687</v>
      </c>
      <c r="P65" t="s">
        <v>636</v>
      </c>
      <c r="Q65" t="s">
        <v>374</v>
      </c>
      <c r="R65">
        <v>47</v>
      </c>
      <c r="S65">
        <v>0.2171428571428572</v>
      </c>
      <c r="T65">
        <v>231</v>
      </c>
      <c r="U65">
        <v>0.9587012987012987</v>
      </c>
      <c r="V65">
        <v>8.6508</v>
      </c>
      <c r="W65">
        <v>10.5</v>
      </c>
      <c r="X65">
        <v>2.28</v>
      </c>
      <c r="Y65">
        <v>0.109</v>
      </c>
      <c r="Z65">
        <v>0.03728813559322033</v>
      </c>
      <c r="AA65">
        <v>0.927652733118971</v>
      </c>
      <c r="AB65">
        <v>0.8956661316211878</v>
      </c>
      <c r="AC65">
        <v>0.2808988764044943</v>
      </c>
      <c r="AD65">
        <v>0.3258426966292135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25.85</v>
      </c>
      <c r="D66">
        <v>673.8578</v>
      </c>
      <c r="E66" t="s">
        <v>665</v>
      </c>
      <c r="F66" t="s">
        <v>632</v>
      </c>
      <c r="G66" t="s">
        <v>675</v>
      </c>
      <c r="H66" t="s">
        <v>703</v>
      </c>
      <c r="I66" t="s">
        <v>771</v>
      </c>
      <c r="J66" t="s">
        <v>1326</v>
      </c>
      <c r="K66">
        <v>43878</v>
      </c>
      <c r="L66">
        <v>0.02127659574468</v>
      </c>
      <c r="M66">
        <v>0.0436091692023659</v>
      </c>
      <c r="N66">
        <v>0.045</v>
      </c>
      <c r="O66">
        <v>0.1072080316919304</v>
      </c>
      <c r="P66" t="s">
        <v>636</v>
      </c>
      <c r="Q66" t="s">
        <v>637</v>
      </c>
      <c r="R66">
        <v>47</v>
      </c>
      <c r="S66">
        <v>0.3793103448275862</v>
      </c>
      <c r="T66">
        <v>32</v>
      </c>
      <c r="U66">
        <v>0.8078125</v>
      </c>
      <c r="V66">
        <v>1.3716</v>
      </c>
      <c r="W66">
        <v>1.45</v>
      </c>
      <c r="X66">
        <v>0.55</v>
      </c>
      <c r="Y66">
        <v>-0.2496</v>
      </c>
      <c r="Z66">
        <v>0.1830508474576271</v>
      </c>
      <c r="AA66">
        <v>0.4758842443729903</v>
      </c>
      <c r="AB66">
        <v>0.442215088282504</v>
      </c>
      <c r="AC66">
        <v>0.4542536115569824</v>
      </c>
      <c r="AD66">
        <v>0.3097913322632423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85.58</v>
      </c>
      <c r="D67">
        <v>12351.59024</v>
      </c>
      <c r="E67" t="s">
        <v>661</v>
      </c>
      <c r="F67" t="s">
        <v>632</v>
      </c>
      <c r="G67" t="s">
        <v>675</v>
      </c>
      <c r="H67" t="s">
        <v>703</v>
      </c>
      <c r="I67" t="s">
        <v>772</v>
      </c>
      <c r="J67" t="s">
        <v>1315</v>
      </c>
      <c r="K67">
        <v>43864</v>
      </c>
      <c r="L67">
        <v>0.022668847861649</v>
      </c>
      <c r="M67">
        <v>0.03572766790029758</v>
      </c>
      <c r="N67">
        <v>0.05</v>
      </c>
      <c r="O67">
        <v>0.1058759674019938</v>
      </c>
      <c r="P67" t="s">
        <v>636</v>
      </c>
      <c r="Q67" t="s">
        <v>637</v>
      </c>
      <c r="R67">
        <v>64</v>
      </c>
      <c r="S67">
        <v>0.307936507936508</v>
      </c>
      <c r="T67">
        <v>102</v>
      </c>
      <c r="U67">
        <v>0.8390196078431372</v>
      </c>
      <c r="V67">
        <v>4.668</v>
      </c>
      <c r="W67">
        <v>6.3</v>
      </c>
      <c r="X67">
        <v>1.94</v>
      </c>
      <c r="Y67">
        <v>-0.06370000000000001</v>
      </c>
      <c r="Z67">
        <v>0.2067796610169492</v>
      </c>
      <c r="AA67">
        <v>0.7684887459807074</v>
      </c>
      <c r="AB67">
        <v>0.5232744783306581</v>
      </c>
      <c r="AC67">
        <v>0.4093097913322633</v>
      </c>
      <c r="AD67">
        <v>0.3065810593900481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109.17</v>
      </c>
      <c r="D68">
        <v>7558.71246</v>
      </c>
      <c r="E68" t="s">
        <v>664</v>
      </c>
      <c r="F68" t="s">
        <v>632</v>
      </c>
      <c r="G68" t="s">
        <v>675</v>
      </c>
      <c r="H68" t="s">
        <v>703</v>
      </c>
      <c r="I68" t="s">
        <v>773</v>
      </c>
      <c r="J68" t="s">
        <v>1320</v>
      </c>
      <c r="K68">
        <v>43880</v>
      </c>
      <c r="L68">
        <v>0.002198406155537</v>
      </c>
      <c r="M68">
        <v>0.04492981145449049</v>
      </c>
      <c r="N68">
        <v>0.05</v>
      </c>
      <c r="O68">
        <v>0.1044279099880567</v>
      </c>
      <c r="P68" t="s">
        <v>636</v>
      </c>
      <c r="Q68" t="s">
        <v>440</v>
      </c>
      <c r="R68">
        <v>1</v>
      </c>
      <c r="S68">
        <v>0.02823529411764706</v>
      </c>
      <c r="T68">
        <v>136</v>
      </c>
      <c r="U68">
        <v>0.8027205882352941</v>
      </c>
      <c r="V68">
        <v>6.8668</v>
      </c>
      <c r="W68">
        <v>8.5</v>
      </c>
      <c r="X68">
        <v>0.24</v>
      </c>
      <c r="Y68">
        <v>-0.2943</v>
      </c>
      <c r="Z68">
        <v>0.001694915254237288</v>
      </c>
      <c r="AA68">
        <v>0.4067524115755627</v>
      </c>
      <c r="AB68">
        <v>0.5232744783306581</v>
      </c>
      <c r="AC68">
        <v>0.4622792937399678</v>
      </c>
      <c r="AD68">
        <v>0.3017656500802569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40.05</v>
      </c>
      <c r="D69">
        <v>2136.652601</v>
      </c>
      <c r="E69" t="s">
        <v>661</v>
      </c>
      <c r="F69" t="s">
        <v>632</v>
      </c>
      <c r="G69" t="s">
        <v>675</v>
      </c>
      <c r="H69" t="s">
        <v>703</v>
      </c>
      <c r="I69" t="s">
        <v>774</v>
      </c>
      <c r="J69" t="s">
        <v>1326</v>
      </c>
      <c r="K69">
        <v>43882</v>
      </c>
      <c r="L69">
        <v>0.02147315855181</v>
      </c>
      <c r="M69">
        <v>0.03687819929947578</v>
      </c>
      <c r="N69">
        <v>0.05</v>
      </c>
      <c r="O69">
        <v>0.1042626467628929</v>
      </c>
      <c r="P69" t="s">
        <v>636</v>
      </c>
      <c r="Q69" t="s">
        <v>637</v>
      </c>
      <c r="R69">
        <v>34</v>
      </c>
      <c r="S69">
        <v>0.3307692307692308</v>
      </c>
      <c r="T69">
        <v>48</v>
      </c>
      <c r="U69">
        <v>0.834375</v>
      </c>
      <c r="V69">
        <v>2.6864</v>
      </c>
      <c r="W69">
        <v>2.6</v>
      </c>
      <c r="X69">
        <v>0.86</v>
      </c>
      <c r="Y69">
        <v>-0.1394</v>
      </c>
      <c r="Z69">
        <v>0.1915254237288136</v>
      </c>
      <c r="AA69">
        <v>0.6479099678456592</v>
      </c>
      <c r="AB69">
        <v>0.5232744783306581</v>
      </c>
      <c r="AC69">
        <v>0.4237560192616373</v>
      </c>
      <c r="AD69">
        <v>0.3001605136436597</v>
      </c>
    </row>
    <row r="70" spans="1:30">
      <c r="A70" s="1" t="s">
        <v>77</v>
      </c>
      <c r="B70">
        <f>HYPERLINK("https://www.suredividend.com/sure-analysis-GPC/","Genuine Parts Co.")</f>
        <v>0</v>
      </c>
      <c r="C70">
        <v>78.45</v>
      </c>
      <c r="D70">
        <v>11405.2179</v>
      </c>
      <c r="E70" t="s">
        <v>665</v>
      </c>
      <c r="F70" t="s">
        <v>632</v>
      </c>
      <c r="G70" t="s">
        <v>675</v>
      </c>
      <c r="H70" t="s">
        <v>703</v>
      </c>
      <c r="I70" t="s">
        <v>775</v>
      </c>
      <c r="J70" t="s">
        <v>1321</v>
      </c>
      <c r="K70">
        <v>43888</v>
      </c>
      <c r="L70">
        <v>0.038878266411727</v>
      </c>
      <c r="M70">
        <v>0.03682863059290553</v>
      </c>
      <c r="N70">
        <v>0.03</v>
      </c>
      <c r="O70">
        <v>0.1026213566213536</v>
      </c>
      <c r="P70" t="s">
        <v>636</v>
      </c>
      <c r="Q70" t="s">
        <v>636</v>
      </c>
      <c r="R70">
        <v>63</v>
      </c>
      <c r="S70">
        <v>0.5213675213675214</v>
      </c>
      <c r="T70">
        <v>94</v>
      </c>
      <c r="U70">
        <v>0.8345744680851064</v>
      </c>
      <c r="V70">
        <v>4.2582</v>
      </c>
      <c r="W70">
        <v>5.85</v>
      </c>
      <c r="X70">
        <v>3.05</v>
      </c>
      <c r="Y70">
        <v>-0.268</v>
      </c>
      <c r="Z70">
        <v>0.4525423728813559</v>
      </c>
      <c r="AA70">
        <v>0.4469453376205788</v>
      </c>
      <c r="AB70">
        <v>0.2415730337078652</v>
      </c>
      <c r="AC70">
        <v>0.4213483146067415</v>
      </c>
      <c r="AD70">
        <v>0.2873194221508828</v>
      </c>
    </row>
    <row r="71" spans="1:30">
      <c r="A71" s="1" t="s">
        <v>78</v>
      </c>
      <c r="B71">
        <f>HYPERLINK("https://www.suredividend.com/sure-analysis-NVDA/","NVIDIA Corp.")</f>
        <v>0</v>
      </c>
      <c r="C71">
        <v>216.31</v>
      </c>
      <c r="D71">
        <v>132381.72</v>
      </c>
      <c r="E71" t="s">
        <v>669</v>
      </c>
      <c r="F71" t="s">
        <v>632</v>
      </c>
      <c r="G71" t="s">
        <v>675</v>
      </c>
      <c r="H71" t="s">
        <v>704</v>
      </c>
      <c r="I71" t="s">
        <v>776</v>
      </c>
      <c r="J71" t="s">
        <v>1317</v>
      </c>
      <c r="K71">
        <v>43891</v>
      </c>
      <c r="L71">
        <v>0.00295871665665</v>
      </c>
      <c r="M71">
        <v>-0.04370056064877148</v>
      </c>
      <c r="N71">
        <v>0.15</v>
      </c>
      <c r="O71">
        <v>0.1017596783839767</v>
      </c>
      <c r="P71" t="s">
        <v>636</v>
      </c>
      <c r="Q71" t="s">
        <v>440</v>
      </c>
      <c r="R71">
        <v>7</v>
      </c>
      <c r="S71">
        <v>0.08152866242038218</v>
      </c>
      <c r="T71">
        <v>173</v>
      </c>
      <c r="U71">
        <v>1.250346820809249</v>
      </c>
      <c r="V71">
        <v>4.5816</v>
      </c>
      <c r="W71">
        <v>7.85</v>
      </c>
      <c r="X71">
        <v>0.64</v>
      </c>
      <c r="Y71">
        <v>0.2828</v>
      </c>
      <c r="Z71">
        <v>0.005084745762711864</v>
      </c>
      <c r="AA71">
        <v>0.9758842443729904</v>
      </c>
      <c r="AB71">
        <v>0.9678972712680577</v>
      </c>
      <c r="AC71">
        <v>0.07865168539325842</v>
      </c>
      <c r="AD71">
        <v>0.2808988764044943</v>
      </c>
    </row>
    <row r="72" spans="1:30">
      <c r="A72" s="1" t="s">
        <v>79</v>
      </c>
      <c r="B72">
        <f>HYPERLINK("https://www.suredividend.com/sure-analysis-SKM/","SK Telecom Co., Ltd.")</f>
        <v>0</v>
      </c>
      <c r="C72">
        <v>18.39</v>
      </c>
      <c r="D72">
        <v>12104.932737</v>
      </c>
      <c r="E72" t="s">
        <v>663</v>
      </c>
      <c r="F72" t="s">
        <v>632</v>
      </c>
      <c r="G72" t="s">
        <v>681</v>
      </c>
      <c r="H72" t="s">
        <v>703</v>
      </c>
      <c r="I72" t="s">
        <v>777</v>
      </c>
      <c r="J72" t="s">
        <v>1329</v>
      </c>
      <c r="K72">
        <v>43795</v>
      </c>
      <c r="L72">
        <v>0.004991843393148</v>
      </c>
      <c r="M72">
        <v>-0.02745960130256631</v>
      </c>
      <c r="N72">
        <v>0.09</v>
      </c>
      <c r="O72">
        <v>0.1000052321408178</v>
      </c>
      <c r="P72" t="s">
        <v>636</v>
      </c>
      <c r="Q72" t="s">
        <v>440</v>
      </c>
      <c r="R72">
        <v>0</v>
      </c>
      <c r="S72">
        <v>0.02295</v>
      </c>
      <c r="T72">
        <v>16</v>
      </c>
      <c r="U72">
        <v>1.149375</v>
      </c>
      <c r="V72">
        <v>1.1588</v>
      </c>
      <c r="W72">
        <v>4</v>
      </c>
      <c r="X72">
        <v>0.09180000000000001</v>
      </c>
      <c r="Y72">
        <v>-0.2407</v>
      </c>
      <c r="Z72">
        <v>0.01016949152542373</v>
      </c>
      <c r="AA72">
        <v>0.4983922829581994</v>
      </c>
      <c r="AB72">
        <v>0.8956661316211878</v>
      </c>
      <c r="AC72">
        <v>0.1187800963081862</v>
      </c>
      <c r="AD72">
        <v>0.2760834670947031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80.48999999999999</v>
      </c>
      <c r="D73">
        <v>16572.24708</v>
      </c>
      <c r="E73" t="s">
        <v>664</v>
      </c>
      <c r="F73" t="s">
        <v>632</v>
      </c>
      <c r="G73" t="s">
        <v>675</v>
      </c>
      <c r="H73" t="s">
        <v>703</v>
      </c>
      <c r="I73" t="s">
        <v>778</v>
      </c>
      <c r="J73" t="s">
        <v>1321</v>
      </c>
      <c r="K73">
        <v>43861</v>
      </c>
      <c r="L73">
        <v>0.019878245744813</v>
      </c>
      <c r="M73">
        <v>0.02709160616129136</v>
      </c>
      <c r="N73">
        <v>0.05</v>
      </c>
      <c r="O73">
        <v>0.09738015418013979</v>
      </c>
      <c r="P73" t="s">
        <v>636</v>
      </c>
      <c r="Q73" t="s">
        <v>374</v>
      </c>
      <c r="R73">
        <v>15</v>
      </c>
      <c r="S73">
        <v>0.2083333333333333</v>
      </c>
      <c r="T73">
        <v>92</v>
      </c>
      <c r="U73">
        <v>0.874891304347826</v>
      </c>
      <c r="V73">
        <v>3.1185</v>
      </c>
      <c r="W73">
        <v>7.68</v>
      </c>
      <c r="X73">
        <v>1.6</v>
      </c>
      <c r="Y73">
        <v>0.008800000000000001</v>
      </c>
      <c r="Z73">
        <v>0.1627118644067796</v>
      </c>
      <c r="AA73">
        <v>0.8553054662379421</v>
      </c>
      <c r="AB73">
        <v>0.5232744783306581</v>
      </c>
      <c r="AC73">
        <v>0.3788121990369182</v>
      </c>
      <c r="AD73">
        <v>0.2664526484751204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84.40000000000001</v>
      </c>
      <c r="D74">
        <v>113110.348</v>
      </c>
      <c r="E74" t="s">
        <v>664</v>
      </c>
      <c r="F74" t="s">
        <v>632</v>
      </c>
      <c r="G74" t="s">
        <v>678</v>
      </c>
      <c r="H74" t="s">
        <v>703</v>
      </c>
      <c r="I74" t="s">
        <v>779</v>
      </c>
      <c r="J74" t="s">
        <v>1322</v>
      </c>
      <c r="K74">
        <v>43881</v>
      </c>
      <c r="L74">
        <v>0.025118483412322</v>
      </c>
      <c r="M74">
        <v>0.01293134977564425</v>
      </c>
      <c r="N74">
        <v>0.06</v>
      </c>
      <c r="O74">
        <v>0.09682952618905083</v>
      </c>
      <c r="P74" t="s">
        <v>636</v>
      </c>
      <c r="Q74" t="s">
        <v>637</v>
      </c>
      <c r="R74">
        <v>42</v>
      </c>
      <c r="S74">
        <v>0.3758865248226951</v>
      </c>
      <c r="T74">
        <v>90</v>
      </c>
      <c r="U74">
        <v>0.9377777777777778</v>
      </c>
      <c r="V74">
        <v>3.9603</v>
      </c>
      <c r="W74">
        <v>5.64</v>
      </c>
      <c r="X74">
        <v>2.12</v>
      </c>
      <c r="Y74">
        <v>-0.0927</v>
      </c>
      <c r="Z74">
        <v>0.2474576271186441</v>
      </c>
      <c r="AA74">
        <v>0.7315112540192926</v>
      </c>
      <c r="AB74">
        <v>0.6645264847512038</v>
      </c>
      <c r="AC74">
        <v>0.3025682182985554</v>
      </c>
      <c r="AD74">
        <v>0.2632423756019262</v>
      </c>
    </row>
    <row r="75" spans="1:30">
      <c r="A75" s="1" t="s">
        <v>82</v>
      </c>
      <c r="B75">
        <f>HYPERLINK("https://www.suredividend.com/sure-analysis-V/","Visa, Inc.")</f>
        <v>0</v>
      </c>
      <c r="C75">
        <v>160.08</v>
      </c>
      <c r="D75">
        <v>314157.409325</v>
      </c>
      <c r="E75" t="s">
        <v>664</v>
      </c>
      <c r="F75" t="s">
        <v>632</v>
      </c>
      <c r="G75" t="s">
        <v>675</v>
      </c>
      <c r="H75" t="s">
        <v>703</v>
      </c>
      <c r="I75" t="s">
        <v>780</v>
      </c>
      <c r="J75" t="s">
        <v>1316</v>
      </c>
      <c r="K75">
        <v>43864</v>
      </c>
      <c r="L75">
        <v>0.006559220389805001</v>
      </c>
      <c r="M75">
        <v>-0.02924775819909686</v>
      </c>
      <c r="N75">
        <v>0.12</v>
      </c>
      <c r="O75">
        <v>0.09500838662456945</v>
      </c>
      <c r="P75" t="s">
        <v>636</v>
      </c>
      <c r="Q75" t="s">
        <v>440</v>
      </c>
      <c r="R75">
        <v>12</v>
      </c>
      <c r="S75">
        <v>0.168</v>
      </c>
      <c r="T75">
        <v>138</v>
      </c>
      <c r="U75">
        <v>1.16</v>
      </c>
      <c r="V75">
        <v>5.4877</v>
      </c>
      <c r="W75">
        <v>6.25</v>
      </c>
      <c r="X75">
        <v>1.05</v>
      </c>
      <c r="Y75">
        <v>0.0499</v>
      </c>
      <c r="Z75">
        <v>0.01694915254237288</v>
      </c>
      <c r="AA75">
        <v>0.8954983922829582</v>
      </c>
      <c r="AB75">
        <v>0.9542536115569824</v>
      </c>
      <c r="AC75">
        <v>0.1139646869983949</v>
      </c>
      <c r="AD75">
        <v>0.2584269662921348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33.39</v>
      </c>
      <c r="D76">
        <v>459.24606</v>
      </c>
      <c r="E76" t="s">
        <v>665</v>
      </c>
      <c r="F76" t="s">
        <v>632</v>
      </c>
      <c r="G76" t="s">
        <v>675</v>
      </c>
      <c r="H76" t="s">
        <v>704</v>
      </c>
      <c r="I76" t="s">
        <v>781</v>
      </c>
      <c r="J76" t="s">
        <v>1316</v>
      </c>
      <c r="K76">
        <v>43870</v>
      </c>
      <c r="L76">
        <v>0.031147050014974</v>
      </c>
      <c r="M76">
        <v>0.04695152604524488</v>
      </c>
      <c r="N76">
        <v>0.02</v>
      </c>
      <c r="O76">
        <v>0.09220740792102755</v>
      </c>
      <c r="P76" t="s">
        <v>636</v>
      </c>
      <c r="Q76" t="s">
        <v>637</v>
      </c>
      <c r="R76">
        <v>31</v>
      </c>
      <c r="S76">
        <v>0.2736842105263158</v>
      </c>
      <c r="T76">
        <v>42</v>
      </c>
      <c r="U76">
        <v>0.795</v>
      </c>
      <c r="V76">
        <v>3.7902</v>
      </c>
      <c r="W76">
        <v>3.8</v>
      </c>
      <c r="X76">
        <v>1.04</v>
      </c>
      <c r="Y76">
        <v>-0.2437</v>
      </c>
      <c r="Z76">
        <v>0.3406779661016949</v>
      </c>
      <c r="AA76">
        <v>0.4919614147909968</v>
      </c>
      <c r="AB76">
        <v>0.1436597110754414</v>
      </c>
      <c r="AC76">
        <v>0.4727126805778491</v>
      </c>
      <c r="AD76">
        <v>0.2504012841091493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31.77</v>
      </c>
      <c r="D77">
        <v>9562.77</v>
      </c>
      <c r="E77" t="s">
        <v>670</v>
      </c>
      <c r="F77" t="s">
        <v>632</v>
      </c>
      <c r="G77" t="s">
        <v>675</v>
      </c>
      <c r="H77" t="s">
        <v>703</v>
      </c>
      <c r="I77" t="s">
        <v>782</v>
      </c>
      <c r="J77" t="s">
        <v>1330</v>
      </c>
      <c r="K77">
        <v>43800</v>
      </c>
      <c r="L77">
        <v>0.050440667296191</v>
      </c>
      <c r="M77">
        <v>0.01955384285735629</v>
      </c>
      <c r="N77">
        <v>0.03</v>
      </c>
      <c r="O77">
        <v>0.09202987221011472</v>
      </c>
      <c r="P77" t="s">
        <v>636</v>
      </c>
      <c r="Q77" t="s">
        <v>636</v>
      </c>
      <c r="R77">
        <v>46</v>
      </c>
      <c r="S77">
        <v>0.3017890772128061</v>
      </c>
      <c r="T77">
        <v>35</v>
      </c>
      <c r="U77">
        <v>0.9077142857142857</v>
      </c>
      <c r="V77">
        <v>4.1378</v>
      </c>
      <c r="W77">
        <v>5.31</v>
      </c>
      <c r="X77">
        <v>1.6025</v>
      </c>
      <c r="Y77">
        <v>-0.4661</v>
      </c>
      <c r="Z77">
        <v>0.5745762711864407</v>
      </c>
      <c r="AA77">
        <v>0.1881028938906752</v>
      </c>
      <c r="AB77">
        <v>0.2415730337078652</v>
      </c>
      <c r="AC77">
        <v>0.3370786516853933</v>
      </c>
      <c r="AD77">
        <v>0.2487961476725521</v>
      </c>
    </row>
    <row r="78" spans="1:30">
      <c r="A78" s="1" t="s">
        <v>85</v>
      </c>
      <c r="B78">
        <f>HYPERLINK("https://www.suredividend.com/sure-analysis-ROST/","Ross Stores, Inc.")</f>
        <v>0</v>
      </c>
      <c r="C78">
        <v>91.34999999999999</v>
      </c>
      <c r="D78">
        <v>32783.8707</v>
      </c>
      <c r="E78" t="s">
        <v>660</v>
      </c>
      <c r="F78" t="s">
        <v>632</v>
      </c>
      <c r="G78" t="s">
        <v>675</v>
      </c>
      <c r="H78" t="s">
        <v>704</v>
      </c>
      <c r="I78" t="s">
        <v>783</v>
      </c>
      <c r="J78" t="s">
        <v>1320</v>
      </c>
      <c r="K78">
        <v>43895</v>
      </c>
      <c r="L78">
        <v>0.011165845648604</v>
      </c>
      <c r="M78">
        <v>-0.02136428728373474</v>
      </c>
      <c r="N78">
        <v>0.1</v>
      </c>
      <c r="O78">
        <v>0.08941349020203027</v>
      </c>
      <c r="P78" t="s">
        <v>636</v>
      </c>
      <c r="Q78" t="s">
        <v>374</v>
      </c>
      <c r="R78">
        <v>26</v>
      </c>
      <c r="S78">
        <v>0.2103092783505155</v>
      </c>
      <c r="T78">
        <v>82</v>
      </c>
      <c r="U78">
        <v>1.114024390243902</v>
      </c>
      <c r="V78">
        <v>4.6346</v>
      </c>
      <c r="W78">
        <v>4.85</v>
      </c>
      <c r="X78">
        <v>1.02</v>
      </c>
      <c r="Y78">
        <v>0.0073</v>
      </c>
      <c r="Z78">
        <v>0.04406779661016949</v>
      </c>
      <c r="AA78">
        <v>0.8520900321543408</v>
      </c>
      <c r="AB78">
        <v>0.9333868378812198</v>
      </c>
      <c r="AC78">
        <v>0.1524879614767255</v>
      </c>
      <c r="AD78">
        <v>0.2407704654895666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42.77</v>
      </c>
      <c r="D79">
        <v>1984.22861</v>
      </c>
      <c r="E79" t="s">
        <v>660</v>
      </c>
      <c r="F79" t="s">
        <v>632</v>
      </c>
      <c r="G79" t="s">
        <v>675</v>
      </c>
      <c r="H79" t="s">
        <v>704</v>
      </c>
      <c r="I79" t="s">
        <v>784</v>
      </c>
      <c r="J79" t="s">
        <v>1326</v>
      </c>
      <c r="K79">
        <v>43879</v>
      </c>
      <c r="L79">
        <v>0.013560907177928</v>
      </c>
      <c r="M79">
        <v>0.005686650293639461</v>
      </c>
      <c r="N79">
        <v>0.07000000000000001</v>
      </c>
      <c r="O79">
        <v>0.08898433479161438</v>
      </c>
      <c r="P79" t="s">
        <v>636</v>
      </c>
      <c r="Q79" t="s">
        <v>374</v>
      </c>
      <c r="R79">
        <v>28</v>
      </c>
      <c r="S79">
        <v>0.2521739130434782</v>
      </c>
      <c r="T79">
        <v>44</v>
      </c>
      <c r="U79">
        <v>0.9720454545454547</v>
      </c>
      <c r="V79">
        <v>2.0448</v>
      </c>
      <c r="W79">
        <v>2.3</v>
      </c>
      <c r="X79">
        <v>0.58</v>
      </c>
      <c r="Y79">
        <v>-0.1714</v>
      </c>
      <c r="Z79">
        <v>0.07288135593220339</v>
      </c>
      <c r="AA79">
        <v>0.6101286173633441</v>
      </c>
      <c r="AB79">
        <v>0.7576243980738363</v>
      </c>
      <c r="AC79">
        <v>0.2664526484751204</v>
      </c>
      <c r="AD79">
        <v>0.2375601926163724</v>
      </c>
    </row>
    <row r="80" spans="1:30">
      <c r="A80" s="1" t="s">
        <v>87</v>
      </c>
      <c r="B80">
        <f>HYPERLINK("https://www.suredividend.com/sure-analysis-DCI/","Donaldson Co., Inc.")</f>
        <v>0</v>
      </c>
      <c r="C80">
        <v>40.26</v>
      </c>
      <c r="D80">
        <v>5103.80046</v>
      </c>
      <c r="E80" t="s">
        <v>665</v>
      </c>
      <c r="F80" t="s">
        <v>632</v>
      </c>
      <c r="G80" t="s">
        <v>675</v>
      </c>
      <c r="H80" t="s">
        <v>703</v>
      </c>
      <c r="I80" t="s">
        <v>785</v>
      </c>
      <c r="J80" t="s">
        <v>1318</v>
      </c>
      <c r="K80">
        <v>43899</v>
      </c>
      <c r="L80">
        <v>0.020864381520119</v>
      </c>
      <c r="M80">
        <v>0.00849814557413886</v>
      </c>
      <c r="N80">
        <v>0.06</v>
      </c>
      <c r="O80">
        <v>0.08848650146671666</v>
      </c>
      <c r="P80" t="s">
        <v>636</v>
      </c>
      <c r="Q80" t="s">
        <v>374</v>
      </c>
      <c r="R80">
        <v>33</v>
      </c>
      <c r="S80">
        <v>0.4</v>
      </c>
      <c r="T80">
        <v>42</v>
      </c>
      <c r="U80">
        <v>0.9585714285714285</v>
      </c>
      <c r="V80">
        <v>2.0586</v>
      </c>
      <c r="W80">
        <v>2.1</v>
      </c>
      <c r="X80">
        <v>0.84</v>
      </c>
      <c r="Y80">
        <v>-0.1757</v>
      </c>
      <c r="Z80">
        <v>0.1779661016949153</v>
      </c>
      <c r="AA80">
        <v>0.5988745980707395</v>
      </c>
      <c r="AB80">
        <v>0.6645264847512038</v>
      </c>
      <c r="AC80">
        <v>0.2825040128410915</v>
      </c>
      <c r="AD80">
        <v>0.2359550561797753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96.61</v>
      </c>
      <c r="D81">
        <v>3754.07138</v>
      </c>
      <c r="E81" t="s">
        <v>664</v>
      </c>
      <c r="F81" t="s">
        <v>632</v>
      </c>
      <c r="G81" t="s">
        <v>675</v>
      </c>
      <c r="H81" t="s">
        <v>703</v>
      </c>
      <c r="I81" t="s">
        <v>786</v>
      </c>
      <c r="J81" t="s">
        <v>1323</v>
      </c>
      <c r="K81">
        <v>43881</v>
      </c>
      <c r="L81">
        <v>0.016975468378014</v>
      </c>
      <c r="M81">
        <v>0.01091727478396098</v>
      </c>
      <c r="N81">
        <v>0.06</v>
      </c>
      <c r="O81">
        <v>0.08823234346573616</v>
      </c>
      <c r="P81" t="s">
        <v>636</v>
      </c>
      <c r="Q81" t="s">
        <v>637</v>
      </c>
      <c r="R81">
        <v>48</v>
      </c>
      <c r="S81">
        <v>0.3215686274509804</v>
      </c>
      <c r="T81">
        <v>102</v>
      </c>
      <c r="U81">
        <v>0.947156862745098</v>
      </c>
      <c r="V81">
        <v>3.5234</v>
      </c>
      <c r="W81">
        <v>5.1</v>
      </c>
      <c r="X81">
        <v>1.64</v>
      </c>
      <c r="Y81">
        <v>-0.0565</v>
      </c>
      <c r="Z81">
        <v>0.1169491525423729</v>
      </c>
      <c r="AA81">
        <v>0.7797427652733119</v>
      </c>
      <c r="AB81">
        <v>0.6645264847512038</v>
      </c>
      <c r="AC81">
        <v>0.2937399678972712</v>
      </c>
      <c r="AD81">
        <v>0.2311396468699839</v>
      </c>
    </row>
    <row r="82" spans="1:30">
      <c r="A82" s="1" t="s">
        <v>89</v>
      </c>
      <c r="B82">
        <f>HYPERLINK("https://www.suredividend.com/sure-analysis-BKH/","Black Hills Corp.")</f>
        <v>0</v>
      </c>
      <c r="C82">
        <v>62.19</v>
      </c>
      <c r="D82">
        <v>3901.900104</v>
      </c>
      <c r="E82" t="s">
        <v>669</v>
      </c>
      <c r="F82" t="s">
        <v>632</v>
      </c>
      <c r="G82" t="s">
        <v>675</v>
      </c>
      <c r="H82" t="s">
        <v>703</v>
      </c>
      <c r="I82" t="s">
        <v>787</v>
      </c>
      <c r="J82" t="s">
        <v>1331</v>
      </c>
      <c r="K82">
        <v>43867</v>
      </c>
      <c r="L82">
        <v>0.03296349895481501</v>
      </c>
      <c r="M82">
        <v>0.008877786812772959</v>
      </c>
      <c r="N82">
        <v>0.045</v>
      </c>
      <c r="O82">
        <v>0.08561659546661016</v>
      </c>
      <c r="P82" t="s">
        <v>636</v>
      </c>
      <c r="Q82" t="s">
        <v>637</v>
      </c>
      <c r="R82">
        <v>48</v>
      </c>
      <c r="S82">
        <v>0.5694444444444444</v>
      </c>
      <c r="T82">
        <v>65</v>
      </c>
      <c r="U82">
        <v>0.9567692307692307</v>
      </c>
      <c r="V82">
        <v>3.2953</v>
      </c>
      <c r="W82">
        <v>3.6</v>
      </c>
      <c r="X82">
        <v>2.05</v>
      </c>
      <c r="Y82">
        <v>-0.1448</v>
      </c>
      <c r="Z82">
        <v>0.3661016949152542</v>
      </c>
      <c r="AA82">
        <v>0.6463022508038585</v>
      </c>
      <c r="AB82">
        <v>0.442215088282504</v>
      </c>
      <c r="AC82">
        <v>0.2857142857142858</v>
      </c>
      <c r="AD82">
        <v>0.2215088282504013</v>
      </c>
    </row>
    <row r="83" spans="1:30">
      <c r="A83" s="1" t="s">
        <v>90</v>
      </c>
      <c r="B83">
        <f>HYPERLINK("https://www.suredividend.com/sure-analysis-KMB/","Kimberly-Clark Corp.")</f>
        <v>0</v>
      </c>
      <c r="C83">
        <v>122.31</v>
      </c>
      <c r="D83">
        <v>41763.9726</v>
      </c>
      <c r="E83" t="s">
        <v>665</v>
      </c>
      <c r="F83" t="s">
        <v>632</v>
      </c>
      <c r="G83" t="s">
        <v>675</v>
      </c>
      <c r="H83" t="s">
        <v>703</v>
      </c>
      <c r="I83" t="s">
        <v>788</v>
      </c>
      <c r="J83" t="s">
        <v>1332</v>
      </c>
      <c r="K83">
        <v>43856</v>
      </c>
      <c r="L83">
        <v>0.033684899027062</v>
      </c>
      <c r="M83">
        <v>0.01382236111034962</v>
      </c>
      <c r="N83">
        <v>0.04</v>
      </c>
      <c r="O83">
        <v>0.08444387337341452</v>
      </c>
      <c r="P83" t="s">
        <v>636</v>
      </c>
      <c r="Q83" t="s">
        <v>637</v>
      </c>
      <c r="R83">
        <v>48</v>
      </c>
      <c r="S83">
        <v>0.5682758620689655</v>
      </c>
      <c r="T83">
        <v>131</v>
      </c>
      <c r="U83">
        <v>0.9336641221374046</v>
      </c>
      <c r="V83">
        <v>6.2817</v>
      </c>
      <c r="W83">
        <v>7.25</v>
      </c>
      <c r="X83">
        <v>4.12</v>
      </c>
      <c r="Y83">
        <v>0.0324</v>
      </c>
      <c r="Z83">
        <v>0.376271186440678</v>
      </c>
      <c r="AA83">
        <v>0.8778135048231512</v>
      </c>
      <c r="AB83">
        <v>0.3723916532905296</v>
      </c>
      <c r="AC83">
        <v>0.3130016051364366</v>
      </c>
      <c r="AD83">
        <v>0.2134831460674158</v>
      </c>
    </row>
    <row r="84" spans="1:30">
      <c r="A84" s="1" t="s">
        <v>91</v>
      </c>
      <c r="B84">
        <f>HYPERLINK("https://www.suredividend.com/sure-analysis-MCO/","Moody's Corp.")</f>
        <v>0</v>
      </c>
      <c r="C84">
        <v>193.34</v>
      </c>
      <c r="D84">
        <v>36231.916</v>
      </c>
      <c r="E84" t="s">
        <v>665</v>
      </c>
      <c r="F84" t="s">
        <v>632</v>
      </c>
      <c r="G84" t="s">
        <v>675</v>
      </c>
      <c r="H84" t="s">
        <v>703</v>
      </c>
      <c r="I84" t="s">
        <v>789</v>
      </c>
      <c r="J84" t="s">
        <v>1325</v>
      </c>
      <c r="K84">
        <v>43886</v>
      </c>
      <c r="L84">
        <v>0.010344470880314</v>
      </c>
      <c r="M84">
        <v>-0.00878012200272893</v>
      </c>
      <c r="N84">
        <v>0.08</v>
      </c>
      <c r="O84">
        <v>0.08243630829024329</v>
      </c>
      <c r="P84" t="s">
        <v>636</v>
      </c>
      <c r="Q84" t="s">
        <v>440</v>
      </c>
      <c r="R84">
        <v>17</v>
      </c>
      <c r="S84">
        <v>0.2162162162162162</v>
      </c>
      <c r="T84">
        <v>185</v>
      </c>
      <c r="U84">
        <v>1.045081081081081</v>
      </c>
      <c r="V84">
        <v>7.5139</v>
      </c>
      <c r="W84">
        <v>9.25</v>
      </c>
      <c r="X84">
        <v>2</v>
      </c>
      <c r="Y84">
        <v>0.114</v>
      </c>
      <c r="Z84">
        <v>0.04067796610169491</v>
      </c>
      <c r="AA84">
        <v>0.9292604501607716</v>
      </c>
      <c r="AB84">
        <v>0.8386837881219904</v>
      </c>
      <c r="AC84">
        <v>0.1990369181380417</v>
      </c>
      <c r="AD84">
        <v>0.2070626003210273</v>
      </c>
    </row>
    <row r="85" spans="1:30">
      <c r="A85" s="1" t="s">
        <v>92</v>
      </c>
      <c r="B85">
        <f>HYPERLINK("https://www.suredividend.com/sure-analysis-ALB/","Albemarle Corp.")</f>
        <v>0</v>
      </c>
      <c r="C85">
        <v>64.79000000000001</v>
      </c>
      <c r="D85">
        <v>6881.08674</v>
      </c>
      <c r="E85" t="s">
        <v>661</v>
      </c>
      <c r="F85" t="s">
        <v>632</v>
      </c>
      <c r="G85" t="s">
        <v>675</v>
      </c>
      <c r="H85" t="s">
        <v>703</v>
      </c>
      <c r="I85" t="s">
        <v>790</v>
      </c>
      <c r="J85" t="s">
        <v>1318</v>
      </c>
      <c r="K85">
        <v>43877</v>
      </c>
      <c r="L85">
        <v>0.022688686525698</v>
      </c>
      <c r="M85">
        <v>-0.01854858309232166</v>
      </c>
      <c r="N85">
        <v>0.08</v>
      </c>
      <c r="O85">
        <v>0.08182407324947349</v>
      </c>
      <c r="P85" t="s">
        <v>636</v>
      </c>
      <c r="Q85" t="s">
        <v>374</v>
      </c>
      <c r="R85">
        <v>25</v>
      </c>
      <c r="S85">
        <v>0.2969696969696969</v>
      </c>
      <c r="T85">
        <v>59</v>
      </c>
      <c r="U85">
        <v>1.098135593220339</v>
      </c>
      <c r="V85">
        <v>5.0331</v>
      </c>
      <c r="W85">
        <v>4.95</v>
      </c>
      <c r="X85">
        <v>1.47</v>
      </c>
      <c r="Y85">
        <v>-0.2485</v>
      </c>
      <c r="Z85">
        <v>0.2084745762711864</v>
      </c>
      <c r="AA85">
        <v>0.4790996784565916</v>
      </c>
      <c r="AB85">
        <v>0.8386837881219904</v>
      </c>
      <c r="AC85">
        <v>0.1621187800963082</v>
      </c>
      <c r="AD85">
        <v>0.203852327447833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140.19</v>
      </c>
      <c r="D86">
        <v>44701.54416</v>
      </c>
      <c r="E86" t="s">
        <v>664</v>
      </c>
      <c r="F86" t="s">
        <v>632</v>
      </c>
      <c r="G86" t="s">
        <v>675</v>
      </c>
      <c r="H86" t="s">
        <v>703</v>
      </c>
      <c r="I86" t="s">
        <v>791</v>
      </c>
      <c r="J86" t="s">
        <v>1326</v>
      </c>
      <c r="K86">
        <v>43864</v>
      </c>
      <c r="L86">
        <v>0.029531350310293</v>
      </c>
      <c r="M86">
        <v>-0.01047465807804482</v>
      </c>
      <c r="N86">
        <v>0.06</v>
      </c>
      <c r="O86">
        <v>0.07604738270228495</v>
      </c>
      <c r="P86" t="s">
        <v>636</v>
      </c>
      <c r="Q86" t="s">
        <v>637</v>
      </c>
      <c r="R86">
        <v>45</v>
      </c>
      <c r="S86">
        <v>0.5273885350318471</v>
      </c>
      <c r="T86">
        <v>133</v>
      </c>
      <c r="U86">
        <v>1.05406015037594</v>
      </c>
      <c r="V86">
        <v>7.7855</v>
      </c>
      <c r="W86">
        <v>7.85</v>
      </c>
      <c r="X86">
        <v>4.14</v>
      </c>
      <c r="Y86">
        <v>-0.0347</v>
      </c>
      <c r="Z86">
        <v>0.3186440677966102</v>
      </c>
      <c r="AA86">
        <v>0.8086816720257235</v>
      </c>
      <c r="AB86">
        <v>0.6645264847512038</v>
      </c>
      <c r="AC86">
        <v>0.1942215088282504</v>
      </c>
      <c r="AD86">
        <v>0.1861958266452648</v>
      </c>
    </row>
    <row r="87" spans="1:30">
      <c r="A87" s="1" t="s">
        <v>94</v>
      </c>
      <c r="B87">
        <f>HYPERLINK("https://www.suredividend.com/sure-analysis-OMI/","Owens &amp; Minor, Inc.")</f>
        <v>0</v>
      </c>
      <c r="C87">
        <v>4.12</v>
      </c>
      <c r="D87">
        <v>258.942</v>
      </c>
      <c r="E87" t="s">
        <v>664</v>
      </c>
      <c r="F87" t="s">
        <v>632</v>
      </c>
      <c r="G87" t="s">
        <v>675</v>
      </c>
      <c r="H87" t="s">
        <v>703</v>
      </c>
      <c r="I87" t="s">
        <v>792</v>
      </c>
      <c r="J87" t="s">
        <v>1321</v>
      </c>
      <c r="K87">
        <v>43896</v>
      </c>
      <c r="L87">
        <v>0.002427184466019</v>
      </c>
      <c r="M87">
        <v>0.0132371206471984</v>
      </c>
      <c r="N87">
        <v>0.06</v>
      </c>
      <c r="O87">
        <v>0.07584922617779677</v>
      </c>
      <c r="P87" t="s">
        <v>636</v>
      </c>
      <c r="Q87" t="s">
        <v>440</v>
      </c>
      <c r="R87">
        <v>0</v>
      </c>
      <c r="S87">
        <v>0.01818181818181818</v>
      </c>
      <c r="T87">
        <v>4.4</v>
      </c>
      <c r="U87">
        <v>0.9363636363636363</v>
      </c>
      <c r="V87">
        <v>-1.0377</v>
      </c>
      <c r="W87">
        <v>0.55</v>
      </c>
      <c r="X87">
        <v>0.01</v>
      </c>
      <c r="Y87">
        <v>-0.1452</v>
      </c>
      <c r="Z87">
        <v>0.003389830508474576</v>
      </c>
      <c r="AA87">
        <v>0.6446945337620579</v>
      </c>
      <c r="AB87">
        <v>0.6645264847512038</v>
      </c>
      <c r="AC87">
        <v>0.3081861958266453</v>
      </c>
      <c r="AD87">
        <v>0.1829855537720706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62.02</v>
      </c>
      <c r="D88">
        <v>10528.76328</v>
      </c>
      <c r="E88" t="s">
        <v>668</v>
      </c>
      <c r="F88" t="s">
        <v>632</v>
      </c>
      <c r="G88" t="s">
        <v>675</v>
      </c>
      <c r="H88" t="s">
        <v>704</v>
      </c>
      <c r="I88" t="s">
        <v>793</v>
      </c>
      <c r="J88" t="s">
        <v>1319</v>
      </c>
      <c r="K88">
        <v>43886</v>
      </c>
      <c r="L88">
        <v>0.01612383102225</v>
      </c>
      <c r="M88">
        <v>0.006305027467558011</v>
      </c>
      <c r="N88">
        <v>0.05</v>
      </c>
      <c r="O88">
        <v>0.07324787463491611</v>
      </c>
      <c r="P88" t="s">
        <v>636</v>
      </c>
      <c r="Q88" t="s">
        <v>374</v>
      </c>
      <c r="R88">
        <v>25</v>
      </c>
      <c r="S88">
        <v>0.2801120448179272</v>
      </c>
      <c r="T88">
        <v>64</v>
      </c>
      <c r="U88">
        <v>0.9690625</v>
      </c>
      <c r="V88">
        <v>3.455</v>
      </c>
      <c r="W88">
        <v>3.57</v>
      </c>
      <c r="X88">
        <v>1</v>
      </c>
      <c r="Y88">
        <v>-0.1932</v>
      </c>
      <c r="Z88">
        <v>0.1</v>
      </c>
      <c r="AA88">
        <v>0.569935691318328</v>
      </c>
      <c r="AB88">
        <v>0.5232744783306581</v>
      </c>
      <c r="AC88">
        <v>0.2712680577849117</v>
      </c>
      <c r="AD88">
        <v>0.1765650080256822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482.64</v>
      </c>
      <c r="D89">
        <v>44308.28256</v>
      </c>
      <c r="E89" t="s">
        <v>664</v>
      </c>
      <c r="F89" t="s">
        <v>632</v>
      </c>
      <c r="G89" t="s">
        <v>675</v>
      </c>
      <c r="H89" t="s">
        <v>703</v>
      </c>
      <c r="I89" t="s">
        <v>794</v>
      </c>
      <c r="J89" t="s">
        <v>1318</v>
      </c>
      <c r="K89">
        <v>43863</v>
      </c>
      <c r="L89">
        <v>0.009365158296038002</v>
      </c>
      <c r="M89">
        <v>-0.008703135146708729</v>
      </c>
      <c r="N89">
        <v>0.07000000000000001</v>
      </c>
      <c r="O89">
        <v>0.0710950866758262</v>
      </c>
      <c r="P89" t="s">
        <v>636</v>
      </c>
      <c r="Q89" t="s">
        <v>374</v>
      </c>
      <c r="R89">
        <v>41</v>
      </c>
      <c r="S89">
        <v>0.1956709956709956</v>
      </c>
      <c r="T89">
        <v>462</v>
      </c>
      <c r="U89">
        <v>1.044675324675325</v>
      </c>
      <c r="V89">
        <v>16.7889</v>
      </c>
      <c r="W89">
        <v>23.1</v>
      </c>
      <c r="X89">
        <v>4.52</v>
      </c>
      <c r="Y89">
        <v>0.1351</v>
      </c>
      <c r="Z89">
        <v>0.03050847457627118</v>
      </c>
      <c r="AA89">
        <v>0.9356913183279743</v>
      </c>
      <c r="AB89">
        <v>0.7576243980738363</v>
      </c>
      <c r="AC89">
        <v>0.202247191011236</v>
      </c>
      <c r="AD89">
        <v>0.1701444622792937</v>
      </c>
    </row>
    <row r="90" spans="1:30">
      <c r="A90" s="1" t="s">
        <v>97</v>
      </c>
      <c r="B90">
        <f>HYPERLINK("https://www.suredividend.com/sure-analysis-NDSN/","Nordson Corp.")</f>
        <v>0</v>
      </c>
      <c r="C90">
        <v>116.64</v>
      </c>
      <c r="D90">
        <v>6748.55712</v>
      </c>
      <c r="E90" t="s">
        <v>664</v>
      </c>
      <c r="F90" t="s">
        <v>632</v>
      </c>
      <c r="G90" t="s">
        <v>675</v>
      </c>
      <c r="H90" t="s">
        <v>704</v>
      </c>
      <c r="I90" t="s">
        <v>795</v>
      </c>
      <c r="J90" t="s">
        <v>1326</v>
      </c>
      <c r="K90">
        <v>43886</v>
      </c>
      <c r="L90">
        <v>0.012517146776406</v>
      </c>
      <c r="M90">
        <v>-0.00109981019576022</v>
      </c>
      <c r="N90">
        <v>0.06</v>
      </c>
      <c r="O90">
        <v>0.07096550949364566</v>
      </c>
      <c r="P90" t="s">
        <v>636</v>
      </c>
      <c r="Q90" t="s">
        <v>374</v>
      </c>
      <c r="R90">
        <v>56</v>
      </c>
      <c r="S90">
        <v>0.239344262295082</v>
      </c>
      <c r="T90">
        <v>116</v>
      </c>
      <c r="U90">
        <v>1.00551724137931</v>
      </c>
      <c r="V90">
        <v>5.9299</v>
      </c>
      <c r="W90">
        <v>6.1</v>
      </c>
      <c r="X90">
        <v>1.46</v>
      </c>
      <c r="Y90">
        <v>-0.1183</v>
      </c>
      <c r="Z90">
        <v>0.05932203389830509</v>
      </c>
      <c r="AA90">
        <v>0.6848874598070739</v>
      </c>
      <c r="AB90">
        <v>0.6645264847512038</v>
      </c>
      <c r="AC90">
        <v>0.2311396468699839</v>
      </c>
      <c r="AD90">
        <v>0.1685393258426967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74.73999999999999</v>
      </c>
      <c r="D91">
        <v>131798.7582</v>
      </c>
      <c r="E91" t="s">
        <v>664</v>
      </c>
      <c r="F91" t="s">
        <v>632</v>
      </c>
      <c r="G91" t="s">
        <v>675</v>
      </c>
      <c r="H91" t="s">
        <v>703</v>
      </c>
      <c r="I91" t="s">
        <v>796</v>
      </c>
      <c r="J91" t="s">
        <v>1322</v>
      </c>
      <c r="K91">
        <v>43853</v>
      </c>
      <c r="L91">
        <v>0.017661225582017</v>
      </c>
      <c r="M91">
        <v>-0.007442030935221888</v>
      </c>
      <c r="N91">
        <v>0.06</v>
      </c>
      <c r="O91">
        <v>0.07033868462808579</v>
      </c>
      <c r="P91" t="s">
        <v>636</v>
      </c>
      <c r="Q91" t="s">
        <v>637</v>
      </c>
      <c r="R91">
        <v>48</v>
      </c>
      <c r="S91">
        <v>0.3666666666666667</v>
      </c>
      <c r="T91">
        <v>72</v>
      </c>
      <c r="U91">
        <v>1.038055555555556</v>
      </c>
      <c r="V91">
        <v>2.0809</v>
      </c>
      <c r="W91">
        <v>3.6</v>
      </c>
      <c r="X91">
        <v>1.32</v>
      </c>
      <c r="Y91">
        <v>-0.0494</v>
      </c>
      <c r="Z91">
        <v>0.1305084745762712</v>
      </c>
      <c r="AA91">
        <v>0.787781350482315</v>
      </c>
      <c r="AB91">
        <v>0.6645264847512038</v>
      </c>
      <c r="AC91">
        <v>0.2086677367576244</v>
      </c>
      <c r="AD91">
        <v>0.1669341894060995</v>
      </c>
    </row>
    <row r="92" spans="1:30">
      <c r="A92" s="1" t="s">
        <v>99</v>
      </c>
      <c r="B92">
        <f>HYPERLINK("https://www.suredividend.com/sure-analysis-CPKF/","Chesapeake Financial Shares, Inc. (Maryland)")</f>
        <v>0</v>
      </c>
      <c r="C92">
        <v>19.3</v>
      </c>
      <c r="D92">
        <v>95.255729</v>
      </c>
      <c r="E92" t="s">
        <v>665</v>
      </c>
      <c r="F92" t="s">
        <v>632</v>
      </c>
      <c r="G92" t="s">
        <v>675</v>
      </c>
      <c r="H92" t="s">
        <v>705</v>
      </c>
      <c r="I92" t="s">
        <v>797</v>
      </c>
      <c r="J92" t="s">
        <v>1316</v>
      </c>
      <c r="K92">
        <v>43895</v>
      </c>
      <c r="L92">
        <v>0.025258721777849</v>
      </c>
      <c r="M92">
        <v>0.02653337617657292</v>
      </c>
      <c r="N92">
        <v>0.02</v>
      </c>
      <c r="O92">
        <v>0.07033014028457885</v>
      </c>
      <c r="P92" t="s">
        <v>636</v>
      </c>
      <c r="Q92" t="s">
        <v>637</v>
      </c>
      <c r="R92">
        <v>28</v>
      </c>
      <c r="S92">
        <v>0.2074439703457447</v>
      </c>
      <c r="T92">
        <v>22</v>
      </c>
      <c r="U92">
        <v>0.8772727272727273</v>
      </c>
      <c r="V92">
        <v>2.4428</v>
      </c>
      <c r="W92">
        <v>2.35</v>
      </c>
      <c r="X92">
        <v>0.4874933303125</v>
      </c>
      <c r="Y92">
        <v>-0.1357</v>
      </c>
      <c r="Z92">
        <v>0.2525423728813559</v>
      </c>
      <c r="AA92">
        <v>0.6591639871382636</v>
      </c>
      <c r="AB92">
        <v>0.1436597110754414</v>
      </c>
      <c r="AC92">
        <v>0.3691813804173355</v>
      </c>
      <c r="AD92">
        <v>0.1653290529695024</v>
      </c>
    </row>
    <row r="93" spans="1:30">
      <c r="A93" s="1" t="s">
        <v>100</v>
      </c>
      <c r="B93">
        <f>HYPERLINK("https://www.suredividend.com/sure-analysis-PSBQ/","PSB Holdings, Inc. (Wisconsin)")</f>
        <v>0</v>
      </c>
      <c r="C93">
        <v>24.8</v>
      </c>
      <c r="D93">
        <v>112.0712</v>
      </c>
      <c r="E93" t="s">
        <v>665</v>
      </c>
      <c r="F93" t="s">
        <v>632</v>
      </c>
      <c r="G93" t="s">
        <v>675</v>
      </c>
      <c r="H93" t="s">
        <v>705</v>
      </c>
      <c r="I93" t="s">
        <v>798</v>
      </c>
      <c r="J93" t="s">
        <v>1316</v>
      </c>
      <c r="K93">
        <v>43898</v>
      </c>
      <c r="L93">
        <v>0.016129032258064</v>
      </c>
      <c r="M93">
        <v>0.009495374682843893</v>
      </c>
      <c r="N93">
        <v>0.04</v>
      </c>
      <c r="O93">
        <v>0.06639103629108112</v>
      </c>
      <c r="P93" t="s">
        <v>636</v>
      </c>
      <c r="Q93" t="s">
        <v>374</v>
      </c>
      <c r="R93">
        <v>26</v>
      </c>
      <c r="S93">
        <v>0.1568627450980392</v>
      </c>
      <c r="T93">
        <v>26</v>
      </c>
      <c r="U93">
        <v>0.9538461538461539</v>
      </c>
      <c r="V93">
        <v>2.511</v>
      </c>
      <c r="W93">
        <v>2.55</v>
      </c>
      <c r="X93">
        <v>0.4</v>
      </c>
      <c r="Y93">
        <v>0.0736</v>
      </c>
      <c r="Z93">
        <v>0.1016949152542373</v>
      </c>
      <c r="AA93">
        <v>0.9115755627009646</v>
      </c>
      <c r="AB93">
        <v>0.3723916532905296</v>
      </c>
      <c r="AC93">
        <v>0.2905296950240771</v>
      </c>
      <c r="AD93">
        <v>0.1476725521669342</v>
      </c>
    </row>
    <row r="94" spans="1:30">
      <c r="A94" s="1" t="s">
        <v>101</v>
      </c>
      <c r="B94">
        <f>HYPERLINK("https://www.suredividend.com/sure-analysis-SJW/","SJW Group")</f>
        <v>0</v>
      </c>
      <c r="C94">
        <v>58.33</v>
      </c>
      <c r="D94">
        <v>1661.99669</v>
      </c>
      <c r="E94" t="s">
        <v>661</v>
      </c>
      <c r="F94" t="s">
        <v>632</v>
      </c>
      <c r="G94" t="s">
        <v>675</v>
      </c>
      <c r="H94" t="s">
        <v>703</v>
      </c>
      <c r="I94" t="s">
        <v>799</v>
      </c>
      <c r="J94" t="s">
        <v>1331</v>
      </c>
      <c r="K94">
        <v>43889</v>
      </c>
      <c r="L94">
        <v>0.020572604148808</v>
      </c>
      <c r="M94">
        <v>-0.02650070816098726</v>
      </c>
      <c r="N94">
        <v>0.076</v>
      </c>
      <c r="O94">
        <v>0.06628812384449301</v>
      </c>
      <c r="P94" t="s">
        <v>636</v>
      </c>
      <c r="Q94" t="s">
        <v>637</v>
      </c>
      <c r="R94">
        <v>54</v>
      </c>
      <c r="S94">
        <v>0.5217391304347826</v>
      </c>
      <c r="T94">
        <v>51</v>
      </c>
      <c r="U94">
        <v>1.143725490196078</v>
      </c>
      <c r="V94">
        <v>0.8230000000000001</v>
      </c>
      <c r="W94">
        <v>2.3</v>
      </c>
      <c r="X94">
        <v>1.2</v>
      </c>
      <c r="Y94">
        <v>-0.0491</v>
      </c>
      <c r="Z94">
        <v>0.176271186440678</v>
      </c>
      <c r="AA94">
        <v>0.7893890675241156</v>
      </c>
      <c r="AB94">
        <v>0.8001605136436596</v>
      </c>
      <c r="AC94">
        <v>0.1235955056179775</v>
      </c>
      <c r="AD94">
        <v>0.14446227929374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101.84</v>
      </c>
      <c r="D95">
        <v>251488.788</v>
      </c>
      <c r="E95" t="s">
        <v>670</v>
      </c>
      <c r="F95" t="s">
        <v>632</v>
      </c>
      <c r="G95" t="s">
        <v>675</v>
      </c>
      <c r="H95" t="s">
        <v>703</v>
      </c>
      <c r="I95" t="s">
        <v>800</v>
      </c>
      <c r="J95" t="s">
        <v>1332</v>
      </c>
      <c r="K95">
        <v>43853</v>
      </c>
      <c r="L95">
        <v>0.029015121759622</v>
      </c>
      <c r="M95">
        <v>-0.01174147704909556</v>
      </c>
      <c r="N95">
        <v>0.05</v>
      </c>
      <c r="O95">
        <v>0.06506813806672396</v>
      </c>
      <c r="P95" t="s">
        <v>636</v>
      </c>
      <c r="Q95" t="s">
        <v>637</v>
      </c>
      <c r="R95">
        <v>63</v>
      </c>
      <c r="S95">
        <v>0.6130497925311204</v>
      </c>
      <c r="T95">
        <v>96</v>
      </c>
      <c r="U95">
        <v>1.060833333333333</v>
      </c>
      <c r="V95">
        <v>1.8288</v>
      </c>
      <c r="W95">
        <v>4.82</v>
      </c>
      <c r="X95">
        <v>2.9549</v>
      </c>
      <c r="Y95">
        <v>0.006500000000000001</v>
      </c>
      <c r="Z95">
        <v>0.3135593220338983</v>
      </c>
      <c r="AA95">
        <v>0.8504823151125401</v>
      </c>
      <c r="AB95">
        <v>0.5232744783306581</v>
      </c>
      <c r="AC95">
        <v>0.1878009630818619</v>
      </c>
      <c r="AD95">
        <v>0.1396468699839487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131.18</v>
      </c>
      <c r="D96">
        <v>17435.52734</v>
      </c>
      <c r="E96" t="s">
        <v>661</v>
      </c>
      <c r="F96" t="s">
        <v>632</v>
      </c>
      <c r="G96" t="s">
        <v>675</v>
      </c>
      <c r="H96" t="s">
        <v>703</v>
      </c>
      <c r="I96" t="s">
        <v>801</v>
      </c>
      <c r="J96" t="s">
        <v>1332</v>
      </c>
      <c r="K96">
        <v>43858</v>
      </c>
      <c r="L96">
        <v>0.017380698277176</v>
      </c>
      <c r="M96">
        <v>-0.0346050743789964</v>
      </c>
      <c r="N96">
        <v>0.08</v>
      </c>
      <c r="O96">
        <v>0.06272352253553759</v>
      </c>
      <c r="P96" t="s">
        <v>636</v>
      </c>
      <c r="Q96" t="s">
        <v>374</v>
      </c>
      <c r="R96">
        <v>34</v>
      </c>
      <c r="S96">
        <v>0.4342857142857143</v>
      </c>
      <c r="T96">
        <v>110</v>
      </c>
      <c r="U96">
        <v>1.192545454545455</v>
      </c>
      <c r="V96">
        <v>5.2983</v>
      </c>
      <c r="W96">
        <v>5.25</v>
      </c>
      <c r="X96">
        <v>2.28</v>
      </c>
      <c r="Y96">
        <v>-0.05760000000000001</v>
      </c>
      <c r="Z96">
        <v>0.1254237288135593</v>
      </c>
      <c r="AA96">
        <v>0.7781350482315113</v>
      </c>
      <c r="AB96">
        <v>0.8386837881219904</v>
      </c>
      <c r="AC96">
        <v>0.1043338683788122</v>
      </c>
      <c r="AD96">
        <v>0.1364365971107544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37.59</v>
      </c>
      <c r="D97">
        <v>10583.57727</v>
      </c>
      <c r="E97" t="s">
        <v>665</v>
      </c>
      <c r="F97" t="s">
        <v>632</v>
      </c>
      <c r="G97" t="s">
        <v>675</v>
      </c>
      <c r="H97" t="s">
        <v>703</v>
      </c>
      <c r="I97" t="s">
        <v>802</v>
      </c>
      <c r="J97" t="s">
        <v>1316</v>
      </c>
      <c r="K97">
        <v>43858</v>
      </c>
      <c r="L97">
        <v>0.008645916467145002</v>
      </c>
      <c r="M97">
        <v>-0.02570982544548972</v>
      </c>
      <c r="N97">
        <v>0.08</v>
      </c>
      <c r="O97">
        <v>0.06165290590727213</v>
      </c>
      <c r="P97" t="s">
        <v>636</v>
      </c>
      <c r="Q97" t="s">
        <v>374</v>
      </c>
      <c r="R97">
        <v>26</v>
      </c>
      <c r="S97">
        <v>0.2138157894736842</v>
      </c>
      <c r="T97">
        <v>33</v>
      </c>
      <c r="U97">
        <v>1.139090909090909</v>
      </c>
      <c r="V97">
        <v>1.4154</v>
      </c>
      <c r="W97">
        <v>1.52</v>
      </c>
      <c r="X97">
        <v>0.325</v>
      </c>
      <c r="Y97">
        <v>0.2887</v>
      </c>
      <c r="Z97">
        <v>0.02372881355932203</v>
      </c>
      <c r="AA97">
        <v>0.977491961414791</v>
      </c>
      <c r="AB97">
        <v>0.8386837881219904</v>
      </c>
      <c r="AC97">
        <v>0.1284109149277689</v>
      </c>
      <c r="AD97">
        <v>0.1332263242375602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59.77</v>
      </c>
      <c r="D98">
        <v>7756.17359</v>
      </c>
      <c r="E98" t="s">
        <v>661</v>
      </c>
      <c r="F98" t="s">
        <v>632</v>
      </c>
      <c r="G98" t="s">
        <v>675</v>
      </c>
      <c r="H98" t="s">
        <v>703</v>
      </c>
      <c r="I98" t="s">
        <v>803</v>
      </c>
      <c r="J98" t="s">
        <v>1318</v>
      </c>
      <c r="K98">
        <v>43840</v>
      </c>
      <c r="L98">
        <v>0.023590429981596</v>
      </c>
      <c r="M98">
        <v>-0.0200992257944359</v>
      </c>
      <c r="N98">
        <v>0.05</v>
      </c>
      <c r="O98">
        <v>0.05234438914892725</v>
      </c>
      <c r="P98" t="s">
        <v>636</v>
      </c>
      <c r="Q98" t="s">
        <v>637</v>
      </c>
      <c r="R98">
        <v>46</v>
      </c>
      <c r="S98">
        <v>0.4196428571428572</v>
      </c>
      <c r="T98">
        <v>54</v>
      </c>
      <c r="U98">
        <v>1.106851851851852</v>
      </c>
      <c r="V98">
        <v>2.5516</v>
      </c>
      <c r="W98">
        <v>3.36</v>
      </c>
      <c r="X98">
        <v>1.41</v>
      </c>
      <c r="Y98">
        <v>0.0469</v>
      </c>
      <c r="Z98">
        <v>0.2271186440677966</v>
      </c>
      <c r="AA98">
        <v>0.8906752411575564</v>
      </c>
      <c r="AB98">
        <v>0.5232744783306581</v>
      </c>
      <c r="AC98">
        <v>0.158908507223114</v>
      </c>
      <c r="AD98">
        <v>0.09951845906902086</v>
      </c>
    </row>
    <row r="99" spans="1:30">
      <c r="A99" s="1" t="s">
        <v>106</v>
      </c>
      <c r="B99">
        <f>HYPERLINK("https://www.suredividend.com/sure-analysis-ROP/","Roper Technologies, Inc.")</f>
        <v>0</v>
      </c>
      <c r="C99">
        <v>290.94</v>
      </c>
      <c r="D99">
        <v>30871.6434</v>
      </c>
      <c r="E99" t="s">
        <v>666</v>
      </c>
      <c r="F99" t="s">
        <v>632</v>
      </c>
      <c r="G99" t="s">
        <v>675</v>
      </c>
      <c r="H99" t="s">
        <v>703</v>
      </c>
      <c r="I99" t="s">
        <v>804</v>
      </c>
      <c r="J99" t="s">
        <v>1317</v>
      </c>
      <c r="K99">
        <v>43818</v>
      </c>
      <c r="L99">
        <v>0.006530556128411</v>
      </c>
      <c r="M99">
        <v>-0.03221540737002326</v>
      </c>
      <c r="N99">
        <v>0.08</v>
      </c>
      <c r="O99">
        <v>0.05226822628687278</v>
      </c>
      <c r="P99" t="s">
        <v>636</v>
      </c>
      <c r="Q99" t="s">
        <v>374</v>
      </c>
      <c r="R99">
        <v>27</v>
      </c>
      <c r="S99">
        <v>0.1461538461538461</v>
      </c>
      <c r="T99">
        <v>247</v>
      </c>
      <c r="U99">
        <v>1.177894736842105</v>
      </c>
      <c r="V99">
        <v>17.007</v>
      </c>
      <c r="W99">
        <v>13</v>
      </c>
      <c r="X99">
        <v>1.9</v>
      </c>
      <c r="Y99">
        <v>-0.1085</v>
      </c>
      <c r="Z99">
        <v>0.01525423728813559</v>
      </c>
      <c r="AA99">
        <v>0.702572347266881</v>
      </c>
      <c r="AB99">
        <v>0.8386837881219904</v>
      </c>
      <c r="AC99">
        <v>0.1091492776886035</v>
      </c>
      <c r="AD99">
        <v>0.09791332263242376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165.06</v>
      </c>
      <c r="D100">
        <v>47564.67996</v>
      </c>
      <c r="E100" t="s">
        <v>660</v>
      </c>
      <c r="F100" t="s">
        <v>632</v>
      </c>
      <c r="G100" t="s">
        <v>675</v>
      </c>
      <c r="H100" t="s">
        <v>703</v>
      </c>
      <c r="I100" t="s">
        <v>805</v>
      </c>
      <c r="J100" t="s">
        <v>1318</v>
      </c>
      <c r="K100">
        <v>43881</v>
      </c>
      <c r="L100">
        <v>0.01120804555919</v>
      </c>
      <c r="M100">
        <v>-0.04810384208500496</v>
      </c>
      <c r="N100">
        <v>0.09</v>
      </c>
      <c r="O100">
        <v>0.05010284077366789</v>
      </c>
      <c r="P100" t="s">
        <v>636</v>
      </c>
      <c r="Q100" t="s">
        <v>374</v>
      </c>
      <c r="R100">
        <v>34</v>
      </c>
      <c r="S100">
        <v>0.2868217054263566</v>
      </c>
      <c r="T100">
        <v>129</v>
      </c>
      <c r="U100">
        <v>1.27953488372093</v>
      </c>
      <c r="V100">
        <v>5.4118</v>
      </c>
      <c r="W100">
        <v>6.45</v>
      </c>
      <c r="X100">
        <v>1.85</v>
      </c>
      <c r="Y100">
        <v>-0.0466</v>
      </c>
      <c r="Z100">
        <v>0.04745762711864407</v>
      </c>
      <c r="AA100">
        <v>0.7909967845659164</v>
      </c>
      <c r="AB100">
        <v>0.8956661316211878</v>
      </c>
      <c r="AC100">
        <v>0.07062600321027288</v>
      </c>
      <c r="AD100">
        <v>0.09470304975922954</v>
      </c>
    </row>
    <row r="101" spans="1:30">
      <c r="A101" s="1" t="s">
        <v>108</v>
      </c>
      <c r="B101">
        <f>HYPERLINK("https://www.suredividend.com/sure-analysis-CL/","Colgate-Palmolive Co.")</f>
        <v>0</v>
      </c>
      <c r="C101">
        <v>63.89</v>
      </c>
      <c r="D101">
        <v>54627.8667</v>
      </c>
      <c r="E101" t="s">
        <v>665</v>
      </c>
      <c r="F101" t="s">
        <v>632</v>
      </c>
      <c r="G101" t="s">
        <v>675</v>
      </c>
      <c r="H101" t="s">
        <v>703</v>
      </c>
      <c r="I101" t="s">
        <v>806</v>
      </c>
      <c r="J101" t="s">
        <v>1332</v>
      </c>
      <c r="K101">
        <v>43870</v>
      </c>
      <c r="L101">
        <v>0.026764751917357</v>
      </c>
      <c r="M101">
        <v>-0.02256385821711548</v>
      </c>
      <c r="N101">
        <v>0.04</v>
      </c>
      <c r="O101">
        <v>0.04427302386024756</v>
      </c>
      <c r="P101" t="s">
        <v>636</v>
      </c>
      <c r="Q101" t="s">
        <v>637</v>
      </c>
      <c r="R101">
        <v>56</v>
      </c>
      <c r="S101">
        <v>0.57</v>
      </c>
      <c r="T101">
        <v>57</v>
      </c>
      <c r="U101">
        <v>1.120877192982456</v>
      </c>
      <c r="V101">
        <v>2.7533</v>
      </c>
      <c r="W101">
        <v>3</v>
      </c>
      <c r="X101">
        <v>1.71</v>
      </c>
      <c r="Y101">
        <v>-0.0395</v>
      </c>
      <c r="Z101">
        <v>0.2745762711864407</v>
      </c>
      <c r="AA101">
        <v>0.802250803858521</v>
      </c>
      <c r="AB101">
        <v>0.3723916532905296</v>
      </c>
      <c r="AC101">
        <v>0.1460674157303371</v>
      </c>
      <c r="AD101">
        <v>0.08346709470304976</v>
      </c>
    </row>
    <row r="102" spans="1:30">
      <c r="A102" s="1" t="s">
        <v>109</v>
      </c>
      <c r="B102">
        <f>HYPERLINK("https://www.suredividend.com/sure-analysis-DDS/","Dillard's, Inc.")</f>
        <v>0</v>
      </c>
      <c r="C102">
        <v>38.7</v>
      </c>
      <c r="D102">
        <v>955.9248689999999</v>
      </c>
      <c r="E102" t="s">
        <v>669</v>
      </c>
      <c r="F102" t="s">
        <v>632</v>
      </c>
      <c r="G102" t="s">
        <v>675</v>
      </c>
      <c r="H102" t="s">
        <v>703</v>
      </c>
      <c r="I102" t="s">
        <v>807</v>
      </c>
      <c r="J102" t="s">
        <v>1320</v>
      </c>
      <c r="K102">
        <v>43892</v>
      </c>
      <c r="L102">
        <v>0.012919896640826</v>
      </c>
      <c r="M102">
        <v>-0.003644032401917019</v>
      </c>
      <c r="N102">
        <v>0.03</v>
      </c>
      <c r="O102">
        <v>0.0423963684220352</v>
      </c>
      <c r="P102" t="s">
        <v>636</v>
      </c>
      <c r="Q102" t="s">
        <v>374</v>
      </c>
      <c r="R102">
        <v>9</v>
      </c>
      <c r="S102">
        <v>0.131578947368421</v>
      </c>
      <c r="T102">
        <v>38</v>
      </c>
      <c r="U102">
        <v>1.018421052631579</v>
      </c>
      <c r="V102">
        <v>4.3685</v>
      </c>
      <c r="W102">
        <v>3.8</v>
      </c>
      <c r="X102">
        <v>0.5</v>
      </c>
      <c r="Y102">
        <v>-0.4653</v>
      </c>
      <c r="Z102">
        <v>0.06610169491525424</v>
      </c>
      <c r="AA102">
        <v>0.1897106109324759</v>
      </c>
      <c r="AB102">
        <v>0.2415730337078652</v>
      </c>
      <c r="AC102">
        <v>0.2263242375601926</v>
      </c>
      <c r="AD102">
        <v>0.08025682182985554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71.34999999999999</v>
      </c>
      <c r="D103">
        <v>1606.58795</v>
      </c>
      <c r="E103" t="s">
        <v>665</v>
      </c>
      <c r="F103" t="s">
        <v>632</v>
      </c>
      <c r="G103" t="s">
        <v>675</v>
      </c>
      <c r="H103" t="s">
        <v>703</v>
      </c>
      <c r="I103" t="s">
        <v>808</v>
      </c>
      <c r="J103" t="s">
        <v>1318</v>
      </c>
      <c r="K103">
        <v>43892</v>
      </c>
      <c r="L103">
        <v>0.01436580238262</v>
      </c>
      <c r="M103">
        <v>-0.01546764828289982</v>
      </c>
      <c r="N103">
        <v>0.04</v>
      </c>
      <c r="O103">
        <v>0.04112515021068575</v>
      </c>
      <c r="P103" t="s">
        <v>636</v>
      </c>
      <c r="Q103" t="s">
        <v>637</v>
      </c>
      <c r="R103">
        <v>52</v>
      </c>
      <c r="S103">
        <v>0.2329545454545454</v>
      </c>
      <c r="T103">
        <v>66</v>
      </c>
      <c r="U103">
        <v>1.081060606060606</v>
      </c>
      <c r="V103">
        <v>4.4729</v>
      </c>
      <c r="W103">
        <v>4.4</v>
      </c>
      <c r="X103">
        <v>1.025</v>
      </c>
      <c r="Y103">
        <v>-0.2135</v>
      </c>
      <c r="Z103">
        <v>0.08644067796610169</v>
      </c>
      <c r="AA103">
        <v>0.5418006430868167</v>
      </c>
      <c r="AB103">
        <v>0.3723916532905296</v>
      </c>
      <c r="AC103">
        <v>0.1701444622792937</v>
      </c>
      <c r="AD103">
        <v>0.07704654895666133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104.05</v>
      </c>
      <c r="D104">
        <v>295208.579</v>
      </c>
      <c r="E104" t="s">
        <v>665</v>
      </c>
      <c r="F104" t="s">
        <v>632</v>
      </c>
      <c r="G104" t="s">
        <v>675</v>
      </c>
      <c r="H104" t="s">
        <v>703</v>
      </c>
      <c r="I104" t="s">
        <v>809</v>
      </c>
      <c r="J104" t="s">
        <v>1320</v>
      </c>
      <c r="K104">
        <v>43891</v>
      </c>
      <c r="L104">
        <v>0.020374819798173</v>
      </c>
      <c r="M104">
        <v>-0.02431607773497646</v>
      </c>
      <c r="N104">
        <v>0.045</v>
      </c>
      <c r="O104">
        <v>0.04097944982817148</v>
      </c>
      <c r="P104" t="s">
        <v>636</v>
      </c>
      <c r="Q104" t="s">
        <v>637</v>
      </c>
      <c r="R104">
        <v>46</v>
      </c>
      <c r="S104">
        <v>0.415686274509804</v>
      </c>
      <c r="T104">
        <v>92</v>
      </c>
      <c r="U104">
        <v>1.130978260869565</v>
      </c>
      <c r="V104">
        <v>5.222</v>
      </c>
      <c r="W104">
        <v>5.1</v>
      </c>
      <c r="X104">
        <v>2.12</v>
      </c>
      <c r="Y104">
        <v>0.0507</v>
      </c>
      <c r="Z104">
        <v>0.1711864406779661</v>
      </c>
      <c r="AA104">
        <v>0.8971061093247589</v>
      </c>
      <c r="AB104">
        <v>0.442215088282504</v>
      </c>
      <c r="AC104">
        <v>0.1380417335473515</v>
      </c>
      <c r="AD104">
        <v>0.07544141252006421</v>
      </c>
    </row>
    <row r="105" spans="1:30">
      <c r="A105" s="1" t="s">
        <v>112</v>
      </c>
      <c r="B105">
        <f>HYPERLINK("https://www.suredividend.com/sure-analysis-BF.B/","Brown-Forman Corp.")</f>
        <v>0</v>
      </c>
      <c r="C105">
        <v>49.97</v>
      </c>
      <c r="D105">
        <v>23892.6558</v>
      </c>
      <c r="E105" t="s">
        <v>669</v>
      </c>
      <c r="F105" t="s">
        <v>632</v>
      </c>
      <c r="G105" t="s">
        <v>675</v>
      </c>
      <c r="H105" t="s">
        <v>703</v>
      </c>
      <c r="I105" t="s">
        <v>810</v>
      </c>
      <c r="J105" t="s">
        <v>1332</v>
      </c>
      <c r="K105">
        <v>43805</v>
      </c>
      <c r="L105">
        <v>0.013454072443466</v>
      </c>
      <c r="M105">
        <v>-0.05833056339102594</v>
      </c>
      <c r="N105">
        <v>0.08799999999999999</v>
      </c>
      <c r="O105">
        <v>0.03929749986731035</v>
      </c>
      <c r="P105" t="s">
        <v>636</v>
      </c>
      <c r="Q105" t="s">
        <v>374</v>
      </c>
      <c r="R105">
        <v>35</v>
      </c>
      <c r="S105">
        <v>0.3954705882352941</v>
      </c>
      <c r="T105">
        <v>37</v>
      </c>
      <c r="U105">
        <v>1.35054054054054</v>
      </c>
      <c r="V105">
        <v>1.7967</v>
      </c>
      <c r="W105">
        <v>1.7</v>
      </c>
      <c r="X105">
        <v>0.6723</v>
      </c>
      <c r="Y105">
        <v>-0.004</v>
      </c>
      <c r="Z105">
        <v>0.0711864406779661</v>
      </c>
      <c r="AA105">
        <v>0.8392282958199356</v>
      </c>
      <c r="AB105">
        <v>0.8796147672552166</v>
      </c>
      <c r="AC105">
        <v>0.05296950240770466</v>
      </c>
      <c r="AD105">
        <v>0.07223113964686999</v>
      </c>
    </row>
    <row r="106" spans="1:30">
      <c r="A106" s="1" t="s">
        <v>113</v>
      </c>
      <c r="B106">
        <f>HYPERLINK("https://www.suredividend.com/sure-analysis-TMP/","Tompkins Financial Corp.")</f>
        <v>0</v>
      </c>
      <c r="C106">
        <v>61.75</v>
      </c>
      <c r="D106">
        <v>925.015</v>
      </c>
      <c r="E106" t="s">
        <v>665</v>
      </c>
      <c r="F106" t="s">
        <v>632</v>
      </c>
      <c r="G106" t="s">
        <v>675</v>
      </c>
      <c r="H106" t="s">
        <v>706</v>
      </c>
      <c r="I106" t="s">
        <v>811</v>
      </c>
      <c r="J106" t="s">
        <v>1316</v>
      </c>
      <c r="K106">
        <v>43862</v>
      </c>
      <c r="L106">
        <v>0.03271255060728701</v>
      </c>
      <c r="M106">
        <v>0.0008084084935491287</v>
      </c>
      <c r="N106">
        <v>0</v>
      </c>
      <c r="O106">
        <v>0.03605666944420149</v>
      </c>
      <c r="P106" t="s">
        <v>636</v>
      </c>
      <c r="Q106" t="s">
        <v>637</v>
      </c>
      <c r="R106">
        <v>33</v>
      </c>
      <c r="S106">
        <v>0.3884615384615385</v>
      </c>
      <c r="T106">
        <v>62</v>
      </c>
      <c r="U106">
        <v>0.9959677419354839</v>
      </c>
      <c r="V106">
        <v>5.3909</v>
      </c>
      <c r="W106">
        <v>5.2</v>
      </c>
      <c r="X106">
        <v>2.02</v>
      </c>
      <c r="Y106">
        <v>-0.2234</v>
      </c>
      <c r="Z106">
        <v>0.3576271186440678</v>
      </c>
      <c r="AA106">
        <v>0.527331189710611</v>
      </c>
      <c r="AB106">
        <v>0.03852327447833066</v>
      </c>
      <c r="AC106">
        <v>0.2520064205457464</v>
      </c>
      <c r="AD106">
        <v>0.06741573033707865</v>
      </c>
    </row>
    <row r="107" spans="1:30">
      <c r="A107" s="1" t="s">
        <v>114</v>
      </c>
      <c r="B107">
        <f>HYPERLINK("https://www.suredividend.com/sure-analysis-AUY/","Yamana Gold, Inc.")</f>
        <v>0</v>
      </c>
      <c r="C107">
        <v>3.15</v>
      </c>
      <c r="D107">
        <v>2994.41205</v>
      </c>
      <c r="E107" t="s">
        <v>668</v>
      </c>
      <c r="F107" t="s">
        <v>632</v>
      </c>
      <c r="G107" t="s">
        <v>676</v>
      </c>
      <c r="H107" t="s">
        <v>703</v>
      </c>
      <c r="I107" t="s">
        <v>812</v>
      </c>
      <c r="J107" t="s">
        <v>1330</v>
      </c>
      <c r="K107">
        <v>43888</v>
      </c>
      <c r="L107">
        <v>0.009480393113258</v>
      </c>
      <c r="M107">
        <v>0</v>
      </c>
      <c r="N107">
        <v>0.018</v>
      </c>
      <c r="O107">
        <v>0.03555231925474889</v>
      </c>
      <c r="P107" t="s">
        <v>636</v>
      </c>
      <c r="Q107" t="s">
        <v>374</v>
      </c>
      <c r="R107">
        <v>1</v>
      </c>
      <c r="S107">
        <v>0.006636275179281111</v>
      </c>
      <c r="T107">
        <v>3.15</v>
      </c>
      <c r="U107">
        <v>1</v>
      </c>
      <c r="V107">
        <v>0.2377</v>
      </c>
      <c r="W107">
        <v>4.5</v>
      </c>
      <c r="X107">
        <v>0.029863238306765</v>
      </c>
      <c r="Y107">
        <v>0.1667</v>
      </c>
      <c r="Z107">
        <v>0.03220338983050847</v>
      </c>
      <c r="AA107">
        <v>0.9437299035369775</v>
      </c>
      <c r="AB107">
        <v>0.1035313001605137</v>
      </c>
      <c r="AC107">
        <v>0.2439807383627608</v>
      </c>
      <c r="AD107">
        <v>0.06581059390048155</v>
      </c>
    </row>
    <row r="108" spans="1:30">
      <c r="A108" s="1" t="s">
        <v>115</v>
      </c>
      <c r="B108">
        <f>HYPERLINK("https://www.suredividend.com/sure-analysis-SNE/","Sony Corp.")</f>
        <v>0</v>
      </c>
      <c r="C108">
        <v>52.57</v>
      </c>
      <c r="D108">
        <v>64472.752257</v>
      </c>
      <c r="E108" t="s">
        <v>661</v>
      </c>
      <c r="F108" t="s">
        <v>632</v>
      </c>
      <c r="G108" t="s">
        <v>682</v>
      </c>
      <c r="H108" t="s">
        <v>703</v>
      </c>
      <c r="I108" t="s">
        <v>813</v>
      </c>
      <c r="J108" t="s">
        <v>1323</v>
      </c>
      <c r="K108">
        <v>43867</v>
      </c>
      <c r="L108">
        <v>0.006973559064105001</v>
      </c>
      <c r="M108">
        <v>0.009078475714724643</v>
      </c>
      <c r="N108">
        <v>0.017</v>
      </c>
      <c r="O108">
        <v>0.03279944419530656</v>
      </c>
      <c r="P108" t="s">
        <v>636</v>
      </c>
      <c r="Q108" t="s">
        <v>440</v>
      </c>
      <c r="R108">
        <v>2</v>
      </c>
      <c r="S108">
        <v>0.08707838479809978</v>
      </c>
      <c r="T108">
        <v>55</v>
      </c>
      <c r="U108">
        <v>0.9558181818181818</v>
      </c>
      <c r="V108">
        <v>4.8758</v>
      </c>
      <c r="W108">
        <v>4.21</v>
      </c>
      <c r="X108">
        <v>0.3666</v>
      </c>
      <c r="Y108">
        <v>0.1267</v>
      </c>
      <c r="Z108">
        <v>0.01864406779661017</v>
      </c>
      <c r="AA108">
        <v>0.9340836012861736</v>
      </c>
      <c r="AB108">
        <v>0.0987158908507223</v>
      </c>
      <c r="AC108">
        <v>0.28892455858748</v>
      </c>
      <c r="AD108">
        <v>0.06099518459069021</v>
      </c>
    </row>
    <row r="109" spans="1:30">
      <c r="A109" s="1" t="s">
        <v>116</v>
      </c>
      <c r="B109">
        <f>HYPERLINK("https://www.suredividend.com/sure-analysis-LANC/","Lancaster Colony Corp.")</f>
        <v>0</v>
      </c>
      <c r="C109">
        <v>133.74</v>
      </c>
      <c r="D109">
        <v>3679.58862</v>
      </c>
      <c r="E109" t="s">
        <v>665</v>
      </c>
      <c r="F109" t="s">
        <v>632</v>
      </c>
      <c r="G109" t="s">
        <v>675</v>
      </c>
      <c r="H109" t="s">
        <v>704</v>
      </c>
      <c r="I109" t="s">
        <v>814</v>
      </c>
      <c r="J109" t="s">
        <v>1332</v>
      </c>
      <c r="K109">
        <v>43872</v>
      </c>
      <c r="L109">
        <v>0.019814565574996</v>
      </c>
      <c r="M109">
        <v>-0.03485772093544925</v>
      </c>
      <c r="N109">
        <v>0.04</v>
      </c>
      <c r="O109">
        <v>0.02660155566077882</v>
      </c>
      <c r="P109" t="s">
        <v>636</v>
      </c>
      <c r="Q109" t="s">
        <v>637</v>
      </c>
      <c r="R109">
        <v>57</v>
      </c>
      <c r="S109">
        <v>0.4732142857142858</v>
      </c>
      <c r="T109">
        <v>112</v>
      </c>
      <c r="U109">
        <v>1.194107142857143</v>
      </c>
      <c r="V109">
        <v>5.3764</v>
      </c>
      <c r="W109">
        <v>5.6</v>
      </c>
      <c r="X109">
        <v>2.65</v>
      </c>
      <c r="Y109">
        <v>-0.1201</v>
      </c>
      <c r="Z109">
        <v>0.1610169491525424</v>
      </c>
      <c r="AA109">
        <v>0.6816720257234726</v>
      </c>
      <c r="AB109">
        <v>0.3723916532905296</v>
      </c>
      <c r="AC109">
        <v>0.1027287319422151</v>
      </c>
      <c r="AD109">
        <v>0.05457463884430177</v>
      </c>
    </row>
    <row r="110" spans="1:30">
      <c r="A110" s="1" t="s">
        <v>117</v>
      </c>
      <c r="B110">
        <f>HYPERLINK("https://www.suredividend.com/sure-analysis-CINF/","Cincinnati Financial Corp.")</f>
        <v>0</v>
      </c>
      <c r="C110">
        <v>80.56</v>
      </c>
      <c r="D110">
        <v>13105.98416</v>
      </c>
      <c r="E110" t="s">
        <v>668</v>
      </c>
      <c r="F110" t="s">
        <v>632</v>
      </c>
      <c r="G110" t="s">
        <v>675</v>
      </c>
      <c r="H110" t="s">
        <v>704</v>
      </c>
      <c r="I110" t="s">
        <v>815</v>
      </c>
      <c r="J110" t="s">
        <v>1316</v>
      </c>
      <c r="K110">
        <v>43886</v>
      </c>
      <c r="L110">
        <v>0.02780536246276</v>
      </c>
      <c r="M110">
        <v>-0.003903241660370482</v>
      </c>
      <c r="N110">
        <v>0.01</v>
      </c>
      <c r="O110">
        <v>0.0230788548231815</v>
      </c>
      <c r="P110" t="s">
        <v>636</v>
      </c>
      <c r="Q110" t="s">
        <v>637</v>
      </c>
      <c r="R110">
        <v>59</v>
      </c>
      <c r="S110">
        <v>0.5670886075949367</v>
      </c>
      <c r="T110">
        <v>79</v>
      </c>
      <c r="U110">
        <v>1.019746835443038</v>
      </c>
      <c r="V110">
        <v>12.2463</v>
      </c>
      <c r="W110">
        <v>3.95</v>
      </c>
      <c r="X110">
        <v>2.24</v>
      </c>
      <c r="Y110">
        <v>-0.0527</v>
      </c>
      <c r="Z110">
        <v>0.2949152542372881</v>
      </c>
      <c r="AA110">
        <v>0.7837620578778135</v>
      </c>
      <c r="AB110">
        <v>0.06982343499197433</v>
      </c>
      <c r="AC110">
        <v>0.2231139646869984</v>
      </c>
      <c r="AD110">
        <v>0.04975922953451043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45</v>
      </c>
      <c r="D111">
        <v>1249.29</v>
      </c>
      <c r="E111" t="s">
        <v>660</v>
      </c>
      <c r="F111" t="s">
        <v>632</v>
      </c>
      <c r="G111" t="s">
        <v>675</v>
      </c>
      <c r="H111" t="s">
        <v>705</v>
      </c>
      <c r="I111" t="s">
        <v>816</v>
      </c>
      <c r="J111" t="s">
        <v>1328</v>
      </c>
      <c r="K111">
        <v>43840</v>
      </c>
      <c r="L111">
        <v>0.016666666666666</v>
      </c>
      <c r="M111">
        <v>-0.06591264509773154</v>
      </c>
      <c r="N111">
        <v>0.07000000000000001</v>
      </c>
      <c r="O111">
        <v>0.02084379806322301</v>
      </c>
      <c r="P111" t="s">
        <v>636</v>
      </c>
      <c r="Q111" t="s">
        <v>374</v>
      </c>
      <c r="R111">
        <v>48</v>
      </c>
      <c r="S111">
        <v>0.3947368421052632</v>
      </c>
      <c r="T111">
        <v>32</v>
      </c>
      <c r="U111">
        <v>1.40625</v>
      </c>
      <c r="V111">
        <v>1.737</v>
      </c>
      <c r="W111">
        <v>1.9</v>
      </c>
      <c r="X111">
        <v>0.75</v>
      </c>
      <c r="Y111">
        <v>0.5789000000000001</v>
      </c>
      <c r="Z111">
        <v>0.1135593220338983</v>
      </c>
      <c r="AA111">
        <v>0.9935691318327975</v>
      </c>
      <c r="AB111">
        <v>0.7576243980738363</v>
      </c>
      <c r="AC111">
        <v>0.04012841091492777</v>
      </c>
      <c r="AD111">
        <v>0.04815409309791332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32</v>
      </c>
      <c r="D112">
        <v>2143.7632</v>
      </c>
      <c r="E112" t="s">
        <v>662</v>
      </c>
      <c r="F112" t="s">
        <v>632</v>
      </c>
      <c r="G112" t="s">
        <v>675</v>
      </c>
      <c r="H112" t="s">
        <v>703</v>
      </c>
      <c r="I112" t="s">
        <v>817</v>
      </c>
      <c r="J112" t="s">
        <v>1332</v>
      </c>
      <c r="K112">
        <v>43818</v>
      </c>
      <c r="L112">
        <v>0.0108428125</v>
      </c>
      <c r="M112">
        <v>-0.02635281938483192</v>
      </c>
      <c r="N112">
        <v>0.03</v>
      </c>
      <c r="O112">
        <v>0.01374015545877771</v>
      </c>
      <c r="P112" t="s">
        <v>636</v>
      </c>
      <c r="Q112" t="s">
        <v>374</v>
      </c>
      <c r="R112">
        <v>52</v>
      </c>
      <c r="S112">
        <v>0.3771413043478261</v>
      </c>
      <c r="T112">
        <v>28</v>
      </c>
      <c r="U112">
        <v>1.142857142857143</v>
      </c>
      <c r="V112">
        <v>0.9638000000000001</v>
      </c>
      <c r="W112">
        <v>0.92</v>
      </c>
      <c r="X112">
        <v>0.34697</v>
      </c>
      <c r="Y112">
        <v>-0.1049</v>
      </c>
      <c r="Z112">
        <v>0.04237288135593221</v>
      </c>
      <c r="AA112">
        <v>0.7090032154340836</v>
      </c>
      <c r="AB112">
        <v>0.2415730337078652</v>
      </c>
      <c r="AC112">
        <v>0.1252006420545747</v>
      </c>
      <c r="AD112">
        <v>0.04012841091492777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225.69</v>
      </c>
      <c r="D113">
        <v>23415.56319</v>
      </c>
      <c r="E113" t="s">
        <v>665</v>
      </c>
      <c r="F113" t="s">
        <v>632</v>
      </c>
      <c r="G113" t="s">
        <v>675</v>
      </c>
      <c r="H113" t="s">
        <v>704</v>
      </c>
      <c r="I113" t="s">
        <v>818</v>
      </c>
      <c r="J113" t="s">
        <v>1333</v>
      </c>
      <c r="K113">
        <v>43827</v>
      </c>
      <c r="L113">
        <v>0.009083255793344</v>
      </c>
      <c r="M113">
        <v>-0.07601216321416915</v>
      </c>
      <c r="N113">
        <v>0.08</v>
      </c>
      <c r="O113">
        <v>0.01276840653886424</v>
      </c>
      <c r="P113" t="s">
        <v>636</v>
      </c>
      <c r="Q113" t="s">
        <v>374</v>
      </c>
      <c r="R113">
        <v>36</v>
      </c>
      <c r="S113">
        <v>0.235632183908046</v>
      </c>
      <c r="T113">
        <v>152</v>
      </c>
      <c r="U113">
        <v>1.484802631578947</v>
      </c>
      <c r="V113">
        <v>8.8065</v>
      </c>
      <c r="W113">
        <v>8.699999999999999</v>
      </c>
      <c r="X113">
        <v>2.05</v>
      </c>
      <c r="Y113">
        <v>0.09810000000000001</v>
      </c>
      <c r="Z113">
        <v>0.02711864406779661</v>
      </c>
      <c r="AA113">
        <v>0.9228295819935691</v>
      </c>
      <c r="AB113">
        <v>0.8386837881219904</v>
      </c>
      <c r="AC113">
        <v>0.03691813804173355</v>
      </c>
      <c r="AD113">
        <v>0.03852327447833066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40.08</v>
      </c>
      <c r="D114">
        <v>21554.06208</v>
      </c>
      <c r="E114" t="s">
        <v>665</v>
      </c>
      <c r="F114" t="s">
        <v>632</v>
      </c>
      <c r="G114" t="s">
        <v>675</v>
      </c>
      <c r="H114" t="s">
        <v>703</v>
      </c>
      <c r="I114" t="s">
        <v>819</v>
      </c>
      <c r="J114" t="s">
        <v>1332</v>
      </c>
      <c r="K114">
        <v>43891</v>
      </c>
      <c r="L114">
        <v>0.021519461077844</v>
      </c>
      <c r="M114">
        <v>-0.04402958283287584</v>
      </c>
      <c r="N114">
        <v>0.03</v>
      </c>
      <c r="O114">
        <v>0.01220027713068927</v>
      </c>
      <c r="P114" t="s">
        <v>636</v>
      </c>
      <c r="Q114" t="s">
        <v>637</v>
      </c>
      <c r="R114">
        <v>54</v>
      </c>
      <c r="S114">
        <v>0.4928571428571429</v>
      </c>
      <c r="T114">
        <v>32</v>
      </c>
      <c r="U114">
        <v>1.2525</v>
      </c>
      <c r="V114">
        <v>1.8356</v>
      </c>
      <c r="W114">
        <v>1.75</v>
      </c>
      <c r="X114">
        <v>0.8625</v>
      </c>
      <c r="Y114">
        <v>-0.06330000000000001</v>
      </c>
      <c r="Z114">
        <v>0.1932203389830508</v>
      </c>
      <c r="AA114">
        <v>0.770096463022508</v>
      </c>
      <c r="AB114">
        <v>0.2415730337078652</v>
      </c>
      <c r="AC114">
        <v>0.07704654895666133</v>
      </c>
      <c r="AD114">
        <v>0.03691813804173355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53.61</v>
      </c>
      <c r="D115">
        <v>934.74396</v>
      </c>
      <c r="E115" t="s">
        <v>670</v>
      </c>
      <c r="F115" t="s">
        <v>632</v>
      </c>
      <c r="G115" t="s">
        <v>675</v>
      </c>
      <c r="H115" t="s">
        <v>704</v>
      </c>
      <c r="I115" t="s">
        <v>820</v>
      </c>
      <c r="J115" t="s">
        <v>1331</v>
      </c>
      <c r="K115">
        <v>43840</v>
      </c>
      <c r="L115">
        <v>0.018210221973512</v>
      </c>
      <c r="M115">
        <v>-0.0387388865611098</v>
      </c>
      <c r="N115">
        <v>0.022</v>
      </c>
      <c r="O115">
        <v>0.003665943744110223</v>
      </c>
      <c r="P115" t="s">
        <v>636</v>
      </c>
      <c r="Q115" t="s">
        <v>374</v>
      </c>
      <c r="R115">
        <v>47</v>
      </c>
      <c r="S115">
        <v>0.488125</v>
      </c>
      <c r="T115">
        <v>44</v>
      </c>
      <c r="U115">
        <v>1.218409090909091</v>
      </c>
      <c r="V115">
        <v>2.0164</v>
      </c>
      <c r="W115">
        <v>2</v>
      </c>
      <c r="X115">
        <v>0.9762500000000001</v>
      </c>
      <c r="Y115">
        <v>-0.09630000000000001</v>
      </c>
      <c r="Z115">
        <v>0.1406779661016949</v>
      </c>
      <c r="AA115">
        <v>0.7218649517684887</v>
      </c>
      <c r="AB115">
        <v>0.1813804173354735</v>
      </c>
      <c r="AC115">
        <v>0.08988764044943821</v>
      </c>
      <c r="AD115">
        <v>0.02889245585874799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44.62</v>
      </c>
      <c r="D116">
        <v>2165.49784</v>
      </c>
      <c r="E116" t="s">
        <v>669</v>
      </c>
      <c r="F116" t="s">
        <v>632</v>
      </c>
      <c r="G116" t="s">
        <v>675</v>
      </c>
      <c r="H116" t="s">
        <v>703</v>
      </c>
      <c r="I116" t="s">
        <v>821</v>
      </c>
      <c r="J116" t="s">
        <v>1331</v>
      </c>
      <c r="K116">
        <v>43895</v>
      </c>
      <c r="L116">
        <v>0.017705064993276</v>
      </c>
      <c r="M116">
        <v>-0.09558690963928118</v>
      </c>
      <c r="N116">
        <v>0.04</v>
      </c>
      <c r="O116">
        <v>-0.03381769396261636</v>
      </c>
      <c r="P116" t="s">
        <v>636</v>
      </c>
      <c r="Q116" t="s">
        <v>374</v>
      </c>
      <c r="R116">
        <v>52</v>
      </c>
      <c r="S116">
        <v>0.5851851851851851</v>
      </c>
      <c r="T116">
        <v>27</v>
      </c>
      <c r="U116">
        <v>1.652592592592592</v>
      </c>
      <c r="V116">
        <v>1.3101</v>
      </c>
      <c r="W116">
        <v>1.35</v>
      </c>
      <c r="X116">
        <v>0.79</v>
      </c>
      <c r="Y116">
        <v>-0.1757</v>
      </c>
      <c r="Z116">
        <v>0.1322033898305085</v>
      </c>
      <c r="AA116">
        <v>0.5988745980707395</v>
      </c>
      <c r="AB116">
        <v>0.3723916532905296</v>
      </c>
      <c r="AC116">
        <v>0.02407704654895666</v>
      </c>
      <c r="AD116">
        <v>0.01123595505617978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70.56</v>
      </c>
      <c r="D117">
        <v>3169.48464</v>
      </c>
      <c r="E117" t="s">
        <v>669</v>
      </c>
      <c r="F117" t="s">
        <v>632</v>
      </c>
      <c r="G117" t="s">
        <v>675</v>
      </c>
      <c r="H117" t="s">
        <v>703</v>
      </c>
      <c r="I117" t="s">
        <v>822</v>
      </c>
      <c r="J117" t="s">
        <v>1316</v>
      </c>
      <c r="K117">
        <v>43860</v>
      </c>
      <c r="L117">
        <v>0.012896825396825</v>
      </c>
      <c r="M117">
        <v>-0.08603242527272092</v>
      </c>
      <c r="N117">
        <v>0.03</v>
      </c>
      <c r="O117">
        <v>-0.04013145184931233</v>
      </c>
      <c r="P117" t="s">
        <v>636</v>
      </c>
      <c r="Q117" t="s">
        <v>374</v>
      </c>
      <c r="R117">
        <v>44</v>
      </c>
      <c r="S117">
        <v>0.3433962264150944</v>
      </c>
      <c r="T117">
        <v>45</v>
      </c>
      <c r="U117">
        <v>1.568</v>
      </c>
      <c r="V117">
        <v>4.2865</v>
      </c>
      <c r="W117">
        <v>2.65</v>
      </c>
      <c r="X117">
        <v>0.91</v>
      </c>
      <c r="Y117">
        <v>0.0144</v>
      </c>
      <c r="Z117">
        <v>0.06271186440677966</v>
      </c>
      <c r="AA117">
        <v>0.8633440514469453</v>
      </c>
      <c r="AB117">
        <v>0.2415730337078652</v>
      </c>
      <c r="AC117">
        <v>0.03210272873194222</v>
      </c>
      <c r="AD117">
        <v>0.009630818619582666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71.88</v>
      </c>
      <c r="D118">
        <v>2649.4968</v>
      </c>
      <c r="E118" t="s">
        <v>670</v>
      </c>
      <c r="F118" t="s">
        <v>632</v>
      </c>
      <c r="G118" t="s">
        <v>675</v>
      </c>
      <c r="H118" t="s">
        <v>703</v>
      </c>
      <c r="I118" t="s">
        <v>823</v>
      </c>
      <c r="J118" t="s">
        <v>1331</v>
      </c>
      <c r="K118">
        <v>43796</v>
      </c>
      <c r="L118">
        <v>0.016138007790762</v>
      </c>
      <c r="M118">
        <v>-0.1151058831923523</v>
      </c>
      <c r="N118">
        <v>0.049</v>
      </c>
      <c r="O118">
        <v>-0.04924826134343918</v>
      </c>
      <c r="P118" t="s">
        <v>636</v>
      </c>
      <c r="Q118" t="s">
        <v>374</v>
      </c>
      <c r="R118">
        <v>64</v>
      </c>
      <c r="S118">
        <v>0.5948717948717949</v>
      </c>
      <c r="T118">
        <v>39</v>
      </c>
      <c r="U118">
        <v>1.843076923076923</v>
      </c>
      <c r="V118">
        <v>2.2808</v>
      </c>
      <c r="W118">
        <v>1.95</v>
      </c>
      <c r="X118">
        <v>1.16</v>
      </c>
      <c r="Y118">
        <v>0.0074</v>
      </c>
      <c r="Z118">
        <v>0.1033898305084746</v>
      </c>
      <c r="AA118">
        <v>0.8536977491961415</v>
      </c>
      <c r="AB118">
        <v>0.4526484751203852</v>
      </c>
      <c r="AC118">
        <v>0.01765650080256822</v>
      </c>
      <c r="AD118">
        <v>0.008025682182985555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142.76</v>
      </c>
      <c r="D119">
        <v>10540.97012</v>
      </c>
      <c r="E119" t="s">
        <v>669</v>
      </c>
      <c r="F119" t="s">
        <v>632</v>
      </c>
      <c r="G119" t="s">
        <v>675</v>
      </c>
      <c r="H119" t="s">
        <v>703</v>
      </c>
      <c r="I119" t="s">
        <v>824</v>
      </c>
      <c r="J119" t="s">
        <v>1322</v>
      </c>
      <c r="K119">
        <v>43878</v>
      </c>
      <c r="L119">
        <v>0.004342953208181</v>
      </c>
      <c r="M119">
        <v>-0.1328418700221921</v>
      </c>
      <c r="N119">
        <v>0.075</v>
      </c>
      <c r="O119">
        <v>-0.06079813890605423</v>
      </c>
      <c r="P119" t="s">
        <v>636</v>
      </c>
      <c r="Q119" t="s">
        <v>374</v>
      </c>
      <c r="R119">
        <v>26</v>
      </c>
      <c r="S119">
        <v>0.1771428571428571</v>
      </c>
      <c r="T119">
        <v>70</v>
      </c>
      <c r="U119">
        <v>2.039428571428571</v>
      </c>
      <c r="V119">
        <v>3.2677</v>
      </c>
      <c r="W119">
        <v>3.5</v>
      </c>
      <c r="X119">
        <v>0.62</v>
      </c>
      <c r="Y119">
        <v>0.3565</v>
      </c>
      <c r="Z119">
        <v>0.008474576271186441</v>
      </c>
      <c r="AA119">
        <v>0.9887459807073955</v>
      </c>
      <c r="AB119">
        <v>0.7929373996789727</v>
      </c>
      <c r="AC119">
        <v>0.014446227929374</v>
      </c>
      <c r="AD119">
        <v>0.001605136436597111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30.27</v>
      </c>
      <c r="D120">
        <v>6326.43</v>
      </c>
      <c r="E120" t="s">
        <v>665</v>
      </c>
      <c r="F120" t="s">
        <v>632</v>
      </c>
      <c r="G120" t="s">
        <v>675</v>
      </c>
      <c r="H120" t="s">
        <v>703</v>
      </c>
      <c r="I120" t="s">
        <v>825</v>
      </c>
      <c r="J120" t="s">
        <v>1333</v>
      </c>
      <c r="K120">
        <v>43869</v>
      </c>
      <c r="L120">
        <v>0.09778658738024401</v>
      </c>
      <c r="M120">
        <v>0.3258117170600214</v>
      </c>
      <c r="N120">
        <v>0.08</v>
      </c>
      <c r="O120">
        <v>0.4616641983291665</v>
      </c>
      <c r="P120" t="s">
        <v>637</v>
      </c>
      <c r="Q120" t="s">
        <v>636</v>
      </c>
      <c r="R120">
        <v>8</v>
      </c>
      <c r="S120">
        <v>0.287378640776699</v>
      </c>
      <c r="T120">
        <v>124</v>
      </c>
      <c r="U120">
        <v>0.2441129032258064</v>
      </c>
      <c r="V120">
        <v>8.9695</v>
      </c>
      <c r="W120">
        <v>10.3</v>
      </c>
      <c r="X120">
        <v>2.96</v>
      </c>
      <c r="Y120">
        <v>-0.7415</v>
      </c>
      <c r="Z120">
        <v>0.8322033898305086</v>
      </c>
      <c r="AA120">
        <v>0.02893890675241157</v>
      </c>
      <c r="AB120">
        <v>0.8386837881219904</v>
      </c>
      <c r="AC120">
        <v>0.9919743178170144</v>
      </c>
      <c r="AD120">
        <v>0.9919743178170144</v>
      </c>
    </row>
    <row r="121" spans="1:30">
      <c r="A121" s="1" t="s">
        <v>128</v>
      </c>
      <c r="B121">
        <f>HYPERLINK("https://www.suredividend.com/sure-analysis-PBR/","Petróleo Brasileiro SA")</f>
        <v>0</v>
      </c>
      <c r="C121">
        <v>5.45</v>
      </c>
      <c r="D121">
        <v>20280.069229</v>
      </c>
      <c r="E121" t="s">
        <v>662</v>
      </c>
      <c r="F121" t="s">
        <v>632</v>
      </c>
      <c r="G121" t="s">
        <v>683</v>
      </c>
      <c r="H121" t="s">
        <v>703</v>
      </c>
      <c r="I121" t="s">
        <v>826</v>
      </c>
      <c r="J121" t="s">
        <v>1324</v>
      </c>
      <c r="K121">
        <v>43886</v>
      </c>
      <c r="L121">
        <v>0.045559633027522</v>
      </c>
      <c r="M121">
        <v>0.1898970011919852</v>
      </c>
      <c r="N121">
        <v>0.1</v>
      </c>
      <c r="O121">
        <v>0.3200611604081391</v>
      </c>
      <c r="P121" t="s">
        <v>637</v>
      </c>
      <c r="Q121" t="s">
        <v>637</v>
      </c>
      <c r="R121">
        <v>0</v>
      </c>
      <c r="S121">
        <v>0.2069166666666667</v>
      </c>
      <c r="T121">
        <v>13</v>
      </c>
      <c r="U121">
        <v>0.4192307692307692</v>
      </c>
      <c r="V121">
        <v>1.5567</v>
      </c>
      <c r="W121">
        <v>1.2</v>
      </c>
      <c r="X121">
        <v>0.2483</v>
      </c>
      <c r="Y121">
        <v>-0.6646000000000001</v>
      </c>
      <c r="Z121">
        <v>0.5254237288135593</v>
      </c>
      <c r="AA121">
        <v>0.04662379421221865</v>
      </c>
      <c r="AB121">
        <v>0.9333868378812198</v>
      </c>
      <c r="AC121">
        <v>0.956661316211878</v>
      </c>
      <c r="AD121">
        <v>0.9678972712680577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22.89</v>
      </c>
      <c r="D122">
        <v>14878.52289</v>
      </c>
      <c r="E122" t="s">
        <v>660</v>
      </c>
      <c r="F122" t="s">
        <v>632</v>
      </c>
      <c r="G122" t="s">
        <v>675</v>
      </c>
      <c r="H122" t="s">
        <v>703</v>
      </c>
      <c r="I122" t="s">
        <v>827</v>
      </c>
      <c r="J122" t="s">
        <v>1324</v>
      </c>
      <c r="K122">
        <v>43859</v>
      </c>
      <c r="L122">
        <v>0.09261686325906501</v>
      </c>
      <c r="M122">
        <v>0.264495200877618</v>
      </c>
      <c r="N122">
        <v>0.01</v>
      </c>
      <c r="O122">
        <v>0.3196936117121159</v>
      </c>
      <c r="P122" t="s">
        <v>637</v>
      </c>
      <c r="Q122" t="s">
        <v>636</v>
      </c>
      <c r="R122">
        <v>9</v>
      </c>
      <c r="S122">
        <v>0.3072463768115942</v>
      </c>
      <c r="T122">
        <v>74</v>
      </c>
      <c r="U122">
        <v>0.3093243243243243</v>
      </c>
      <c r="V122">
        <v>4.0131</v>
      </c>
      <c r="W122">
        <v>6.9</v>
      </c>
      <c r="X122">
        <v>2.12</v>
      </c>
      <c r="Y122">
        <v>-0.6157</v>
      </c>
      <c r="Z122">
        <v>0.8169491525423729</v>
      </c>
      <c r="AA122">
        <v>0.06591639871382637</v>
      </c>
      <c r="AB122">
        <v>0.06982343499197433</v>
      </c>
      <c r="AC122">
        <v>0.985553772070626</v>
      </c>
      <c r="AD122">
        <v>0.9662921348314607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11.96</v>
      </c>
      <c r="D123">
        <v>8897.044</v>
      </c>
      <c r="E123" t="s">
        <v>660</v>
      </c>
      <c r="F123" t="s">
        <v>632</v>
      </c>
      <c r="G123" t="s">
        <v>676</v>
      </c>
      <c r="H123" t="s">
        <v>706</v>
      </c>
      <c r="I123" t="s">
        <v>828</v>
      </c>
      <c r="J123" t="s">
        <v>1324</v>
      </c>
      <c r="K123">
        <v>43865</v>
      </c>
      <c r="L123">
        <v>0.05356283974597301</v>
      </c>
      <c r="M123">
        <v>0.1938049179174417</v>
      </c>
      <c r="N123">
        <v>0.05</v>
      </c>
      <c r="O123">
        <v>0.2811345663787979</v>
      </c>
      <c r="P123" t="s">
        <v>637</v>
      </c>
      <c r="Q123" t="s">
        <v>637</v>
      </c>
      <c r="R123">
        <v>4</v>
      </c>
      <c r="S123">
        <v>0.305053125410399</v>
      </c>
      <c r="T123">
        <v>29</v>
      </c>
      <c r="U123">
        <v>0.4124137931034483</v>
      </c>
      <c r="V123">
        <v>2.1603</v>
      </c>
      <c r="W123">
        <v>2.1</v>
      </c>
      <c r="X123">
        <v>0.640611563361838</v>
      </c>
      <c r="Y123">
        <v>-0.5673</v>
      </c>
      <c r="Z123">
        <v>0.6050847457627119</v>
      </c>
      <c r="AA123">
        <v>0.1045016077170418</v>
      </c>
      <c r="AB123">
        <v>0.5232744783306581</v>
      </c>
      <c r="AC123">
        <v>0.9598715890850723</v>
      </c>
      <c r="AD123">
        <v>0.9470304975922953</v>
      </c>
    </row>
    <row r="124" spans="1:30">
      <c r="A124" s="1" t="s">
        <v>131</v>
      </c>
      <c r="B124">
        <f>HYPERLINK("https://www.suredividend.com/sure-analysis-RRD/","R.R. Donnelley &amp; Sons Co.")</f>
        <v>0</v>
      </c>
      <c r="C124">
        <v>1.3</v>
      </c>
      <c r="D124">
        <v>92.18559999999999</v>
      </c>
      <c r="E124" t="s">
        <v>664</v>
      </c>
      <c r="F124" t="s">
        <v>632</v>
      </c>
      <c r="G124" t="s">
        <v>675</v>
      </c>
      <c r="H124" t="s">
        <v>703</v>
      </c>
      <c r="I124" t="s">
        <v>829</v>
      </c>
      <c r="J124" t="s">
        <v>1325</v>
      </c>
      <c r="K124">
        <v>43888</v>
      </c>
      <c r="L124">
        <v>0.09230769230769201</v>
      </c>
      <c r="M124">
        <v>0.2392760276641068</v>
      </c>
      <c r="N124">
        <v>0</v>
      </c>
      <c r="O124">
        <v>0.2761504114548734</v>
      </c>
      <c r="P124" t="s">
        <v>637</v>
      </c>
      <c r="Q124" t="s">
        <v>636</v>
      </c>
      <c r="R124">
        <v>0</v>
      </c>
      <c r="S124">
        <v>0.16</v>
      </c>
      <c r="T124">
        <v>3.8</v>
      </c>
      <c r="U124">
        <v>0.3421052631578947</v>
      </c>
      <c r="V124">
        <v>-1.3047</v>
      </c>
      <c r="W124">
        <v>0.75</v>
      </c>
      <c r="X124">
        <v>0.12</v>
      </c>
      <c r="Y124">
        <v>-0.741</v>
      </c>
      <c r="Z124">
        <v>0.8135593220338982</v>
      </c>
      <c r="AA124">
        <v>0.03054662379421222</v>
      </c>
      <c r="AB124">
        <v>0.03852327447833066</v>
      </c>
      <c r="AC124">
        <v>0.9791332263242376</v>
      </c>
      <c r="AD124">
        <v>0.9422150882825041</v>
      </c>
    </row>
    <row r="125" spans="1:30">
      <c r="A125" s="1" t="s">
        <v>132</v>
      </c>
      <c r="B125">
        <f>HYPERLINK("https://www.suredividend.com/sure-analysis-PRU/","Prudential Financial, Inc.")</f>
        <v>0</v>
      </c>
      <c r="C125">
        <v>46.31</v>
      </c>
      <c r="D125">
        <v>18385.07</v>
      </c>
      <c r="E125" t="s">
        <v>664</v>
      </c>
      <c r="F125" t="s">
        <v>632</v>
      </c>
      <c r="G125" t="s">
        <v>675</v>
      </c>
      <c r="H125" t="s">
        <v>703</v>
      </c>
      <c r="I125" t="s">
        <v>830</v>
      </c>
      <c r="J125" t="s">
        <v>1316</v>
      </c>
      <c r="K125">
        <v>43865</v>
      </c>
      <c r="L125">
        <v>0.08637443316778201</v>
      </c>
      <c r="M125">
        <v>0.1801201256847116</v>
      </c>
      <c r="N125">
        <v>0.04</v>
      </c>
      <c r="O125">
        <v>0.2712265863065852</v>
      </c>
      <c r="P125" t="s">
        <v>637</v>
      </c>
      <c r="Q125" t="s">
        <v>636</v>
      </c>
      <c r="R125">
        <v>12</v>
      </c>
      <c r="S125">
        <v>0.3225806451612903</v>
      </c>
      <c r="T125">
        <v>106</v>
      </c>
      <c r="U125">
        <v>0.4368867924528302</v>
      </c>
      <c r="V125">
        <v>10.2348</v>
      </c>
      <c r="W125">
        <v>12.4</v>
      </c>
      <c r="X125">
        <v>4</v>
      </c>
      <c r="Y125">
        <v>-0.5132</v>
      </c>
      <c r="Z125">
        <v>0.7847457627118644</v>
      </c>
      <c r="AA125">
        <v>0.1398713826366559</v>
      </c>
      <c r="AB125">
        <v>0.3723916532905296</v>
      </c>
      <c r="AC125">
        <v>0.9454253611556982</v>
      </c>
      <c r="AD125">
        <v>0.9309791332263242</v>
      </c>
    </row>
    <row r="126" spans="1:30">
      <c r="A126" s="1" t="s">
        <v>133</v>
      </c>
      <c r="B126">
        <f>HYPERLINK("https://www.suredividend.com/sure-analysis-NAVI/","Navient Corp.")</f>
        <v>0</v>
      </c>
      <c r="C126">
        <v>8.08</v>
      </c>
      <c r="D126">
        <v>1562.13064</v>
      </c>
      <c r="E126" t="s">
        <v>669</v>
      </c>
      <c r="F126" t="s">
        <v>632</v>
      </c>
      <c r="G126" t="s">
        <v>675</v>
      </c>
      <c r="H126" t="s">
        <v>704</v>
      </c>
      <c r="I126" t="s">
        <v>831</v>
      </c>
      <c r="J126" t="s">
        <v>1316</v>
      </c>
      <c r="K126">
        <v>43860</v>
      </c>
      <c r="L126">
        <v>0.079207920792079</v>
      </c>
      <c r="M126">
        <v>0.2104910612677748</v>
      </c>
      <c r="N126">
        <v>0.02</v>
      </c>
      <c r="O126">
        <v>0.2670432558072471</v>
      </c>
      <c r="P126" t="s">
        <v>637</v>
      </c>
      <c r="Q126" t="s">
        <v>636</v>
      </c>
      <c r="R126">
        <v>0</v>
      </c>
      <c r="S126">
        <v>0.2098360655737705</v>
      </c>
      <c r="T126">
        <v>21</v>
      </c>
      <c r="U126">
        <v>0.3847619047619047</v>
      </c>
      <c r="V126">
        <v>2.6101</v>
      </c>
      <c r="W126">
        <v>3.05</v>
      </c>
      <c r="X126">
        <v>0.64</v>
      </c>
      <c r="Y126">
        <v>-0.3153</v>
      </c>
      <c r="Z126">
        <v>0.7576271186440678</v>
      </c>
      <c r="AA126">
        <v>0.3681672025723473</v>
      </c>
      <c r="AB126">
        <v>0.1436597110754414</v>
      </c>
      <c r="AC126">
        <v>0.9695024077046548</v>
      </c>
      <c r="AD126">
        <v>0.92776886035313</v>
      </c>
    </row>
    <row r="127" spans="1:30">
      <c r="A127" s="1" t="s">
        <v>134</v>
      </c>
      <c r="B127">
        <f>HYPERLINK("https://www.suredividend.com/sure-analysis-ALK/","Alaska Air Group, Inc.")</f>
        <v>0</v>
      </c>
      <c r="C127">
        <v>35.08</v>
      </c>
      <c r="D127">
        <v>4311.78804</v>
      </c>
      <c r="E127" t="s">
        <v>665</v>
      </c>
      <c r="F127" t="s">
        <v>632</v>
      </c>
      <c r="G127" t="s">
        <v>675</v>
      </c>
      <c r="H127" t="s">
        <v>703</v>
      </c>
      <c r="I127" t="s">
        <v>832</v>
      </c>
      <c r="J127" t="s">
        <v>1319</v>
      </c>
      <c r="K127">
        <v>43862</v>
      </c>
      <c r="L127">
        <v>0.039908779931584</v>
      </c>
      <c r="M127">
        <v>0.1702704206567043</v>
      </c>
      <c r="N127">
        <v>0.06</v>
      </c>
      <c r="O127">
        <v>0.2628487587958723</v>
      </c>
      <c r="P127" t="s">
        <v>637</v>
      </c>
      <c r="Q127" t="s">
        <v>637</v>
      </c>
      <c r="R127">
        <v>7</v>
      </c>
      <c r="S127">
        <v>0.2</v>
      </c>
      <c r="T127">
        <v>77</v>
      </c>
      <c r="U127">
        <v>0.4555844155844155</v>
      </c>
      <c r="V127">
        <v>6.2373</v>
      </c>
      <c r="W127">
        <v>7</v>
      </c>
      <c r="X127">
        <v>1.4</v>
      </c>
      <c r="Y127">
        <v>-0.3739</v>
      </c>
      <c r="Z127">
        <v>0.4694915254237288</v>
      </c>
      <c r="AA127">
        <v>0.2877813504823151</v>
      </c>
      <c r="AB127">
        <v>0.6645264847512038</v>
      </c>
      <c r="AC127">
        <v>0.9245585874799357</v>
      </c>
      <c r="AD127">
        <v>0.9197431781701445</v>
      </c>
    </row>
    <row r="128" spans="1:30">
      <c r="A128" s="1" t="s">
        <v>135</v>
      </c>
      <c r="B128">
        <f>HYPERLINK("https://www.suredividend.com/sure-analysis-PFG/","Principal Financial Group, Inc.")</f>
        <v>0</v>
      </c>
      <c r="C128">
        <v>30.98</v>
      </c>
      <c r="D128">
        <v>8509.83424</v>
      </c>
      <c r="E128" t="s">
        <v>669</v>
      </c>
      <c r="F128" t="s">
        <v>632</v>
      </c>
      <c r="G128" t="s">
        <v>675</v>
      </c>
      <c r="H128" t="s">
        <v>704</v>
      </c>
      <c r="I128" t="s">
        <v>833</v>
      </c>
      <c r="J128" t="s">
        <v>1316</v>
      </c>
      <c r="K128">
        <v>43860</v>
      </c>
      <c r="L128">
        <v>0.07036797934151001</v>
      </c>
      <c r="M128">
        <v>0.1597553607615403</v>
      </c>
      <c r="N128">
        <v>0.05</v>
      </c>
      <c r="O128">
        <v>0.2540697918848511</v>
      </c>
      <c r="P128" t="s">
        <v>637</v>
      </c>
      <c r="Q128" t="s">
        <v>636</v>
      </c>
      <c r="R128">
        <v>11</v>
      </c>
      <c r="S128">
        <v>0.3694915254237288</v>
      </c>
      <c r="T128">
        <v>65</v>
      </c>
      <c r="U128">
        <v>0.4766153846153846</v>
      </c>
      <c r="V128">
        <v>5.001</v>
      </c>
      <c r="W128">
        <v>5.9</v>
      </c>
      <c r="X128">
        <v>2.18</v>
      </c>
      <c r="Y128">
        <v>-0.3939</v>
      </c>
      <c r="Z128">
        <v>0.7016949152542372</v>
      </c>
      <c r="AA128">
        <v>0.2604501607717042</v>
      </c>
      <c r="AB128">
        <v>0.5232744783306581</v>
      </c>
      <c r="AC128">
        <v>0.9117174959871589</v>
      </c>
      <c r="AD128">
        <v>0.9020866773675762</v>
      </c>
    </row>
    <row r="129" spans="1:30">
      <c r="A129" s="1" t="s">
        <v>136</v>
      </c>
      <c r="B129">
        <f>HYPERLINK("https://www.suredividend.com/sure-analysis-HA/","Hawaiian Holdings, Inc.")</f>
        <v>0</v>
      </c>
      <c r="C129">
        <v>12.26</v>
      </c>
      <c r="D129">
        <v>562.414014</v>
      </c>
      <c r="E129" t="s">
        <v>665</v>
      </c>
      <c r="F129" t="s">
        <v>632</v>
      </c>
      <c r="G129" t="s">
        <v>675</v>
      </c>
      <c r="H129" t="s">
        <v>704</v>
      </c>
      <c r="I129" t="s">
        <v>834</v>
      </c>
      <c r="J129" t="s">
        <v>1319</v>
      </c>
      <c r="K129">
        <v>43865</v>
      </c>
      <c r="L129">
        <v>0.039151712887438</v>
      </c>
      <c r="M129">
        <v>0.1879044398823408</v>
      </c>
      <c r="N129">
        <v>0.035</v>
      </c>
      <c r="O129">
        <v>0.2471564460900666</v>
      </c>
      <c r="P129" t="s">
        <v>637</v>
      </c>
      <c r="Q129" t="s">
        <v>637</v>
      </c>
      <c r="R129">
        <v>0</v>
      </c>
      <c r="S129">
        <v>0.1263157894736842</v>
      </c>
      <c r="T129">
        <v>29</v>
      </c>
      <c r="U129">
        <v>0.4227586206896551</v>
      </c>
      <c r="V129">
        <v>4.7307</v>
      </c>
      <c r="W129">
        <v>3.8</v>
      </c>
      <c r="X129">
        <v>0.48</v>
      </c>
      <c r="Y129">
        <v>-0.5456</v>
      </c>
      <c r="Z129">
        <v>0.4559322033898305</v>
      </c>
      <c r="AA129">
        <v>0.1205787781350482</v>
      </c>
      <c r="AB129">
        <v>0.2985553772070626</v>
      </c>
      <c r="AC129">
        <v>0.9534510433386838</v>
      </c>
      <c r="AD129">
        <v>0.8892455858747994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21.49</v>
      </c>
      <c r="D130">
        <v>2247.10185</v>
      </c>
      <c r="E130" t="s">
        <v>665</v>
      </c>
      <c r="F130" t="s">
        <v>632</v>
      </c>
      <c r="G130" t="s">
        <v>675</v>
      </c>
      <c r="H130" t="s">
        <v>703</v>
      </c>
      <c r="I130" t="s">
        <v>835</v>
      </c>
      <c r="J130" t="s">
        <v>1320</v>
      </c>
      <c r="K130">
        <v>43897</v>
      </c>
      <c r="L130">
        <v>0.07073057235923601</v>
      </c>
      <c r="M130">
        <v>0.1592983551039719</v>
      </c>
      <c r="N130">
        <v>0.04</v>
      </c>
      <c r="O130">
        <v>0.2456359617665596</v>
      </c>
      <c r="P130" t="s">
        <v>637</v>
      </c>
      <c r="Q130" t="s">
        <v>636</v>
      </c>
      <c r="R130">
        <v>9</v>
      </c>
      <c r="S130">
        <v>0.304</v>
      </c>
      <c r="T130">
        <v>45</v>
      </c>
      <c r="U130">
        <v>0.4775555555555555</v>
      </c>
      <c r="W130">
        <v>5</v>
      </c>
      <c r="X130">
        <v>1.52</v>
      </c>
      <c r="Y130">
        <v>-0.64</v>
      </c>
      <c r="Z130">
        <v>0.7067796610169492</v>
      </c>
      <c r="AA130">
        <v>0.05466237942122186</v>
      </c>
      <c r="AB130">
        <v>0.3723916532905296</v>
      </c>
      <c r="AC130">
        <v>0.9069020866773676</v>
      </c>
      <c r="AD130">
        <v>0.884430176565008</v>
      </c>
    </row>
    <row r="131" spans="1:30">
      <c r="A131" s="1" t="s">
        <v>138</v>
      </c>
      <c r="B131">
        <f>HYPERLINK("https://www.suredividend.com/sure-analysis-PII/","Polaris Inc.")</f>
        <v>0</v>
      </c>
      <c r="C131">
        <v>60.28</v>
      </c>
      <c r="D131">
        <v>3711.01764</v>
      </c>
      <c r="E131" t="s">
        <v>664</v>
      </c>
      <c r="F131" t="s">
        <v>632</v>
      </c>
      <c r="G131" t="s">
        <v>675</v>
      </c>
      <c r="H131" t="s">
        <v>703</v>
      </c>
      <c r="I131" t="s">
        <v>836</v>
      </c>
      <c r="J131" t="s">
        <v>1323</v>
      </c>
      <c r="K131">
        <v>43858</v>
      </c>
      <c r="L131">
        <v>0.040477770404777</v>
      </c>
      <c r="M131">
        <v>0.1278306382488668</v>
      </c>
      <c r="N131">
        <v>0.07000000000000001</v>
      </c>
      <c r="O131">
        <v>0.2297662754997578</v>
      </c>
      <c r="P131" t="s">
        <v>637</v>
      </c>
      <c r="Q131" t="s">
        <v>637</v>
      </c>
      <c r="R131">
        <v>24</v>
      </c>
      <c r="S131">
        <v>0.3536231884057971</v>
      </c>
      <c r="T131">
        <v>110</v>
      </c>
      <c r="U131">
        <v>0.548</v>
      </c>
      <c r="V131">
        <v>5.2711</v>
      </c>
      <c r="W131">
        <v>6.9</v>
      </c>
      <c r="X131">
        <v>2.44</v>
      </c>
      <c r="Y131">
        <v>-0.3071</v>
      </c>
      <c r="Z131">
        <v>0.4830508474576271</v>
      </c>
      <c r="AA131">
        <v>0.3842443729903537</v>
      </c>
      <c r="AB131">
        <v>0.7576243980738363</v>
      </c>
      <c r="AC131">
        <v>0.8523274478330659</v>
      </c>
      <c r="AD131">
        <v>0.8619582664526484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28.3</v>
      </c>
      <c r="D132">
        <v>25917.9324</v>
      </c>
      <c r="E132" t="s">
        <v>664</v>
      </c>
      <c r="F132" t="s">
        <v>632</v>
      </c>
      <c r="G132" t="s">
        <v>675</v>
      </c>
      <c r="H132" t="s">
        <v>703</v>
      </c>
      <c r="I132" t="s">
        <v>837</v>
      </c>
      <c r="J132" t="s">
        <v>1316</v>
      </c>
      <c r="K132">
        <v>43867</v>
      </c>
      <c r="L132">
        <v>0.061484098939929</v>
      </c>
      <c r="M132">
        <v>0.1462525591534514</v>
      </c>
      <c r="N132">
        <v>0.04</v>
      </c>
      <c r="O132">
        <v>0.2249245994828282</v>
      </c>
      <c r="P132" t="s">
        <v>637</v>
      </c>
      <c r="Q132" t="s">
        <v>636</v>
      </c>
      <c r="R132">
        <v>7</v>
      </c>
      <c r="S132">
        <v>0.2806451612903226</v>
      </c>
      <c r="T132">
        <v>56</v>
      </c>
      <c r="U132">
        <v>0.5053571428571428</v>
      </c>
      <c r="V132">
        <v>6.0884</v>
      </c>
      <c r="W132">
        <v>6.2</v>
      </c>
      <c r="X132">
        <v>1.74</v>
      </c>
      <c r="Y132">
        <v>-0.3669</v>
      </c>
      <c r="Z132">
        <v>0.6423728813559322</v>
      </c>
      <c r="AA132">
        <v>0.3038585209003216</v>
      </c>
      <c r="AB132">
        <v>0.3723916532905296</v>
      </c>
      <c r="AC132">
        <v>0.8924558587479936</v>
      </c>
      <c r="AD132">
        <v>0.853932584269663</v>
      </c>
    </row>
    <row r="133" spans="1:30">
      <c r="A133" s="1" t="s">
        <v>140</v>
      </c>
      <c r="B133">
        <f>HYPERLINK("https://www.suredividend.com/sure-analysis-SYF/","Synchrony Financial")</f>
        <v>0</v>
      </c>
      <c r="C133">
        <v>21.67</v>
      </c>
      <c r="D133">
        <v>13294.04659</v>
      </c>
      <c r="E133" t="s">
        <v>669</v>
      </c>
      <c r="F133" t="s">
        <v>632</v>
      </c>
      <c r="G133" t="s">
        <v>675</v>
      </c>
      <c r="H133" t="s">
        <v>703</v>
      </c>
      <c r="I133" t="s">
        <v>838</v>
      </c>
      <c r="J133" t="s">
        <v>1316</v>
      </c>
      <c r="K133">
        <v>43859</v>
      </c>
      <c r="L133">
        <v>0.03968620212275</v>
      </c>
      <c r="M133">
        <v>0.1129318276388949</v>
      </c>
      <c r="N133">
        <v>0.07000000000000001</v>
      </c>
      <c r="O133">
        <v>0.2168331072171057</v>
      </c>
      <c r="P133" t="s">
        <v>637</v>
      </c>
      <c r="Q133" t="s">
        <v>637</v>
      </c>
      <c r="R133">
        <v>3</v>
      </c>
      <c r="S133">
        <v>0.2072289156626506</v>
      </c>
      <c r="T133">
        <v>37</v>
      </c>
      <c r="U133">
        <v>0.5856756756756757</v>
      </c>
      <c r="V133">
        <v>5.5777</v>
      </c>
      <c r="W133">
        <v>4.15</v>
      </c>
      <c r="X133">
        <v>0.86</v>
      </c>
      <c r="Y133">
        <v>-0.3417</v>
      </c>
      <c r="Z133">
        <v>0.4661016949152543</v>
      </c>
      <c r="AA133">
        <v>0.3344051446945338</v>
      </c>
      <c r="AB133">
        <v>0.7576243980738363</v>
      </c>
      <c r="AC133">
        <v>0.8089887640449439</v>
      </c>
      <c r="AD133">
        <v>0.8362760834670947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16.47</v>
      </c>
      <c r="D134">
        <v>15247.49056</v>
      </c>
      <c r="E134" t="s">
        <v>663</v>
      </c>
      <c r="F134" t="s">
        <v>632</v>
      </c>
      <c r="G134" t="s">
        <v>676</v>
      </c>
      <c r="H134" t="s">
        <v>705</v>
      </c>
      <c r="I134" t="s">
        <v>839</v>
      </c>
      <c r="J134" t="s">
        <v>1316</v>
      </c>
      <c r="K134">
        <v>43877</v>
      </c>
      <c r="L134">
        <v>0.07558997930406</v>
      </c>
      <c r="M134">
        <v>0.1198010741426065</v>
      </c>
      <c r="N134">
        <v>0.04</v>
      </c>
      <c r="O134">
        <v>0.2094140211955584</v>
      </c>
      <c r="P134" t="s">
        <v>637</v>
      </c>
      <c r="Q134" t="s">
        <v>636</v>
      </c>
      <c r="R134">
        <v>27</v>
      </c>
      <c r="S134">
        <v>0.5165838004721452</v>
      </c>
      <c r="T134">
        <v>29</v>
      </c>
      <c r="U134">
        <v>0.5679310344827586</v>
      </c>
      <c r="V134">
        <v>1.8798</v>
      </c>
      <c r="W134">
        <v>2.41</v>
      </c>
      <c r="X134">
        <v>1.24496695913787</v>
      </c>
      <c r="Y134">
        <v>-0.3045</v>
      </c>
      <c r="Z134">
        <v>0.728813559322034</v>
      </c>
      <c r="AA134">
        <v>0.3922829581993569</v>
      </c>
      <c r="AB134">
        <v>0.3723916532905296</v>
      </c>
      <c r="AC134">
        <v>0.8266452648475121</v>
      </c>
      <c r="AD134">
        <v>0.8138041733547351</v>
      </c>
    </row>
    <row r="135" spans="1:30">
      <c r="A135" s="1" t="s">
        <v>142</v>
      </c>
      <c r="B135">
        <f>HYPERLINK("https://www.suredividend.com/sure-analysis-WHR/","Whirlpool Corp.")</f>
        <v>0</v>
      </c>
      <c r="C135">
        <v>102.79</v>
      </c>
      <c r="D135">
        <v>6442.67162</v>
      </c>
      <c r="E135" t="s">
        <v>664</v>
      </c>
      <c r="F135" t="s">
        <v>632</v>
      </c>
      <c r="G135" t="s">
        <v>675</v>
      </c>
      <c r="H135" t="s">
        <v>703</v>
      </c>
      <c r="I135" t="s">
        <v>840</v>
      </c>
      <c r="J135" t="s">
        <v>1323</v>
      </c>
      <c r="K135">
        <v>43858</v>
      </c>
      <c r="L135">
        <v>0.046210720887245</v>
      </c>
      <c r="M135">
        <v>0.1210477319859158</v>
      </c>
      <c r="N135">
        <v>0.05</v>
      </c>
      <c r="O135">
        <v>0.2033102158456479</v>
      </c>
      <c r="P135" t="s">
        <v>637</v>
      </c>
      <c r="Q135" t="s">
        <v>637</v>
      </c>
      <c r="R135">
        <v>9</v>
      </c>
      <c r="S135">
        <v>0.2878787878787879</v>
      </c>
      <c r="T135">
        <v>182</v>
      </c>
      <c r="U135">
        <v>0.5647802197802199</v>
      </c>
      <c r="V135">
        <v>18.5882</v>
      </c>
      <c r="W135">
        <v>16.5</v>
      </c>
      <c r="X135">
        <v>4.75</v>
      </c>
      <c r="Y135">
        <v>-0.2715</v>
      </c>
      <c r="Z135">
        <v>0.5305084745762713</v>
      </c>
      <c r="AA135">
        <v>0.4405144694533762</v>
      </c>
      <c r="AB135">
        <v>0.5232744783306581</v>
      </c>
      <c r="AC135">
        <v>0.8330658105939005</v>
      </c>
      <c r="AD135">
        <v>0.7929373996789727</v>
      </c>
    </row>
    <row r="136" spans="1:30">
      <c r="A136" s="1" t="s">
        <v>143</v>
      </c>
      <c r="B136">
        <f>HYPERLINK("https://www.suredividend.com/sure-analysis-DAL/","Delta Air Lines, Inc.")</f>
        <v>0</v>
      </c>
      <c r="C136">
        <v>33.71</v>
      </c>
      <c r="D136">
        <v>21577.56874</v>
      </c>
      <c r="E136" t="s">
        <v>660</v>
      </c>
      <c r="F136" t="s">
        <v>632</v>
      </c>
      <c r="G136" t="s">
        <v>675</v>
      </c>
      <c r="H136" t="s">
        <v>703</v>
      </c>
      <c r="I136" t="s">
        <v>841</v>
      </c>
      <c r="J136" t="s">
        <v>1319</v>
      </c>
      <c r="K136">
        <v>43846</v>
      </c>
      <c r="L136">
        <v>0.04464550578463301</v>
      </c>
      <c r="M136">
        <v>0.1259373255080669</v>
      </c>
      <c r="N136">
        <v>0.04</v>
      </c>
      <c r="O136">
        <v>0.2013666159262111</v>
      </c>
      <c r="P136" t="s">
        <v>637</v>
      </c>
      <c r="Q136" t="s">
        <v>637</v>
      </c>
      <c r="R136">
        <v>6</v>
      </c>
      <c r="S136">
        <v>0.2047619047619048</v>
      </c>
      <c r="T136">
        <v>61</v>
      </c>
      <c r="U136">
        <v>0.5526229508196722</v>
      </c>
      <c r="V136">
        <v>7.3461</v>
      </c>
      <c r="W136">
        <v>7.35</v>
      </c>
      <c r="X136">
        <v>1.505</v>
      </c>
      <c r="Y136">
        <v>-0.3393</v>
      </c>
      <c r="Z136">
        <v>0.5203389830508475</v>
      </c>
      <c r="AA136">
        <v>0.3376205787781351</v>
      </c>
      <c r="AB136">
        <v>0.3723916532905296</v>
      </c>
      <c r="AC136">
        <v>0.8475120385232745</v>
      </c>
      <c r="AD136">
        <v>0.7849117174959872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11.21</v>
      </c>
      <c r="D137">
        <v>4862.21419</v>
      </c>
      <c r="E137" t="s">
        <v>660</v>
      </c>
      <c r="F137" t="s">
        <v>632</v>
      </c>
      <c r="G137" t="s">
        <v>675</v>
      </c>
      <c r="H137" t="s">
        <v>704</v>
      </c>
      <c r="I137" t="s">
        <v>842</v>
      </c>
      <c r="J137" t="s">
        <v>1316</v>
      </c>
      <c r="K137">
        <v>43849</v>
      </c>
      <c r="L137">
        <v>0.06311329170383501</v>
      </c>
      <c r="M137">
        <v>0.1112956072698328</v>
      </c>
      <c r="N137">
        <v>0.05</v>
      </c>
      <c r="O137">
        <v>0.2008929660588323</v>
      </c>
      <c r="P137" t="s">
        <v>637</v>
      </c>
      <c r="Q137" t="s">
        <v>636</v>
      </c>
      <c r="R137">
        <v>27</v>
      </c>
      <c r="S137">
        <v>0.4845890410958905</v>
      </c>
      <c r="T137">
        <v>19</v>
      </c>
      <c r="U137">
        <v>0.5900000000000001</v>
      </c>
      <c r="V137">
        <v>1.2769</v>
      </c>
      <c r="W137">
        <v>1.46</v>
      </c>
      <c r="X137">
        <v>0.7075</v>
      </c>
      <c r="Y137">
        <v>-0.3554</v>
      </c>
      <c r="Z137">
        <v>0.6576271186440679</v>
      </c>
      <c r="AA137">
        <v>0.3135048231511254</v>
      </c>
      <c r="AB137">
        <v>0.5232744783306581</v>
      </c>
      <c r="AC137">
        <v>0.7993579454253612</v>
      </c>
      <c r="AD137">
        <v>0.781701444622793</v>
      </c>
    </row>
    <row r="138" spans="1:30">
      <c r="A138" s="1" t="s">
        <v>145</v>
      </c>
      <c r="B138">
        <f>HYPERLINK("https://www.suredividend.com/sure-analysis-MGA/","Magna International, Inc.")</f>
        <v>0</v>
      </c>
      <c r="C138">
        <v>35.62</v>
      </c>
      <c r="D138">
        <v>10749.01178</v>
      </c>
      <c r="E138" t="s">
        <v>666</v>
      </c>
      <c r="F138" t="s">
        <v>632</v>
      </c>
      <c r="G138" t="s">
        <v>676</v>
      </c>
      <c r="H138" t="s">
        <v>703</v>
      </c>
      <c r="I138" t="s">
        <v>843</v>
      </c>
      <c r="J138" t="s">
        <v>1326</v>
      </c>
      <c r="K138">
        <v>43896</v>
      </c>
      <c r="L138">
        <v>0.041301765708167</v>
      </c>
      <c r="M138">
        <v>0.1061948170562907</v>
      </c>
      <c r="N138">
        <v>0.06</v>
      </c>
      <c r="O138">
        <v>0.1996711763858487</v>
      </c>
      <c r="P138" t="s">
        <v>637</v>
      </c>
      <c r="Q138" t="s">
        <v>637</v>
      </c>
      <c r="R138">
        <v>9</v>
      </c>
      <c r="S138">
        <v>0.2298701397695203</v>
      </c>
      <c r="T138">
        <v>59</v>
      </c>
      <c r="U138">
        <v>0.603728813559322</v>
      </c>
      <c r="V138">
        <v>5.5143</v>
      </c>
      <c r="W138">
        <v>6.4</v>
      </c>
      <c r="X138">
        <v>1.47116889452493</v>
      </c>
      <c r="Y138">
        <v>-0.2869</v>
      </c>
      <c r="Z138">
        <v>0.4915254237288136</v>
      </c>
      <c r="AA138">
        <v>0.4180064308681672</v>
      </c>
      <c r="AB138">
        <v>0.6645264847512038</v>
      </c>
      <c r="AC138">
        <v>0.781701444622793</v>
      </c>
      <c r="AD138">
        <v>0.7784911717495987</v>
      </c>
    </row>
    <row r="139" spans="1:30">
      <c r="A139" s="1" t="s">
        <v>146</v>
      </c>
      <c r="B139">
        <f>HYPERLINK("https://www.suredividend.com/sure-analysis-BAC/","Bank of America Corp.")</f>
        <v>0</v>
      </c>
      <c r="C139">
        <v>20.51</v>
      </c>
      <c r="D139">
        <v>179022.1503</v>
      </c>
      <c r="E139" t="s">
        <v>665</v>
      </c>
      <c r="F139" t="s">
        <v>632</v>
      </c>
      <c r="G139" t="s">
        <v>675</v>
      </c>
      <c r="H139" t="s">
        <v>703</v>
      </c>
      <c r="I139" t="s">
        <v>844</v>
      </c>
      <c r="J139" t="s">
        <v>1316</v>
      </c>
      <c r="K139">
        <v>43848</v>
      </c>
      <c r="L139">
        <v>0.032179424670892</v>
      </c>
      <c r="M139">
        <v>0.09978971998083486</v>
      </c>
      <c r="N139">
        <v>0.06</v>
      </c>
      <c r="O139">
        <v>0.1902611139451953</v>
      </c>
      <c r="P139" t="s">
        <v>637</v>
      </c>
      <c r="Q139" t="s">
        <v>637</v>
      </c>
      <c r="R139">
        <v>6</v>
      </c>
      <c r="S139">
        <v>0.22</v>
      </c>
      <c r="T139">
        <v>33</v>
      </c>
      <c r="U139">
        <v>0.6215151515151516</v>
      </c>
      <c r="V139">
        <v>2.7678</v>
      </c>
      <c r="W139">
        <v>3</v>
      </c>
      <c r="X139">
        <v>0.66</v>
      </c>
      <c r="Y139">
        <v>-0.2998</v>
      </c>
      <c r="Z139">
        <v>0.3542372881355932</v>
      </c>
      <c r="AA139">
        <v>0.4003215434083602</v>
      </c>
      <c r="AB139">
        <v>0.6645264847512038</v>
      </c>
      <c r="AC139">
        <v>0.7560192616372392</v>
      </c>
      <c r="AD139">
        <v>0.7479935794542536</v>
      </c>
    </row>
    <row r="140" spans="1:30">
      <c r="A140" s="1" t="s">
        <v>147</v>
      </c>
      <c r="B140">
        <f>HYPERLINK("https://www.suredividend.com/sure-analysis-WEYS/","Weyco Group, Inc.")</f>
        <v>0</v>
      </c>
      <c r="C140">
        <v>16.48</v>
      </c>
      <c r="D140">
        <v>162.95424</v>
      </c>
      <c r="E140" t="s">
        <v>662</v>
      </c>
      <c r="F140" t="s">
        <v>632</v>
      </c>
      <c r="G140" t="s">
        <v>675</v>
      </c>
      <c r="H140" t="s">
        <v>704</v>
      </c>
      <c r="I140" t="s">
        <v>845</v>
      </c>
      <c r="J140" t="s">
        <v>1321</v>
      </c>
      <c r="K140">
        <v>43801</v>
      </c>
      <c r="L140">
        <v>0.05764563106796101</v>
      </c>
      <c r="M140">
        <v>0.1419275588765982</v>
      </c>
      <c r="N140">
        <v>0.01</v>
      </c>
      <c r="O140">
        <v>0.1878129539368245</v>
      </c>
      <c r="P140" t="s">
        <v>637</v>
      </c>
      <c r="Q140" t="s">
        <v>636</v>
      </c>
      <c r="R140">
        <v>38</v>
      </c>
      <c r="S140">
        <v>0.4773869346733668</v>
      </c>
      <c r="T140">
        <v>32</v>
      </c>
      <c r="U140">
        <v>0.515</v>
      </c>
      <c r="V140">
        <v>2.1132</v>
      </c>
      <c r="W140">
        <v>1.99</v>
      </c>
      <c r="X140">
        <v>0.9500000000000001</v>
      </c>
      <c r="Y140">
        <v>-0.4855</v>
      </c>
      <c r="Z140">
        <v>0.6305084745762712</v>
      </c>
      <c r="AA140">
        <v>0.1704180064308682</v>
      </c>
      <c r="AB140">
        <v>0.06982343499197433</v>
      </c>
      <c r="AC140">
        <v>0.8860353130016051</v>
      </c>
      <c r="AD140">
        <v>0.7431781701444623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53.1</v>
      </c>
      <c r="D141">
        <v>3328.1487</v>
      </c>
      <c r="E141" t="s">
        <v>664</v>
      </c>
      <c r="F141" t="s">
        <v>632</v>
      </c>
      <c r="G141" t="s">
        <v>675</v>
      </c>
      <c r="H141" t="s">
        <v>703</v>
      </c>
      <c r="I141" t="s">
        <v>846</v>
      </c>
      <c r="J141" t="s">
        <v>1316</v>
      </c>
      <c r="K141">
        <v>43861</v>
      </c>
      <c r="L141">
        <v>0.052730696798493</v>
      </c>
      <c r="M141">
        <v>0.09866396644326514</v>
      </c>
      <c r="N141">
        <v>0.05</v>
      </c>
      <c r="O141">
        <v>0.1866623515161829</v>
      </c>
      <c r="P141" t="s">
        <v>637</v>
      </c>
      <c r="Q141" t="s">
        <v>636</v>
      </c>
      <c r="R141">
        <v>26</v>
      </c>
      <c r="S141">
        <v>0.4307692307692307</v>
      </c>
      <c r="T141">
        <v>85</v>
      </c>
      <c r="U141">
        <v>0.6247058823529412</v>
      </c>
      <c r="V141">
        <v>6.8822</v>
      </c>
      <c r="W141">
        <v>6.5</v>
      </c>
      <c r="X141">
        <v>2.8</v>
      </c>
      <c r="Y141">
        <v>-0.4762</v>
      </c>
      <c r="Z141">
        <v>0.5983050847457627</v>
      </c>
      <c r="AA141">
        <v>0.180064308681672</v>
      </c>
      <c r="AB141">
        <v>0.5232744783306581</v>
      </c>
      <c r="AC141">
        <v>0.7528089887640449</v>
      </c>
      <c r="AD141">
        <v>0.7399678972712681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30.01</v>
      </c>
      <c r="D142">
        <v>6258.52548</v>
      </c>
      <c r="E142" t="s">
        <v>670</v>
      </c>
      <c r="F142" t="s">
        <v>632</v>
      </c>
      <c r="G142" t="s">
        <v>675</v>
      </c>
      <c r="H142" t="s">
        <v>703</v>
      </c>
      <c r="I142" t="s">
        <v>847</v>
      </c>
      <c r="J142" t="s">
        <v>1331</v>
      </c>
      <c r="K142">
        <v>43825</v>
      </c>
      <c r="L142">
        <v>0.040319893368877</v>
      </c>
      <c r="M142">
        <v>0.07458430228873136</v>
      </c>
      <c r="N142">
        <v>0.08</v>
      </c>
      <c r="O142">
        <v>0.186270501108732</v>
      </c>
      <c r="P142" t="s">
        <v>637</v>
      </c>
      <c r="Q142" t="s">
        <v>637</v>
      </c>
      <c r="R142">
        <v>32</v>
      </c>
      <c r="S142">
        <v>0.44</v>
      </c>
      <c r="T142">
        <v>43</v>
      </c>
      <c r="U142">
        <v>0.6979069767441861</v>
      </c>
      <c r="V142">
        <v>2.1365</v>
      </c>
      <c r="W142">
        <v>2.75</v>
      </c>
      <c r="X142">
        <v>1.21</v>
      </c>
      <c r="Y142">
        <v>-0.4545</v>
      </c>
      <c r="Z142">
        <v>0.4796610169491525</v>
      </c>
      <c r="AA142">
        <v>0.2009646302250804</v>
      </c>
      <c r="AB142">
        <v>0.8386837881219904</v>
      </c>
      <c r="AC142">
        <v>0.6292134831460674</v>
      </c>
      <c r="AD142">
        <v>0.7367576243980739</v>
      </c>
    </row>
    <row r="143" spans="1:30">
      <c r="A143" s="1" t="s">
        <v>150</v>
      </c>
      <c r="B143">
        <f>HYPERLINK("https://www.suredividend.com/sure-analysis-CAT/","Caterpillar, Inc.")</f>
        <v>0</v>
      </c>
      <c r="C143">
        <v>92.26000000000001</v>
      </c>
      <c r="D143">
        <v>50750.65758</v>
      </c>
      <c r="E143" t="s">
        <v>664</v>
      </c>
      <c r="F143" t="s">
        <v>632</v>
      </c>
      <c r="G143" t="s">
        <v>675</v>
      </c>
      <c r="H143" t="s">
        <v>703</v>
      </c>
      <c r="I143" t="s">
        <v>848</v>
      </c>
      <c r="J143" t="s">
        <v>1326</v>
      </c>
      <c r="K143">
        <v>43864</v>
      </c>
      <c r="L143">
        <v>0.040971168437025</v>
      </c>
      <c r="M143">
        <v>0.07099139240712904</v>
      </c>
      <c r="N143">
        <v>0.08</v>
      </c>
      <c r="O143">
        <v>0.1838405621464361</v>
      </c>
      <c r="P143" t="s">
        <v>637</v>
      </c>
      <c r="Q143" t="s">
        <v>637</v>
      </c>
      <c r="R143">
        <v>26</v>
      </c>
      <c r="S143">
        <v>0.4086486486486487</v>
      </c>
      <c r="T143">
        <v>130</v>
      </c>
      <c r="U143">
        <v>0.7096923076923077</v>
      </c>
      <c r="V143">
        <v>10.8209</v>
      </c>
      <c r="W143">
        <v>9.25</v>
      </c>
      <c r="X143">
        <v>3.78</v>
      </c>
      <c r="Y143">
        <v>-0.3089</v>
      </c>
      <c r="Z143">
        <v>0.4864406779661017</v>
      </c>
      <c r="AA143">
        <v>0.3810289389067524</v>
      </c>
      <c r="AB143">
        <v>0.8386837881219904</v>
      </c>
      <c r="AC143">
        <v>0.6019261637239165</v>
      </c>
      <c r="AD143">
        <v>0.725521669341894</v>
      </c>
    </row>
    <row r="144" spans="1:30">
      <c r="A144" s="1" t="s">
        <v>151</v>
      </c>
      <c r="B144">
        <f>HYPERLINK("https://www.suredividend.com/sure-analysis-TDS/","Telephone &amp; Data Systems, Inc.")</f>
        <v>0</v>
      </c>
      <c r="C144">
        <v>15.26</v>
      </c>
      <c r="D144">
        <v>1751.509228</v>
      </c>
      <c r="E144" t="s">
        <v>663</v>
      </c>
      <c r="F144" t="s">
        <v>632</v>
      </c>
      <c r="G144" t="s">
        <v>675</v>
      </c>
      <c r="H144" t="s">
        <v>703</v>
      </c>
      <c r="I144" t="s">
        <v>849</v>
      </c>
      <c r="J144" t="s">
        <v>1329</v>
      </c>
      <c r="K144">
        <v>43901</v>
      </c>
      <c r="L144">
        <v>0.043250327653997</v>
      </c>
      <c r="M144">
        <v>0.1370215418715957</v>
      </c>
      <c r="N144">
        <v>0.015</v>
      </c>
      <c r="O144">
        <v>0.1803611551937949</v>
      </c>
      <c r="P144" t="s">
        <v>637</v>
      </c>
      <c r="Q144" t="s">
        <v>636</v>
      </c>
      <c r="R144">
        <v>45</v>
      </c>
      <c r="S144">
        <v>0.55</v>
      </c>
      <c r="T144">
        <v>29</v>
      </c>
      <c r="U144">
        <v>0.5262068965517241</v>
      </c>
      <c r="V144">
        <v>1.0592</v>
      </c>
      <c r="W144">
        <v>1.2</v>
      </c>
      <c r="X144">
        <v>0.66</v>
      </c>
      <c r="Y144">
        <v>-0.5236000000000001</v>
      </c>
      <c r="Z144">
        <v>0.5084745762711864</v>
      </c>
      <c r="AA144">
        <v>0.1318327974276527</v>
      </c>
      <c r="AB144">
        <v>0.09149277688603531</v>
      </c>
      <c r="AC144">
        <v>0.8731942215088283</v>
      </c>
      <c r="AD144">
        <v>0.7046548956661316</v>
      </c>
    </row>
    <row r="145" spans="1:30">
      <c r="A145" s="1" t="s">
        <v>152</v>
      </c>
      <c r="B145">
        <f>HYPERLINK("https://www.suredividend.com/sure-analysis-WSM/","Williams-Sonoma, Inc.")</f>
        <v>0</v>
      </c>
      <c r="C145">
        <v>42.62</v>
      </c>
      <c r="D145">
        <v>3301.64354</v>
      </c>
      <c r="E145" t="s">
        <v>664</v>
      </c>
      <c r="F145" t="s">
        <v>632</v>
      </c>
      <c r="G145" t="s">
        <v>675</v>
      </c>
      <c r="H145" t="s">
        <v>703</v>
      </c>
      <c r="I145" t="s">
        <v>850</v>
      </c>
      <c r="J145" t="s">
        <v>1320</v>
      </c>
      <c r="K145">
        <v>43791</v>
      </c>
      <c r="L145">
        <v>0.043876114500234</v>
      </c>
      <c r="M145">
        <v>0.1074623756933506</v>
      </c>
      <c r="N145">
        <v>0.04</v>
      </c>
      <c r="O145">
        <v>0.1790076284562703</v>
      </c>
      <c r="P145" t="s">
        <v>637</v>
      </c>
      <c r="Q145" t="s">
        <v>637</v>
      </c>
      <c r="R145">
        <v>14</v>
      </c>
      <c r="S145">
        <v>0.3978723404255319</v>
      </c>
      <c r="T145">
        <v>71</v>
      </c>
      <c r="U145">
        <v>0.600281690140845</v>
      </c>
      <c r="V145">
        <v>4.3778</v>
      </c>
      <c r="W145">
        <v>4.7</v>
      </c>
      <c r="X145">
        <v>1.87</v>
      </c>
      <c r="Y145">
        <v>-0.2521</v>
      </c>
      <c r="Z145">
        <v>0.5135593220338983</v>
      </c>
      <c r="AA145">
        <v>0.4710610932475884</v>
      </c>
      <c r="AB145">
        <v>0.3723916532905296</v>
      </c>
      <c r="AC145">
        <v>0.7865168539325843</v>
      </c>
      <c r="AD145">
        <v>0.6982343499197432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34.94</v>
      </c>
      <c r="D146">
        <v>159083.021063</v>
      </c>
      <c r="E146" t="s">
        <v>666</v>
      </c>
      <c r="F146" t="s">
        <v>632</v>
      </c>
      <c r="G146" t="s">
        <v>675</v>
      </c>
      <c r="H146" t="s">
        <v>704</v>
      </c>
      <c r="I146" t="s">
        <v>851</v>
      </c>
      <c r="J146" t="s">
        <v>1333</v>
      </c>
      <c r="K146">
        <v>43854</v>
      </c>
      <c r="L146">
        <v>0.024041213508872</v>
      </c>
      <c r="M146">
        <v>0.07430951130783003</v>
      </c>
      <c r="N146">
        <v>0.08</v>
      </c>
      <c r="O146">
        <v>0.1786554226497328</v>
      </c>
      <c r="P146" t="s">
        <v>637</v>
      </c>
      <c r="Q146" t="s">
        <v>374</v>
      </c>
      <c r="R146">
        <v>12</v>
      </c>
      <c r="S146">
        <v>0.2485207100591716</v>
      </c>
      <c r="T146">
        <v>50</v>
      </c>
      <c r="U146">
        <v>0.6988</v>
      </c>
      <c r="V146">
        <v>2.8723</v>
      </c>
      <c r="W146">
        <v>3.38</v>
      </c>
      <c r="X146">
        <v>0.84</v>
      </c>
      <c r="Y146">
        <v>-0.1168</v>
      </c>
      <c r="Z146">
        <v>0.2372881355932203</v>
      </c>
      <c r="AA146">
        <v>0.6864951768488745</v>
      </c>
      <c r="AB146">
        <v>0.8386837881219904</v>
      </c>
      <c r="AC146">
        <v>0.6276083467094703</v>
      </c>
      <c r="AD146">
        <v>0.695024077046549</v>
      </c>
    </row>
    <row r="147" spans="1:30">
      <c r="A147" s="1" t="s">
        <v>154</v>
      </c>
      <c r="B147">
        <f>HYPERLINK("https://www.suredividend.com/sure-analysis-AMAT/","Applied Materials, Inc.")</f>
        <v>0</v>
      </c>
      <c r="C147">
        <v>45.11</v>
      </c>
      <c r="D147">
        <v>41424.73855</v>
      </c>
      <c r="E147" t="s">
        <v>665</v>
      </c>
      <c r="F147" t="s">
        <v>632</v>
      </c>
      <c r="G147" t="s">
        <v>675</v>
      </c>
      <c r="H147" t="s">
        <v>704</v>
      </c>
      <c r="I147" t="s">
        <v>852</v>
      </c>
      <c r="J147" t="s">
        <v>1326</v>
      </c>
      <c r="K147">
        <v>43897</v>
      </c>
      <c r="L147">
        <v>0.018621148304145</v>
      </c>
      <c r="M147">
        <v>0.06908822067504494</v>
      </c>
      <c r="N147">
        <v>0.09</v>
      </c>
      <c r="O147">
        <v>0.1778038549183358</v>
      </c>
      <c r="P147" t="s">
        <v>637</v>
      </c>
      <c r="Q147" t="s">
        <v>440</v>
      </c>
      <c r="R147">
        <v>2</v>
      </c>
      <c r="S147">
        <v>0.2</v>
      </c>
      <c r="T147">
        <v>63</v>
      </c>
      <c r="U147">
        <v>0.716031746031746</v>
      </c>
      <c r="V147">
        <v>3.0571</v>
      </c>
      <c r="W147">
        <v>4.2</v>
      </c>
      <c r="X147">
        <v>0.84</v>
      </c>
      <c r="Y147">
        <v>0.1687</v>
      </c>
      <c r="Z147">
        <v>0.1423728813559322</v>
      </c>
      <c r="AA147">
        <v>0.9453376205787781</v>
      </c>
      <c r="AB147">
        <v>0.8956661316211878</v>
      </c>
      <c r="AC147">
        <v>0.5906902086677368</v>
      </c>
      <c r="AD147">
        <v>0.6886035313001605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83.53</v>
      </c>
      <c r="D148">
        <v>67495.66473</v>
      </c>
      <c r="E148" t="s">
        <v>669</v>
      </c>
      <c r="F148" t="s">
        <v>632</v>
      </c>
      <c r="G148" t="s">
        <v>675</v>
      </c>
      <c r="H148" t="s">
        <v>703</v>
      </c>
      <c r="I148" t="s">
        <v>853</v>
      </c>
      <c r="J148" t="s">
        <v>1316</v>
      </c>
      <c r="K148">
        <v>43859</v>
      </c>
      <c r="L148">
        <v>0.019633664551658</v>
      </c>
      <c r="M148">
        <v>0.08740730931909835</v>
      </c>
      <c r="N148">
        <v>0.07000000000000001</v>
      </c>
      <c r="O148">
        <v>0.177436127304176</v>
      </c>
      <c r="P148" t="s">
        <v>637</v>
      </c>
      <c r="Q148" t="s">
        <v>374</v>
      </c>
      <c r="R148">
        <v>8</v>
      </c>
      <c r="S148">
        <v>0.1812154696132597</v>
      </c>
      <c r="T148">
        <v>127</v>
      </c>
      <c r="U148">
        <v>0.6577165354330708</v>
      </c>
      <c r="V148">
        <v>8.007199999999999</v>
      </c>
      <c r="W148">
        <v>9.050000000000001</v>
      </c>
      <c r="X148">
        <v>1.64</v>
      </c>
      <c r="Y148">
        <v>-0.2551</v>
      </c>
      <c r="Z148">
        <v>0.1576271186440678</v>
      </c>
      <c r="AA148">
        <v>0.4678456591639871</v>
      </c>
      <c r="AB148">
        <v>0.7576243980738363</v>
      </c>
      <c r="AC148">
        <v>0.6934189406099519</v>
      </c>
      <c r="AD148">
        <v>0.6869983948635634</v>
      </c>
    </row>
    <row r="149" spans="1:30">
      <c r="A149" s="1" t="s">
        <v>156</v>
      </c>
      <c r="B149">
        <f>HYPERLINK("https://www.suredividend.com/sure-analysis-GM/","General Motors Co.")</f>
        <v>0</v>
      </c>
      <c r="C149">
        <v>23.04</v>
      </c>
      <c r="D149">
        <v>32924.16</v>
      </c>
      <c r="E149" t="s">
        <v>668</v>
      </c>
      <c r="F149" t="s">
        <v>632</v>
      </c>
      <c r="G149" t="s">
        <v>675</v>
      </c>
      <c r="H149" t="s">
        <v>703</v>
      </c>
      <c r="I149" t="s">
        <v>854</v>
      </c>
      <c r="J149" t="s">
        <v>1323</v>
      </c>
      <c r="K149">
        <v>43875</v>
      </c>
      <c r="L149">
        <v>0.065972222222222</v>
      </c>
      <c r="M149">
        <v>0.1052492385443797</v>
      </c>
      <c r="N149">
        <v>0.03</v>
      </c>
      <c r="O149">
        <v>0.1752266498087807</v>
      </c>
      <c r="P149" t="s">
        <v>637</v>
      </c>
      <c r="Q149" t="s">
        <v>636</v>
      </c>
      <c r="R149">
        <v>0</v>
      </c>
      <c r="S149">
        <v>0.2533333333333334</v>
      </c>
      <c r="T149">
        <v>38</v>
      </c>
      <c r="U149">
        <v>0.6063157894736841</v>
      </c>
      <c r="V149">
        <v>4.6296</v>
      </c>
      <c r="W149">
        <v>6</v>
      </c>
      <c r="X149">
        <v>1.52</v>
      </c>
      <c r="Y149">
        <v>-0.4062</v>
      </c>
      <c r="Z149">
        <v>0.676271186440678</v>
      </c>
      <c r="AA149">
        <v>0.2371382636655948</v>
      </c>
      <c r="AB149">
        <v>0.2415730337078652</v>
      </c>
      <c r="AC149">
        <v>0.7784911717495987</v>
      </c>
      <c r="AD149">
        <v>0.6725521669341894</v>
      </c>
    </row>
    <row r="150" spans="1:30">
      <c r="A150" s="1" t="s">
        <v>157</v>
      </c>
      <c r="B150">
        <f>HYPERLINK("https://www.suredividend.com/sure-analysis-BK/","The Bank of New York Mellon Corp.")</f>
        <v>0</v>
      </c>
      <c r="C150">
        <v>29.52</v>
      </c>
      <c r="D150">
        <v>26126.70552</v>
      </c>
      <c r="E150" t="s">
        <v>665</v>
      </c>
      <c r="F150" t="s">
        <v>632</v>
      </c>
      <c r="G150" t="s">
        <v>675</v>
      </c>
      <c r="H150" t="s">
        <v>703</v>
      </c>
      <c r="I150" t="s">
        <v>855</v>
      </c>
      <c r="J150" t="s">
        <v>1316</v>
      </c>
      <c r="K150">
        <v>43849</v>
      </c>
      <c r="L150">
        <v>0.039972899728997</v>
      </c>
      <c r="M150">
        <v>0.1021100859360833</v>
      </c>
      <c r="N150">
        <v>0.04</v>
      </c>
      <c r="O150">
        <v>0.1739122695082211</v>
      </c>
      <c r="P150" t="s">
        <v>637</v>
      </c>
      <c r="Q150" t="s">
        <v>637</v>
      </c>
      <c r="R150">
        <v>9</v>
      </c>
      <c r="S150">
        <v>0.280952380952381</v>
      </c>
      <c r="T150">
        <v>48</v>
      </c>
      <c r="U150">
        <v>0.615</v>
      </c>
      <c r="V150">
        <v>4.545</v>
      </c>
      <c r="W150">
        <v>4.2</v>
      </c>
      <c r="X150">
        <v>1.18</v>
      </c>
      <c r="Y150">
        <v>-0.4371</v>
      </c>
      <c r="Z150">
        <v>0.4711864406779661</v>
      </c>
      <c r="AA150">
        <v>0.2138263665594855</v>
      </c>
      <c r="AB150">
        <v>0.3723916532905296</v>
      </c>
      <c r="AC150">
        <v>0.7656500802568219</v>
      </c>
      <c r="AD150">
        <v>0.6693418940609952</v>
      </c>
    </row>
    <row r="151" spans="1:30">
      <c r="A151" s="1" t="s">
        <v>158</v>
      </c>
      <c r="B151">
        <f>HYPERLINK("https://www.suredividend.com/sure-analysis-ORCL/","Oracle Corp.")</f>
        <v>0</v>
      </c>
      <c r="C151">
        <v>39.8</v>
      </c>
      <c r="D151">
        <v>127664.47</v>
      </c>
      <c r="E151" t="s">
        <v>669</v>
      </c>
      <c r="F151" t="s">
        <v>632</v>
      </c>
      <c r="G151" t="s">
        <v>675</v>
      </c>
      <c r="H151" t="s">
        <v>703</v>
      </c>
      <c r="I151" t="s">
        <v>856</v>
      </c>
      <c r="J151" t="s">
        <v>1328</v>
      </c>
      <c r="K151">
        <v>43844</v>
      </c>
      <c r="L151">
        <v>0.02286432160804</v>
      </c>
      <c r="M151">
        <v>0.07068320674489659</v>
      </c>
      <c r="N151">
        <v>0.08</v>
      </c>
      <c r="O151">
        <v>0.1725096019558225</v>
      </c>
      <c r="P151" t="s">
        <v>637</v>
      </c>
      <c r="Q151" t="s">
        <v>374</v>
      </c>
      <c r="R151">
        <v>11</v>
      </c>
      <c r="S151">
        <v>0.2345360824742268</v>
      </c>
      <c r="T151">
        <v>56</v>
      </c>
      <c r="U151">
        <v>0.7107142857142856</v>
      </c>
      <c r="V151">
        <v>3.2364</v>
      </c>
      <c r="W151">
        <v>3.88</v>
      </c>
      <c r="X151">
        <v>0.91</v>
      </c>
      <c r="Y151">
        <v>-0.2499</v>
      </c>
      <c r="Z151">
        <v>0.2135593220338983</v>
      </c>
      <c r="AA151">
        <v>0.4734726688102894</v>
      </c>
      <c r="AB151">
        <v>0.8386837881219904</v>
      </c>
      <c r="AC151">
        <v>0.5987158908507223</v>
      </c>
      <c r="AD151">
        <v>0.6677367576243981</v>
      </c>
    </row>
    <row r="152" spans="1:30">
      <c r="A152" s="1" t="s">
        <v>159</v>
      </c>
      <c r="B152">
        <f>HYPERLINK("https://www.suredividend.com/sure-analysis-LRCX/","Lam Research Corp.")</f>
        <v>0</v>
      </c>
      <c r="C152">
        <v>237.85</v>
      </c>
      <c r="D152">
        <v>34618.5918</v>
      </c>
      <c r="E152" t="s">
        <v>668</v>
      </c>
      <c r="F152" t="s">
        <v>632</v>
      </c>
      <c r="G152" t="s">
        <v>675</v>
      </c>
      <c r="H152" t="s">
        <v>704</v>
      </c>
      <c r="I152" t="s">
        <v>857</v>
      </c>
      <c r="J152" t="s">
        <v>1317</v>
      </c>
      <c r="K152">
        <v>43861</v>
      </c>
      <c r="L152">
        <v>0.018919487071683</v>
      </c>
      <c r="M152">
        <v>0.007578193004729172</v>
      </c>
      <c r="N152">
        <v>0.15</v>
      </c>
      <c r="O152">
        <v>0.1723887078250521</v>
      </c>
      <c r="P152" t="s">
        <v>637</v>
      </c>
      <c r="Q152" t="s">
        <v>440</v>
      </c>
      <c r="R152">
        <v>6</v>
      </c>
      <c r="S152">
        <v>0.273224043715847</v>
      </c>
      <c r="T152">
        <v>247</v>
      </c>
      <c r="U152">
        <v>0.9629554655870445</v>
      </c>
      <c r="V152">
        <v>14.0709</v>
      </c>
      <c r="W152">
        <v>16.47</v>
      </c>
      <c r="X152">
        <v>4.5</v>
      </c>
      <c r="Y152">
        <v>0.3958</v>
      </c>
      <c r="Z152">
        <v>0.1457627118644068</v>
      </c>
      <c r="AA152">
        <v>0.9919614147909968</v>
      </c>
      <c r="AB152">
        <v>0.9678972712680577</v>
      </c>
      <c r="AC152">
        <v>0.2760834670947031</v>
      </c>
      <c r="AD152">
        <v>0.6645264847512038</v>
      </c>
    </row>
    <row r="153" spans="1:30">
      <c r="A153" s="1" t="s">
        <v>160</v>
      </c>
      <c r="B153">
        <f>HYPERLINK("https://www.suredividend.com/sure-analysis-PB/","Prosperity Bancshares, Inc.")</f>
        <v>0</v>
      </c>
      <c r="C153">
        <v>49.8</v>
      </c>
      <c r="D153">
        <v>4718.2512</v>
      </c>
      <c r="E153" t="s">
        <v>660</v>
      </c>
      <c r="F153" t="s">
        <v>632</v>
      </c>
      <c r="G153" t="s">
        <v>675</v>
      </c>
      <c r="H153" t="s">
        <v>703</v>
      </c>
      <c r="I153" t="s">
        <v>858</v>
      </c>
      <c r="J153" t="s">
        <v>1316</v>
      </c>
      <c r="K153">
        <v>43860</v>
      </c>
      <c r="L153">
        <v>0.033935742971887</v>
      </c>
      <c r="M153">
        <v>0.0824316324768084</v>
      </c>
      <c r="N153">
        <v>0.06</v>
      </c>
      <c r="O153">
        <v>0.1720161719089648</v>
      </c>
      <c r="P153" t="s">
        <v>637</v>
      </c>
      <c r="Q153" t="s">
        <v>637</v>
      </c>
      <c r="R153">
        <v>16</v>
      </c>
      <c r="S153">
        <v>0.338</v>
      </c>
      <c r="T153">
        <v>74</v>
      </c>
      <c r="U153">
        <v>0.672972972972973</v>
      </c>
      <c r="V153">
        <v>4.5541</v>
      </c>
      <c r="W153">
        <v>5</v>
      </c>
      <c r="X153">
        <v>1.69</v>
      </c>
      <c r="Y153">
        <v>-0.3222</v>
      </c>
      <c r="Z153">
        <v>0.3813559322033898</v>
      </c>
      <c r="AA153">
        <v>0.3585209003215434</v>
      </c>
      <c r="AB153">
        <v>0.6645264847512038</v>
      </c>
      <c r="AC153">
        <v>0.6597110754414125</v>
      </c>
      <c r="AD153">
        <v>0.6597110754414125</v>
      </c>
    </row>
    <row r="154" spans="1:30">
      <c r="A154" s="1" t="s">
        <v>161</v>
      </c>
      <c r="B154">
        <f>HYPERLINK("https://www.suredividend.com/sure-analysis-LMT/","Lockheed Martin Corp.")</f>
        <v>0</v>
      </c>
      <c r="C154">
        <v>311.38</v>
      </c>
      <c r="D154">
        <v>87789.54306</v>
      </c>
      <c r="E154" t="s">
        <v>662</v>
      </c>
      <c r="F154" t="s">
        <v>632</v>
      </c>
      <c r="G154" t="s">
        <v>675</v>
      </c>
      <c r="H154" t="s">
        <v>703</v>
      </c>
      <c r="I154" t="s">
        <v>859</v>
      </c>
      <c r="J154" t="s">
        <v>1317</v>
      </c>
      <c r="K154">
        <v>43871</v>
      </c>
      <c r="L154">
        <v>0.028903590468238</v>
      </c>
      <c r="M154">
        <v>0.04444133243694415</v>
      </c>
      <c r="N154">
        <v>0.1</v>
      </c>
      <c r="O154">
        <v>0.1704862947082273</v>
      </c>
      <c r="P154" t="s">
        <v>637</v>
      </c>
      <c r="Q154" t="s">
        <v>374</v>
      </c>
      <c r="R154">
        <v>17</v>
      </c>
      <c r="S154">
        <v>0.3722084367245658</v>
      </c>
      <c r="T154">
        <v>387</v>
      </c>
      <c r="U154">
        <v>0.8045994832041343</v>
      </c>
      <c r="V154">
        <v>22.0893</v>
      </c>
      <c r="W154">
        <v>24.18</v>
      </c>
      <c r="X154">
        <v>9</v>
      </c>
      <c r="Y154">
        <v>0.0261</v>
      </c>
      <c r="Z154">
        <v>0.311864406779661</v>
      </c>
      <c r="AA154">
        <v>0.8729903536977491</v>
      </c>
      <c r="AB154">
        <v>0.9333868378812198</v>
      </c>
      <c r="AC154">
        <v>0.4606741573033708</v>
      </c>
      <c r="AD154">
        <v>0.6484751203852328</v>
      </c>
    </row>
    <row r="155" spans="1:30">
      <c r="A155" s="1" t="s">
        <v>162</v>
      </c>
      <c r="B155">
        <f>HYPERLINK("https://www.suredividend.com/sure-analysis-ERIC/","Telefonaktiebolaget LM Ericsson")</f>
        <v>0</v>
      </c>
      <c r="C155">
        <v>6.22</v>
      </c>
      <c r="D155">
        <v>18985.928</v>
      </c>
      <c r="E155" t="s">
        <v>660</v>
      </c>
      <c r="F155" t="s">
        <v>632</v>
      </c>
      <c r="G155" t="s">
        <v>684</v>
      </c>
      <c r="H155" t="s">
        <v>704</v>
      </c>
      <c r="I155" t="s">
        <v>860</v>
      </c>
      <c r="J155" t="s">
        <v>1317</v>
      </c>
      <c r="K155">
        <v>43858</v>
      </c>
      <c r="L155">
        <v>0.017347266881028</v>
      </c>
      <c r="M155">
        <v>0.05939407954057785</v>
      </c>
      <c r="N155">
        <v>0.08</v>
      </c>
      <c r="O155">
        <v>0.1623777325411053</v>
      </c>
      <c r="P155" t="s">
        <v>637</v>
      </c>
      <c r="Q155" t="s">
        <v>440</v>
      </c>
      <c r="R155">
        <v>1</v>
      </c>
      <c r="S155">
        <v>0.2075</v>
      </c>
      <c r="T155">
        <v>8.300000000000001</v>
      </c>
      <c r="U155">
        <v>0.7493975903614457</v>
      </c>
      <c r="V155">
        <v>0.0738</v>
      </c>
      <c r="W155">
        <v>0.52</v>
      </c>
      <c r="X155">
        <v>0.1079</v>
      </c>
      <c r="Y155">
        <v>-0.3348</v>
      </c>
      <c r="Z155">
        <v>0.1220338983050847</v>
      </c>
      <c r="AA155">
        <v>0.3456591639871383</v>
      </c>
      <c r="AB155">
        <v>0.8386837881219904</v>
      </c>
      <c r="AC155">
        <v>0.5409309791332263</v>
      </c>
      <c r="AD155">
        <v>0.6035313001605137</v>
      </c>
    </row>
    <row r="156" spans="1:30">
      <c r="A156" s="1" t="s">
        <v>163</v>
      </c>
      <c r="B156">
        <f>HYPERLINK("https://www.suredividend.com/sure-analysis-RTN/","Raytheon Co.")</f>
        <v>0</v>
      </c>
      <c r="C156">
        <v>144.11</v>
      </c>
      <c r="D156">
        <v>40126.13251</v>
      </c>
      <c r="E156" t="s">
        <v>662</v>
      </c>
      <c r="F156" t="s">
        <v>632</v>
      </c>
      <c r="G156" t="s">
        <v>675</v>
      </c>
      <c r="H156" t="s">
        <v>703</v>
      </c>
      <c r="I156" t="s">
        <v>861</v>
      </c>
      <c r="J156" t="s">
        <v>1317</v>
      </c>
      <c r="K156">
        <v>43871</v>
      </c>
      <c r="L156">
        <v>0.026160571785441</v>
      </c>
      <c r="M156">
        <v>0.05795659411616483</v>
      </c>
      <c r="N156">
        <v>0.08</v>
      </c>
      <c r="O156">
        <v>0.1614142395140881</v>
      </c>
      <c r="P156" t="s">
        <v>637</v>
      </c>
      <c r="Q156" t="s">
        <v>374</v>
      </c>
      <c r="R156">
        <v>15</v>
      </c>
      <c r="S156">
        <v>0.2956862745098039</v>
      </c>
      <c r="T156">
        <v>191</v>
      </c>
      <c r="U156">
        <v>0.7545026178010472</v>
      </c>
      <c r="V156">
        <v>11.9426</v>
      </c>
      <c r="W156">
        <v>12.75</v>
      </c>
      <c r="X156">
        <v>3.77</v>
      </c>
      <c r="Y156">
        <v>-0.2064</v>
      </c>
      <c r="Z156">
        <v>0.2677966101694915</v>
      </c>
      <c r="AA156">
        <v>0.5466237942122186</v>
      </c>
      <c r="AB156">
        <v>0.8386837881219904</v>
      </c>
      <c r="AC156">
        <v>0.5345104333868379</v>
      </c>
      <c r="AD156">
        <v>0.5971107544141252</v>
      </c>
    </row>
    <row r="157" spans="1:30">
      <c r="A157" s="1" t="s">
        <v>164</v>
      </c>
      <c r="B157">
        <f>HYPERLINK("https://www.suredividend.com/sure-analysis-LEG/","Leggett &amp; Platt, Inc.")</f>
        <v>0</v>
      </c>
      <c r="C157">
        <v>29.73</v>
      </c>
      <c r="D157">
        <v>3928.43301</v>
      </c>
      <c r="E157" t="s">
        <v>669</v>
      </c>
      <c r="F157" t="s">
        <v>632</v>
      </c>
      <c r="G157" t="s">
        <v>675</v>
      </c>
      <c r="H157" t="s">
        <v>703</v>
      </c>
      <c r="I157" t="s">
        <v>862</v>
      </c>
      <c r="J157" t="s">
        <v>1323</v>
      </c>
      <c r="K157">
        <v>43868</v>
      </c>
      <c r="L157">
        <v>0.05314497140935</v>
      </c>
      <c r="M157">
        <v>0.06114080806274025</v>
      </c>
      <c r="N157">
        <v>0.06</v>
      </c>
      <c r="O157">
        <v>0.1613461149929272</v>
      </c>
      <c r="P157" t="s">
        <v>637</v>
      </c>
      <c r="Q157" t="s">
        <v>636</v>
      </c>
      <c r="R157">
        <v>47</v>
      </c>
      <c r="S157">
        <v>0.632</v>
      </c>
      <c r="T157">
        <v>40</v>
      </c>
      <c r="U157">
        <v>0.74325</v>
      </c>
      <c r="V157">
        <v>2.4756</v>
      </c>
      <c r="W157">
        <v>2.5</v>
      </c>
      <c r="X157">
        <v>1.58</v>
      </c>
      <c r="Y157">
        <v>-0.3187</v>
      </c>
      <c r="Z157">
        <v>0.6016949152542374</v>
      </c>
      <c r="AA157">
        <v>0.3665594855305466</v>
      </c>
      <c r="AB157">
        <v>0.6645264847512038</v>
      </c>
      <c r="AC157">
        <v>0.5521669341894061</v>
      </c>
      <c r="AD157">
        <v>0.5955056179775281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102.81</v>
      </c>
      <c r="D158">
        <v>91337.22648</v>
      </c>
      <c r="E158" t="s">
        <v>662</v>
      </c>
      <c r="F158" t="s">
        <v>632</v>
      </c>
      <c r="G158" t="s">
        <v>675</v>
      </c>
      <c r="H158" t="s">
        <v>703</v>
      </c>
      <c r="I158" t="s">
        <v>863</v>
      </c>
      <c r="J158" t="s">
        <v>1328</v>
      </c>
      <c r="K158">
        <v>43864</v>
      </c>
      <c r="L158">
        <v>0.06254255422624201</v>
      </c>
      <c r="M158">
        <v>0.0741288838212919</v>
      </c>
      <c r="N158">
        <v>0.04</v>
      </c>
      <c r="O158">
        <v>0.1605446221295781</v>
      </c>
      <c r="P158" t="s">
        <v>637</v>
      </c>
      <c r="Q158" t="s">
        <v>636</v>
      </c>
      <c r="R158">
        <v>24</v>
      </c>
      <c r="S158">
        <v>0.4816479400749064</v>
      </c>
      <c r="T158">
        <v>147</v>
      </c>
      <c r="U158">
        <v>0.6993877551020409</v>
      </c>
      <c r="V158">
        <v>10.6312</v>
      </c>
      <c r="W158">
        <v>13.35</v>
      </c>
      <c r="X158">
        <v>6.43</v>
      </c>
      <c r="Y158">
        <v>-0.258</v>
      </c>
      <c r="Z158">
        <v>0.6491525423728813</v>
      </c>
      <c r="AA158">
        <v>0.4630225080385852</v>
      </c>
      <c r="AB158">
        <v>0.3723916532905296</v>
      </c>
      <c r="AC158">
        <v>0.6260032102728732</v>
      </c>
      <c r="AD158">
        <v>0.593900481540931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52.75</v>
      </c>
      <c r="D159">
        <v>119083.6525</v>
      </c>
      <c r="E159" t="s">
        <v>661</v>
      </c>
      <c r="F159" t="s">
        <v>632</v>
      </c>
      <c r="G159" t="s">
        <v>675</v>
      </c>
      <c r="H159" t="s">
        <v>703</v>
      </c>
      <c r="I159" t="s">
        <v>864</v>
      </c>
      <c r="J159" t="s">
        <v>1322</v>
      </c>
      <c r="K159">
        <v>43868</v>
      </c>
      <c r="L159">
        <v>0.031848341232227</v>
      </c>
      <c r="M159">
        <v>0.09224050416418117</v>
      </c>
      <c r="N159">
        <v>0.04</v>
      </c>
      <c r="O159">
        <v>0.1587903800245631</v>
      </c>
      <c r="P159" t="s">
        <v>637</v>
      </c>
      <c r="Q159" t="s">
        <v>374</v>
      </c>
      <c r="R159">
        <v>11</v>
      </c>
      <c r="S159">
        <v>0.2754098360655738</v>
      </c>
      <c r="T159">
        <v>82</v>
      </c>
      <c r="U159">
        <v>0.6432926829268293</v>
      </c>
      <c r="V159">
        <v>2.2003</v>
      </c>
      <c r="W159">
        <v>6.1</v>
      </c>
      <c r="X159">
        <v>1.68</v>
      </c>
      <c r="Y159">
        <v>0.0349</v>
      </c>
      <c r="Z159">
        <v>0.3491525423728814</v>
      </c>
      <c r="AA159">
        <v>0.8810289389067525</v>
      </c>
      <c r="AB159">
        <v>0.3723916532905296</v>
      </c>
      <c r="AC159">
        <v>0.7239165329052969</v>
      </c>
      <c r="AD159">
        <v>0.5858747993579454</v>
      </c>
    </row>
    <row r="160" spans="1:30">
      <c r="A160" s="1" t="s">
        <v>167</v>
      </c>
      <c r="B160">
        <f>HYPERLINK("https://www.suredividend.com/sure-analysis-JPM/","JPMorgan Chase &amp; Co.")</f>
        <v>0</v>
      </c>
      <c r="C160">
        <v>88.05</v>
      </c>
      <c r="D160">
        <v>270663.939</v>
      </c>
      <c r="E160" t="s">
        <v>665</v>
      </c>
      <c r="F160" t="s">
        <v>632</v>
      </c>
      <c r="G160" t="s">
        <v>675</v>
      </c>
      <c r="H160" t="s">
        <v>703</v>
      </c>
      <c r="I160" t="s">
        <v>865</v>
      </c>
      <c r="J160" t="s">
        <v>1316</v>
      </c>
      <c r="K160">
        <v>43848</v>
      </c>
      <c r="L160">
        <v>0.03861442362294101</v>
      </c>
      <c r="M160">
        <v>0.06387444545846921</v>
      </c>
      <c r="N160">
        <v>0.06</v>
      </c>
      <c r="O160">
        <v>0.156427566759449</v>
      </c>
      <c r="P160" t="s">
        <v>637</v>
      </c>
      <c r="Q160" t="s">
        <v>637</v>
      </c>
      <c r="R160">
        <v>9</v>
      </c>
      <c r="S160">
        <v>0.3119266055045871</v>
      </c>
      <c r="T160">
        <v>120</v>
      </c>
      <c r="U160">
        <v>0.73375</v>
      </c>
      <c r="V160">
        <v>10.7486</v>
      </c>
      <c r="W160">
        <v>10.9</v>
      </c>
      <c r="X160">
        <v>3.4</v>
      </c>
      <c r="Y160">
        <v>-0.1565</v>
      </c>
      <c r="Z160">
        <v>0.4457627118644068</v>
      </c>
      <c r="AA160">
        <v>0.6318327974276527</v>
      </c>
      <c r="AB160">
        <v>0.6645264847512038</v>
      </c>
      <c r="AC160">
        <v>0.5714285714285715</v>
      </c>
      <c r="AD160">
        <v>0.5810593900481541</v>
      </c>
    </row>
    <row r="161" spans="1:30">
      <c r="A161" s="1" t="s">
        <v>168</v>
      </c>
      <c r="B161">
        <f>HYPERLINK("https://www.suredividend.com/sure-analysis-ALL/","The Allstate Corp.")</f>
        <v>0</v>
      </c>
      <c r="C161">
        <v>83.8</v>
      </c>
      <c r="D161">
        <v>26557.3932</v>
      </c>
      <c r="E161" t="s">
        <v>663</v>
      </c>
      <c r="F161" t="s">
        <v>632</v>
      </c>
      <c r="G161" t="s">
        <v>675</v>
      </c>
      <c r="H161" t="s">
        <v>703</v>
      </c>
      <c r="I161" t="s">
        <v>866</v>
      </c>
      <c r="J161" t="s">
        <v>1316</v>
      </c>
      <c r="K161">
        <v>43888</v>
      </c>
      <c r="L161">
        <v>0.023866348448687</v>
      </c>
      <c r="M161">
        <v>0.08326122721320606</v>
      </c>
      <c r="N161">
        <v>0.05</v>
      </c>
      <c r="O161">
        <v>0.1562881961611433</v>
      </c>
      <c r="P161" t="s">
        <v>637</v>
      </c>
      <c r="Q161" t="s">
        <v>374</v>
      </c>
      <c r="R161">
        <v>9</v>
      </c>
      <c r="S161">
        <v>0.1917545541706616</v>
      </c>
      <c r="T161">
        <v>125</v>
      </c>
      <c r="U161">
        <v>0.6704</v>
      </c>
      <c r="V161">
        <v>14.2956</v>
      </c>
      <c r="W161">
        <v>10.43</v>
      </c>
      <c r="X161">
        <v>2</v>
      </c>
      <c r="Y161">
        <v>-0.1042</v>
      </c>
      <c r="Z161">
        <v>0.2322033898305085</v>
      </c>
      <c r="AA161">
        <v>0.7138263665594856</v>
      </c>
      <c r="AB161">
        <v>0.5232744783306581</v>
      </c>
      <c r="AC161">
        <v>0.666131621187801</v>
      </c>
      <c r="AD161">
        <v>0.579454253611557</v>
      </c>
    </row>
    <row r="162" spans="1:30">
      <c r="A162" s="1" t="s">
        <v>169</v>
      </c>
      <c r="B162">
        <f>HYPERLINK("https://www.suredividend.com/sure-analysis-TTC/","The Toro Co.")</f>
        <v>0</v>
      </c>
      <c r="C162">
        <v>66.52</v>
      </c>
      <c r="D162">
        <v>7116.24308</v>
      </c>
      <c r="E162" t="s">
        <v>663</v>
      </c>
      <c r="F162" t="s">
        <v>632</v>
      </c>
      <c r="G162" t="s">
        <v>675</v>
      </c>
      <c r="H162" t="s">
        <v>703</v>
      </c>
      <c r="I162" t="s">
        <v>867</v>
      </c>
      <c r="J162" t="s">
        <v>1326</v>
      </c>
      <c r="K162">
        <v>43845</v>
      </c>
      <c r="L162">
        <v>0.013905592303066</v>
      </c>
      <c r="M162">
        <v>0.02154122091078414</v>
      </c>
      <c r="N162">
        <v>0.12</v>
      </c>
      <c r="O162">
        <v>0.1556717240822869</v>
      </c>
      <c r="P162" t="s">
        <v>637</v>
      </c>
      <c r="Q162" t="s">
        <v>440</v>
      </c>
      <c r="R162">
        <v>10</v>
      </c>
      <c r="S162">
        <v>0.2744807121661721</v>
      </c>
      <c r="T162">
        <v>74</v>
      </c>
      <c r="U162">
        <v>0.8989189189189188</v>
      </c>
      <c r="V162">
        <v>2.6593</v>
      </c>
      <c r="W162">
        <v>3.37</v>
      </c>
      <c r="X162">
        <v>0.925</v>
      </c>
      <c r="Y162">
        <v>-0.015</v>
      </c>
      <c r="Z162">
        <v>0.07966101694915255</v>
      </c>
      <c r="AA162">
        <v>0.822347266881029</v>
      </c>
      <c r="AB162">
        <v>0.9542536115569824</v>
      </c>
      <c r="AC162">
        <v>0.3451043338683788</v>
      </c>
      <c r="AD162">
        <v>0.5746388443017656</v>
      </c>
    </row>
    <row r="163" spans="1:30">
      <c r="A163" s="1" t="s">
        <v>170</v>
      </c>
      <c r="B163">
        <f>HYPERLINK("https://www.suredividend.com/sure-analysis-T/","AT&amp;T, Inc.")</f>
        <v>0</v>
      </c>
      <c r="C163">
        <v>31.33</v>
      </c>
      <c r="D163">
        <v>224726.3304</v>
      </c>
      <c r="E163" t="s">
        <v>664</v>
      </c>
      <c r="F163" t="s">
        <v>632</v>
      </c>
      <c r="G163" t="s">
        <v>675</v>
      </c>
      <c r="H163" t="s">
        <v>703</v>
      </c>
      <c r="I163" t="s">
        <v>868</v>
      </c>
      <c r="J163" t="s">
        <v>1329</v>
      </c>
      <c r="K163">
        <v>43859</v>
      </c>
      <c r="L163">
        <v>0.06543249281838401</v>
      </c>
      <c r="M163">
        <v>0.07028257863604481</v>
      </c>
      <c r="N163">
        <v>0.04</v>
      </c>
      <c r="O163">
        <v>0.1554576726949808</v>
      </c>
      <c r="P163" t="s">
        <v>637</v>
      </c>
      <c r="Q163" t="s">
        <v>636</v>
      </c>
      <c r="R163">
        <v>36</v>
      </c>
      <c r="S163">
        <v>0.5616438356164383</v>
      </c>
      <c r="T163">
        <v>44</v>
      </c>
      <c r="U163">
        <v>0.7120454545454545</v>
      </c>
      <c r="V163">
        <v>1.902</v>
      </c>
      <c r="W163">
        <v>3.65</v>
      </c>
      <c r="X163">
        <v>2.05</v>
      </c>
      <c r="Y163">
        <v>0.0347</v>
      </c>
      <c r="Z163">
        <v>0.6728813559322033</v>
      </c>
      <c r="AA163">
        <v>0.8794212218649519</v>
      </c>
      <c r="AB163">
        <v>0.3723916532905296</v>
      </c>
      <c r="AC163">
        <v>0.5971107544141252</v>
      </c>
      <c r="AD163">
        <v>0.5714285714285715</v>
      </c>
    </row>
    <row r="164" spans="1:30">
      <c r="A164" s="1" t="s">
        <v>171</v>
      </c>
      <c r="B164">
        <f>HYPERLINK("https://www.suredividend.com/sure-analysis-TSCO/","Tractor Supply Co.")</f>
        <v>0</v>
      </c>
      <c r="C164">
        <v>76.51000000000001</v>
      </c>
      <c r="D164">
        <v>8973.24582</v>
      </c>
      <c r="E164" t="s">
        <v>666</v>
      </c>
      <c r="F164" t="s">
        <v>632</v>
      </c>
      <c r="G164" t="s">
        <v>675</v>
      </c>
      <c r="H164" t="s">
        <v>704</v>
      </c>
      <c r="I164" t="s">
        <v>869</v>
      </c>
      <c r="J164" t="s">
        <v>1320</v>
      </c>
      <c r="K164">
        <v>43780</v>
      </c>
      <c r="L164">
        <v>0.017775454188994</v>
      </c>
      <c r="M164">
        <v>0.04203409779267031</v>
      </c>
      <c r="N164">
        <v>0.095</v>
      </c>
      <c r="O164">
        <v>0.154757012980079</v>
      </c>
      <c r="P164" t="s">
        <v>637</v>
      </c>
      <c r="Q164" t="s">
        <v>440</v>
      </c>
      <c r="R164">
        <v>10</v>
      </c>
      <c r="S164">
        <v>0.2893617021276595</v>
      </c>
      <c r="T164">
        <v>94</v>
      </c>
      <c r="U164">
        <v>0.813936170212766</v>
      </c>
      <c r="V164">
        <v>4.6997</v>
      </c>
      <c r="W164">
        <v>4.7</v>
      </c>
      <c r="X164">
        <v>1.36</v>
      </c>
      <c r="Y164">
        <v>-0.164</v>
      </c>
      <c r="Z164">
        <v>0.1372881355932203</v>
      </c>
      <c r="AA164">
        <v>0.617363344051447</v>
      </c>
      <c r="AB164">
        <v>0.9141252006420545</v>
      </c>
      <c r="AC164">
        <v>0.4462279293739968</v>
      </c>
      <c r="AD164">
        <v>0.5682182985553772</v>
      </c>
    </row>
    <row r="165" spans="1:30">
      <c r="A165" s="1" t="s">
        <v>172</v>
      </c>
      <c r="B165">
        <f>HYPERLINK("https://www.suredividend.com/sure-analysis-KSU/","Kansas City Southern")</f>
        <v>0</v>
      </c>
      <c r="C165">
        <v>114.55</v>
      </c>
      <c r="D165">
        <v>11014.085595</v>
      </c>
      <c r="E165" t="s">
        <v>669</v>
      </c>
      <c r="F165" t="s">
        <v>632</v>
      </c>
      <c r="G165" t="s">
        <v>675</v>
      </c>
      <c r="H165" t="s">
        <v>703</v>
      </c>
      <c r="I165" t="s">
        <v>870</v>
      </c>
      <c r="J165" t="s">
        <v>1319</v>
      </c>
      <c r="K165">
        <v>43850</v>
      </c>
      <c r="L165">
        <v>0.012920122217372</v>
      </c>
      <c r="M165">
        <v>0.05820473111850122</v>
      </c>
      <c r="N165">
        <v>0.08</v>
      </c>
      <c r="O165">
        <v>0.1533440318031829</v>
      </c>
      <c r="P165" t="s">
        <v>637</v>
      </c>
      <c r="Q165" t="s">
        <v>440</v>
      </c>
      <c r="R165">
        <v>1</v>
      </c>
      <c r="S165">
        <v>0.184769038701623</v>
      </c>
      <c r="T165">
        <v>152</v>
      </c>
      <c r="U165">
        <v>0.7536184210526315</v>
      </c>
      <c r="V165">
        <v>5.4288</v>
      </c>
      <c r="W165">
        <v>8.01</v>
      </c>
      <c r="X165">
        <v>1.48</v>
      </c>
      <c r="Y165">
        <v>0.0006000000000000001</v>
      </c>
      <c r="Z165">
        <v>0.06779661016949153</v>
      </c>
      <c r="AA165">
        <v>0.8440514469453376</v>
      </c>
      <c r="AB165">
        <v>0.8386837881219904</v>
      </c>
      <c r="AC165">
        <v>0.5377207062600321</v>
      </c>
      <c r="AD165">
        <v>0.5585874799357946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101.44</v>
      </c>
      <c r="D166">
        <v>121083.41433</v>
      </c>
      <c r="E166" t="s">
        <v>669</v>
      </c>
      <c r="F166" t="s">
        <v>632</v>
      </c>
      <c r="G166" t="s">
        <v>679</v>
      </c>
      <c r="H166" t="s">
        <v>703</v>
      </c>
      <c r="I166" t="s">
        <v>871</v>
      </c>
      <c r="J166" t="s">
        <v>1328</v>
      </c>
      <c r="K166">
        <v>43859</v>
      </c>
      <c r="L166">
        <v>0.016505323343848</v>
      </c>
      <c r="M166">
        <v>0.04265385790619436</v>
      </c>
      <c r="N166">
        <v>0.09</v>
      </c>
      <c r="O166">
        <v>0.1489037885794853</v>
      </c>
      <c r="P166" t="s">
        <v>637</v>
      </c>
      <c r="Q166" t="s">
        <v>440</v>
      </c>
      <c r="R166">
        <v>4</v>
      </c>
      <c r="S166">
        <v>0.267888</v>
      </c>
      <c r="T166">
        <v>125</v>
      </c>
      <c r="U166">
        <v>0.81152</v>
      </c>
      <c r="V166">
        <v>3.1045</v>
      </c>
      <c r="W166">
        <v>6.25</v>
      </c>
      <c r="X166">
        <v>1.6743</v>
      </c>
      <c r="Y166">
        <v>-0.0682</v>
      </c>
      <c r="Z166">
        <v>0.1101694915254237</v>
      </c>
      <c r="AA166">
        <v>0.7556270096463023</v>
      </c>
      <c r="AB166">
        <v>0.8956661316211878</v>
      </c>
      <c r="AC166">
        <v>0.4478330658105939</v>
      </c>
      <c r="AD166">
        <v>0.5441412520064205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48.98</v>
      </c>
      <c r="D167">
        <v>26872.24026</v>
      </c>
      <c r="E167" t="s">
        <v>660</v>
      </c>
      <c r="F167" t="s">
        <v>632</v>
      </c>
      <c r="G167" t="s">
        <v>675</v>
      </c>
      <c r="H167" t="s">
        <v>704</v>
      </c>
      <c r="I167" t="s">
        <v>872</v>
      </c>
      <c r="J167" t="s">
        <v>1328</v>
      </c>
      <c r="K167">
        <v>43867</v>
      </c>
      <c r="L167">
        <v>0.016333197223356</v>
      </c>
      <c r="M167">
        <v>0.06146341702997682</v>
      </c>
      <c r="N167">
        <v>0.07000000000000001</v>
      </c>
      <c r="O167">
        <v>0.1487901109099783</v>
      </c>
      <c r="P167" t="s">
        <v>637</v>
      </c>
      <c r="Q167" t="s">
        <v>440</v>
      </c>
      <c r="R167">
        <v>0</v>
      </c>
      <c r="S167">
        <v>0.1951219512195122</v>
      </c>
      <c r="T167">
        <v>66</v>
      </c>
      <c r="U167">
        <v>0.7421212121212121</v>
      </c>
      <c r="V167">
        <v>3.2949</v>
      </c>
      <c r="W167">
        <v>4.1</v>
      </c>
      <c r="X167">
        <v>0.8</v>
      </c>
      <c r="Y167">
        <v>-0.3122</v>
      </c>
      <c r="Z167">
        <v>0.1050847457627119</v>
      </c>
      <c r="AA167">
        <v>0.3729903536977492</v>
      </c>
      <c r="AB167">
        <v>0.7576243980738363</v>
      </c>
      <c r="AC167">
        <v>0.5569823434991974</v>
      </c>
      <c r="AD167">
        <v>0.5425361155698234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45.54</v>
      </c>
      <c r="D168">
        <v>194774.58</v>
      </c>
      <c r="E168" t="s">
        <v>661</v>
      </c>
      <c r="F168" t="s">
        <v>632</v>
      </c>
      <c r="G168" t="s">
        <v>675</v>
      </c>
      <c r="H168" t="s">
        <v>704</v>
      </c>
      <c r="I168" t="s">
        <v>873</v>
      </c>
      <c r="J168" t="s">
        <v>1317</v>
      </c>
      <c r="K168">
        <v>43853</v>
      </c>
      <c r="L168">
        <v>0.027667984189723</v>
      </c>
      <c r="M168">
        <v>0.07375219854368797</v>
      </c>
      <c r="N168">
        <v>0.05</v>
      </c>
      <c r="O168">
        <v>0.1474941875483373</v>
      </c>
      <c r="P168" t="s">
        <v>637</v>
      </c>
      <c r="Q168" t="s">
        <v>374</v>
      </c>
      <c r="R168">
        <v>6</v>
      </c>
      <c r="S168">
        <v>0.252</v>
      </c>
      <c r="T168">
        <v>65</v>
      </c>
      <c r="U168">
        <v>0.7006153846153846</v>
      </c>
      <c r="V168">
        <v>4.7829</v>
      </c>
      <c r="W168">
        <v>5</v>
      </c>
      <c r="X168">
        <v>1.26</v>
      </c>
      <c r="Y168">
        <v>-0.1624</v>
      </c>
      <c r="Z168">
        <v>0.2898305084745763</v>
      </c>
      <c r="AA168">
        <v>0.6205787781350482</v>
      </c>
      <c r="AB168">
        <v>0.5232744783306581</v>
      </c>
      <c r="AC168">
        <v>0.6195826645264847</v>
      </c>
      <c r="AD168">
        <v>0.5345104333868379</v>
      </c>
    </row>
    <row r="169" spans="1:30">
      <c r="A169" s="1" t="s">
        <v>176</v>
      </c>
      <c r="B169">
        <f>HYPERLINK("https://www.suredividend.com/sure-analysis-FRT/","Federal Realty Investment Trust")</f>
        <v>0</v>
      </c>
      <c r="C169">
        <v>104.37</v>
      </c>
      <c r="D169">
        <v>7959.421522</v>
      </c>
      <c r="E169" t="s">
        <v>670</v>
      </c>
      <c r="F169" t="s">
        <v>633</v>
      </c>
      <c r="G169" t="s">
        <v>675</v>
      </c>
      <c r="H169" t="s">
        <v>703</v>
      </c>
      <c r="I169" t="s">
        <v>874</v>
      </c>
      <c r="J169" t="s">
        <v>1316</v>
      </c>
      <c r="K169">
        <v>43798</v>
      </c>
      <c r="L169">
        <v>0.039666570853693</v>
      </c>
      <c r="M169">
        <v>0.06049950573592233</v>
      </c>
      <c r="N169">
        <v>0.055</v>
      </c>
      <c r="O169">
        <v>0.1470453315964628</v>
      </c>
      <c r="P169" t="s">
        <v>637</v>
      </c>
      <c r="Q169" t="s">
        <v>637</v>
      </c>
      <c r="R169">
        <v>51</v>
      </c>
      <c r="S169">
        <v>0.6489028213166144</v>
      </c>
      <c r="T169">
        <v>140</v>
      </c>
      <c r="U169">
        <v>0.7455000000000001</v>
      </c>
      <c r="V169">
        <v>4.6039</v>
      </c>
      <c r="W169">
        <v>6.38</v>
      </c>
      <c r="X169">
        <v>4.14</v>
      </c>
      <c r="Y169">
        <v>-0.2203</v>
      </c>
      <c r="Z169">
        <v>0.464406779661017</v>
      </c>
      <c r="AA169">
        <v>0.5313504823151125</v>
      </c>
      <c r="AB169">
        <v>0.6051364365971108</v>
      </c>
      <c r="AC169">
        <v>0.5457463884430177</v>
      </c>
      <c r="AD169">
        <v>0.5296950240770465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22.82</v>
      </c>
      <c r="D170">
        <v>4572.8998</v>
      </c>
      <c r="E170" t="s">
        <v>665</v>
      </c>
      <c r="F170" t="s">
        <v>632</v>
      </c>
      <c r="G170" t="s">
        <v>675</v>
      </c>
      <c r="H170" t="s">
        <v>703</v>
      </c>
      <c r="I170" t="s">
        <v>875</v>
      </c>
      <c r="J170" t="s">
        <v>1331</v>
      </c>
      <c r="K170">
        <v>43878</v>
      </c>
      <c r="L170">
        <v>0.035714285714285</v>
      </c>
      <c r="M170">
        <v>0.06995833843438803</v>
      </c>
      <c r="N170">
        <v>0.05</v>
      </c>
      <c r="O170">
        <v>0.1464685447006786</v>
      </c>
      <c r="P170" t="s">
        <v>637</v>
      </c>
      <c r="Q170" t="s">
        <v>637</v>
      </c>
      <c r="R170">
        <v>28</v>
      </c>
      <c r="S170">
        <v>0.4657142857142857</v>
      </c>
      <c r="T170">
        <v>32</v>
      </c>
      <c r="U170">
        <v>0.713125</v>
      </c>
      <c r="V170">
        <v>1.6852</v>
      </c>
      <c r="W170">
        <v>1.75</v>
      </c>
      <c r="X170">
        <v>0.8150000000000001</v>
      </c>
      <c r="Y170">
        <v>-0.1134</v>
      </c>
      <c r="Z170">
        <v>0.4067796610169491</v>
      </c>
      <c r="AA170">
        <v>0.6913183279742765</v>
      </c>
      <c r="AB170">
        <v>0.5232744783306581</v>
      </c>
      <c r="AC170">
        <v>0.5955056179775281</v>
      </c>
      <c r="AD170">
        <v>0.5264847512038524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75.61</v>
      </c>
      <c r="D171">
        <v>41846.3545</v>
      </c>
      <c r="E171" t="s">
        <v>662</v>
      </c>
      <c r="F171" t="s">
        <v>632</v>
      </c>
      <c r="G171" t="s">
        <v>675</v>
      </c>
      <c r="H171" t="s">
        <v>703</v>
      </c>
      <c r="I171" t="s">
        <v>876</v>
      </c>
      <c r="J171" t="s">
        <v>1316</v>
      </c>
      <c r="K171">
        <v>43901</v>
      </c>
      <c r="L171">
        <v>0.014548340166644</v>
      </c>
      <c r="M171">
        <v>0.01135156254077296</v>
      </c>
      <c r="N171">
        <v>0.12</v>
      </c>
      <c r="O171">
        <v>0.1460932678205302</v>
      </c>
      <c r="P171" t="s">
        <v>637</v>
      </c>
      <c r="Q171" t="s">
        <v>440</v>
      </c>
      <c r="R171">
        <v>7</v>
      </c>
      <c r="S171">
        <v>0.2606635071090048</v>
      </c>
      <c r="T171">
        <v>80</v>
      </c>
      <c r="U171">
        <v>0.945125</v>
      </c>
      <c r="V171">
        <v>3.4421</v>
      </c>
      <c r="W171">
        <v>4.22</v>
      </c>
      <c r="X171">
        <v>1.1</v>
      </c>
      <c r="Y171">
        <v>0.0211</v>
      </c>
      <c r="Z171">
        <v>0.08983050847457626</v>
      </c>
      <c r="AA171">
        <v>0.8681672025723473</v>
      </c>
      <c r="AB171">
        <v>0.9542536115569824</v>
      </c>
      <c r="AC171">
        <v>0.2969502407704655</v>
      </c>
      <c r="AD171">
        <v>0.5232744783306581</v>
      </c>
    </row>
    <row r="172" spans="1:30">
      <c r="A172" s="1" t="s">
        <v>179</v>
      </c>
      <c r="B172">
        <f>HYPERLINK("https://www.suredividend.com/sure-analysis-TSN/","Tyson Foods, Inc.")</f>
        <v>0</v>
      </c>
      <c r="C172">
        <v>51.8</v>
      </c>
      <c r="D172">
        <v>15282.4504</v>
      </c>
      <c r="E172" t="s">
        <v>664</v>
      </c>
      <c r="F172" t="s">
        <v>632</v>
      </c>
      <c r="G172" t="s">
        <v>675</v>
      </c>
      <c r="H172" t="s">
        <v>703</v>
      </c>
      <c r="I172" t="s">
        <v>877</v>
      </c>
      <c r="J172" t="s">
        <v>1332</v>
      </c>
      <c r="K172">
        <v>43867</v>
      </c>
      <c r="L172">
        <v>0.03069498069498</v>
      </c>
      <c r="M172">
        <v>0.06807204267387945</v>
      </c>
      <c r="N172">
        <v>0.05</v>
      </c>
      <c r="O172">
        <v>0.1449838586403396</v>
      </c>
      <c r="P172" t="s">
        <v>637</v>
      </c>
      <c r="Q172" t="s">
        <v>374</v>
      </c>
      <c r="R172">
        <v>8</v>
      </c>
      <c r="S172">
        <v>0.265</v>
      </c>
      <c r="T172">
        <v>72</v>
      </c>
      <c r="U172">
        <v>0.7194444444444444</v>
      </c>
      <c r="V172">
        <v>5.6933</v>
      </c>
      <c r="W172">
        <v>6</v>
      </c>
      <c r="X172">
        <v>1.59</v>
      </c>
      <c r="Y172">
        <v>-0.1962</v>
      </c>
      <c r="Z172">
        <v>0.335593220338983</v>
      </c>
      <c r="AA172">
        <v>0.5610932475884244</v>
      </c>
      <c r="AB172">
        <v>0.5232744783306581</v>
      </c>
      <c r="AC172">
        <v>0.5858747993579454</v>
      </c>
      <c r="AD172">
        <v>0.5152487961476726</v>
      </c>
    </row>
    <row r="173" spans="1:30">
      <c r="A173" s="1" t="s">
        <v>180</v>
      </c>
      <c r="B173">
        <f>HYPERLINK("https://www.suredividend.com/sure-analysis-AIZ/","Assurant, Inc.")</f>
        <v>0</v>
      </c>
      <c r="C173">
        <v>96.61</v>
      </c>
      <c r="D173">
        <v>5779.577318</v>
      </c>
      <c r="E173" t="s">
        <v>660</v>
      </c>
      <c r="F173" t="s">
        <v>632</v>
      </c>
      <c r="G173" t="s">
        <v>675</v>
      </c>
      <c r="H173" t="s">
        <v>703</v>
      </c>
      <c r="I173" t="s">
        <v>878</v>
      </c>
      <c r="J173" t="s">
        <v>1316</v>
      </c>
      <c r="K173">
        <v>43873</v>
      </c>
      <c r="L173">
        <v>0.025152675706448</v>
      </c>
      <c r="M173">
        <v>0.0723577554357937</v>
      </c>
      <c r="N173">
        <v>0.05</v>
      </c>
      <c r="O173">
        <v>0.1448806187503062</v>
      </c>
      <c r="P173" t="s">
        <v>637</v>
      </c>
      <c r="Q173" t="s">
        <v>374</v>
      </c>
      <c r="R173">
        <v>15</v>
      </c>
      <c r="S173">
        <v>0.2479591836734694</v>
      </c>
      <c r="T173">
        <v>137</v>
      </c>
      <c r="U173">
        <v>0.7051824817518249</v>
      </c>
      <c r="V173">
        <v>5.8565</v>
      </c>
      <c r="W173">
        <v>9.800000000000001</v>
      </c>
      <c r="X173">
        <v>2.43</v>
      </c>
      <c r="Y173">
        <v>-0.0461</v>
      </c>
      <c r="Z173">
        <v>0.2491525423728813</v>
      </c>
      <c r="AA173">
        <v>0.7926045016077171</v>
      </c>
      <c r="AB173">
        <v>0.5232744783306581</v>
      </c>
      <c r="AC173">
        <v>0.6099518459069021</v>
      </c>
      <c r="AD173">
        <v>0.5104333868378812</v>
      </c>
    </row>
    <row r="174" spans="1:30">
      <c r="A174" s="1" t="s">
        <v>181</v>
      </c>
      <c r="B174">
        <f>HYPERLINK("https://www.suredividend.com/sure-analysis-DIS/","The Walt Disney Co.")</f>
        <v>0</v>
      </c>
      <c r="C174">
        <v>91.81</v>
      </c>
      <c r="D174">
        <v>165757.4464</v>
      </c>
      <c r="E174" t="s">
        <v>667</v>
      </c>
      <c r="F174" t="s">
        <v>632</v>
      </c>
      <c r="G174" t="s">
        <v>675</v>
      </c>
      <c r="H174" t="s">
        <v>703</v>
      </c>
      <c r="I174" t="s">
        <v>879</v>
      </c>
      <c r="J174" t="s">
        <v>1333</v>
      </c>
      <c r="K174">
        <v>43785</v>
      </c>
      <c r="L174">
        <v>0.019170025051737</v>
      </c>
      <c r="M174">
        <v>0.03681325216316367</v>
      </c>
      <c r="N174">
        <v>0.09</v>
      </c>
      <c r="O174">
        <v>0.144748449316539</v>
      </c>
      <c r="P174" t="s">
        <v>637</v>
      </c>
      <c r="Q174" t="s">
        <v>440</v>
      </c>
      <c r="R174">
        <v>9</v>
      </c>
      <c r="S174">
        <v>0.2885245901639344</v>
      </c>
      <c r="T174">
        <v>110</v>
      </c>
      <c r="U174">
        <v>0.8346363636363636</v>
      </c>
      <c r="V174">
        <v>6.2917</v>
      </c>
      <c r="W174">
        <v>6.1</v>
      </c>
      <c r="X174">
        <v>1.76</v>
      </c>
      <c r="Y174">
        <v>-0.1953</v>
      </c>
      <c r="Z174">
        <v>0.1508474576271187</v>
      </c>
      <c r="AA174">
        <v>0.5659163987138264</v>
      </c>
      <c r="AB174">
        <v>0.8956661316211878</v>
      </c>
      <c r="AC174">
        <v>0.4189406099518459</v>
      </c>
      <c r="AD174">
        <v>0.5088282504012841</v>
      </c>
    </row>
    <row r="175" spans="1:30">
      <c r="A175" s="1" t="s">
        <v>182</v>
      </c>
      <c r="B175">
        <f>HYPERLINK("https://www.suredividend.com/sure-analysis-PNGAY/","Ping An Insurance (Group) Co. of China Ltd.")</f>
        <v>0</v>
      </c>
      <c r="C175">
        <v>19.75</v>
      </c>
      <c r="D175">
        <v>73507.6146</v>
      </c>
      <c r="E175" t="s">
        <v>669</v>
      </c>
      <c r="F175" t="s">
        <v>632</v>
      </c>
      <c r="G175" t="s">
        <v>685</v>
      </c>
      <c r="H175" t="s">
        <v>705</v>
      </c>
      <c r="I175" t="s">
        <v>880</v>
      </c>
      <c r="J175" t="s">
        <v>1316</v>
      </c>
      <c r="K175">
        <v>43791</v>
      </c>
      <c r="L175">
        <v>0.027468354430379</v>
      </c>
      <c r="M175">
        <v>0.03974975894363819</v>
      </c>
      <c r="N175">
        <v>0.08</v>
      </c>
      <c r="O175">
        <v>0.1440769408210432</v>
      </c>
      <c r="P175" t="s">
        <v>637</v>
      </c>
      <c r="Q175" t="s">
        <v>440</v>
      </c>
      <c r="R175">
        <v>6</v>
      </c>
      <c r="S175">
        <v>0.2901069518716577</v>
      </c>
      <c r="T175">
        <v>24</v>
      </c>
      <c r="U175">
        <v>0.8229166666666666</v>
      </c>
      <c r="V175">
        <v>2.3842</v>
      </c>
      <c r="W175">
        <v>1.87</v>
      </c>
      <c r="X175">
        <v>0.5425</v>
      </c>
      <c r="Y175">
        <v>-0.0878</v>
      </c>
      <c r="Z175">
        <v>0.2847457627118644</v>
      </c>
      <c r="AA175">
        <v>0.7347266881028939</v>
      </c>
      <c r="AB175">
        <v>0.8386837881219904</v>
      </c>
      <c r="AC175">
        <v>0.4333868378812199</v>
      </c>
      <c r="AD175">
        <v>0.5024077046548957</v>
      </c>
    </row>
    <row r="176" spans="1:30">
      <c r="A176" s="1" t="s">
        <v>183</v>
      </c>
      <c r="B176">
        <f>HYPERLINK("https://www.suredividend.com/sure-analysis-AXS/","AXIS Capital Holdings Ltd.")</f>
        <v>0</v>
      </c>
      <c r="C176">
        <v>41.58</v>
      </c>
      <c r="D176">
        <v>3492.80316</v>
      </c>
      <c r="E176" t="s">
        <v>665</v>
      </c>
      <c r="F176" t="s">
        <v>632</v>
      </c>
      <c r="G176" t="s">
        <v>674</v>
      </c>
      <c r="H176" t="s">
        <v>703</v>
      </c>
      <c r="I176" t="s">
        <v>881</v>
      </c>
      <c r="J176" t="s">
        <v>1316</v>
      </c>
      <c r="K176">
        <v>43867</v>
      </c>
      <c r="L176">
        <v>0.038720538720538</v>
      </c>
      <c r="M176">
        <v>0.06135509338071277</v>
      </c>
      <c r="N176">
        <v>0.05</v>
      </c>
      <c r="O176">
        <v>0.1426065048078875</v>
      </c>
      <c r="P176" t="s">
        <v>637</v>
      </c>
      <c r="Q176" t="s">
        <v>637</v>
      </c>
      <c r="R176">
        <v>18</v>
      </c>
      <c r="S176">
        <v>0.2981481481481481</v>
      </c>
      <c r="T176">
        <v>56</v>
      </c>
      <c r="U176">
        <v>0.7424999999999999</v>
      </c>
      <c r="V176">
        <v>3.3668</v>
      </c>
      <c r="W176">
        <v>5.4</v>
      </c>
      <c r="X176">
        <v>1.61</v>
      </c>
      <c r="Y176">
        <v>-0.2641</v>
      </c>
      <c r="Z176">
        <v>0.4491525423728814</v>
      </c>
      <c r="AA176">
        <v>0.454983922829582</v>
      </c>
      <c r="AB176">
        <v>0.5232744783306581</v>
      </c>
      <c r="AC176">
        <v>0.5553772070626003</v>
      </c>
      <c r="AD176">
        <v>0.4863563402889245</v>
      </c>
    </row>
    <row r="177" spans="1:30">
      <c r="A177" s="1" t="s">
        <v>184</v>
      </c>
      <c r="B177">
        <f>HYPERLINK("https://www.suredividend.com/sure-analysis-SNA/","Snap-On, Inc.")</f>
        <v>0</v>
      </c>
      <c r="C177">
        <v>118.82</v>
      </c>
      <c r="D177">
        <v>6494.58238</v>
      </c>
      <c r="E177" t="s">
        <v>665</v>
      </c>
      <c r="F177" t="s">
        <v>632</v>
      </c>
      <c r="G177" t="s">
        <v>675</v>
      </c>
      <c r="H177" t="s">
        <v>703</v>
      </c>
      <c r="I177" t="s">
        <v>882</v>
      </c>
      <c r="J177" t="s">
        <v>1323</v>
      </c>
      <c r="K177">
        <v>43876</v>
      </c>
      <c r="L177">
        <v>0.033075239858609</v>
      </c>
      <c r="M177">
        <v>0.08051226291733493</v>
      </c>
      <c r="N177">
        <v>0.03</v>
      </c>
      <c r="O177">
        <v>0.141464446293414</v>
      </c>
      <c r="P177" t="s">
        <v>637</v>
      </c>
      <c r="Q177" t="s">
        <v>374</v>
      </c>
      <c r="R177">
        <v>9</v>
      </c>
      <c r="S177">
        <v>0.3144</v>
      </c>
      <c r="T177">
        <v>175</v>
      </c>
      <c r="U177">
        <v>0.6789714285714286</v>
      </c>
      <c r="V177">
        <v>12.5828</v>
      </c>
      <c r="W177">
        <v>12.5</v>
      </c>
      <c r="X177">
        <v>3.93</v>
      </c>
      <c r="Y177">
        <v>-0.2523</v>
      </c>
      <c r="Z177">
        <v>0.3677966101694916</v>
      </c>
      <c r="AA177">
        <v>0.4694533762057878</v>
      </c>
      <c r="AB177">
        <v>0.2415730337078652</v>
      </c>
      <c r="AC177">
        <v>0.651685393258427</v>
      </c>
      <c r="AD177">
        <v>0.478330658105939</v>
      </c>
    </row>
    <row r="178" spans="1:30">
      <c r="A178" s="1" t="s">
        <v>185</v>
      </c>
      <c r="B178">
        <f>HYPERLINK("https://www.suredividend.com/sure-analysis-NC/","NACCO Industries, Inc.")</f>
        <v>0</v>
      </c>
      <c r="C178">
        <v>27.39</v>
      </c>
      <c r="D178">
        <v>190.789701</v>
      </c>
      <c r="E178" t="s">
        <v>661</v>
      </c>
      <c r="F178" t="s">
        <v>632</v>
      </c>
      <c r="G178" t="s">
        <v>675</v>
      </c>
      <c r="H178" t="s">
        <v>703</v>
      </c>
      <c r="I178" t="s">
        <v>883</v>
      </c>
      <c r="J178" t="s">
        <v>1324</v>
      </c>
      <c r="K178">
        <v>43901</v>
      </c>
      <c r="L178">
        <v>0.02683461117196</v>
      </c>
      <c r="M178">
        <v>0.1043941469442256</v>
      </c>
      <c r="N178">
        <v>0.01</v>
      </c>
      <c r="O178">
        <v>0.1396337171241777</v>
      </c>
      <c r="P178" t="s">
        <v>637</v>
      </c>
      <c r="Q178" t="s">
        <v>374</v>
      </c>
      <c r="R178">
        <v>1</v>
      </c>
      <c r="S178">
        <v>0.147</v>
      </c>
      <c r="T178">
        <v>45</v>
      </c>
      <c r="U178">
        <v>0.6086666666666667</v>
      </c>
      <c r="V178">
        <v>5.6841</v>
      </c>
      <c r="W178">
        <v>5</v>
      </c>
      <c r="X178">
        <v>0.735</v>
      </c>
      <c r="Y178">
        <v>-0.2933</v>
      </c>
      <c r="Z178">
        <v>0.2779661016949153</v>
      </c>
      <c r="AA178">
        <v>0.409967845659164</v>
      </c>
      <c r="AB178">
        <v>0.06982343499197433</v>
      </c>
      <c r="AC178">
        <v>0.7736757624398074</v>
      </c>
      <c r="AD178">
        <v>0.4735152487961476</v>
      </c>
    </row>
    <row r="179" spans="1:30">
      <c r="A179" s="1" t="s">
        <v>186</v>
      </c>
      <c r="B179">
        <f>HYPERLINK("https://www.suredividend.com/sure-analysis-VALE/","Vale SA")</f>
        <v>0</v>
      </c>
      <c r="C179">
        <v>7.16</v>
      </c>
      <c r="D179">
        <v>36718.539839</v>
      </c>
      <c r="E179" t="s">
        <v>669</v>
      </c>
      <c r="F179" t="s">
        <v>632</v>
      </c>
      <c r="G179" t="s">
        <v>683</v>
      </c>
      <c r="H179" t="s">
        <v>703</v>
      </c>
      <c r="I179" t="s">
        <v>884</v>
      </c>
      <c r="J179" t="s">
        <v>1330</v>
      </c>
      <c r="K179">
        <v>43888</v>
      </c>
      <c r="L179">
        <v>0.048505586592178</v>
      </c>
      <c r="M179">
        <v>0.0856807728313187</v>
      </c>
      <c r="N179">
        <v>0.015</v>
      </c>
      <c r="O179">
        <v>0.1381525736742375</v>
      </c>
      <c r="P179" t="s">
        <v>637</v>
      </c>
      <c r="Q179" t="s">
        <v>637</v>
      </c>
      <c r="R179">
        <v>0</v>
      </c>
      <c r="S179">
        <v>0.2572592592592592</v>
      </c>
      <c r="T179">
        <v>10.8</v>
      </c>
      <c r="U179">
        <v>0.662962962962963</v>
      </c>
      <c r="V179">
        <v>-0.3331</v>
      </c>
      <c r="W179">
        <v>1.35</v>
      </c>
      <c r="X179">
        <v>0.3473</v>
      </c>
      <c r="Y179">
        <v>-0.4608</v>
      </c>
      <c r="Z179">
        <v>0.5576271186440678</v>
      </c>
      <c r="AA179">
        <v>0.1929260450160772</v>
      </c>
      <c r="AB179">
        <v>0.09149277688603531</v>
      </c>
      <c r="AC179">
        <v>0.6869983948635634</v>
      </c>
      <c r="AD179">
        <v>0.4574638844301766</v>
      </c>
    </row>
    <row r="180" spans="1:30">
      <c r="A180" s="1" t="s">
        <v>187</v>
      </c>
      <c r="B180">
        <f>HYPERLINK("https://www.suredividend.com/sure-analysis-KLAC/","KLA Corp.")</f>
        <v>0</v>
      </c>
      <c r="C180">
        <v>125.36</v>
      </c>
      <c r="D180">
        <v>19652.93792</v>
      </c>
      <c r="E180" t="s">
        <v>669</v>
      </c>
      <c r="F180" t="s">
        <v>632</v>
      </c>
      <c r="G180" t="s">
        <v>675</v>
      </c>
      <c r="H180" t="s">
        <v>704</v>
      </c>
      <c r="I180" t="s">
        <v>885</v>
      </c>
      <c r="J180" t="s">
        <v>1317</v>
      </c>
      <c r="K180">
        <v>43870</v>
      </c>
      <c r="L180">
        <v>0.024728781110402</v>
      </c>
      <c r="M180">
        <v>0.02668073017137806</v>
      </c>
      <c r="N180">
        <v>0.08500000000000001</v>
      </c>
      <c r="O180">
        <v>0.1366720006365389</v>
      </c>
      <c r="P180" t="s">
        <v>637</v>
      </c>
      <c r="Q180" t="s">
        <v>440</v>
      </c>
      <c r="R180">
        <v>10</v>
      </c>
      <c r="S180">
        <v>0.303921568627451</v>
      </c>
      <c r="T180">
        <v>143</v>
      </c>
      <c r="U180">
        <v>0.8766433566433567</v>
      </c>
      <c r="V180">
        <v>7.1926</v>
      </c>
      <c r="W180">
        <v>10.2</v>
      </c>
      <c r="X180">
        <v>3.1</v>
      </c>
      <c r="Y180">
        <v>0.0726</v>
      </c>
      <c r="Z180">
        <v>0.2423728813559322</v>
      </c>
      <c r="AA180">
        <v>0.909967845659164</v>
      </c>
      <c r="AB180">
        <v>0.877207062600321</v>
      </c>
      <c r="AC180">
        <v>0.3756019261637239</v>
      </c>
      <c r="AD180">
        <v>0.4478330658105939</v>
      </c>
    </row>
    <row r="181" spans="1:30">
      <c r="A181" s="1" t="s">
        <v>188</v>
      </c>
      <c r="B181">
        <f>HYPERLINK("https://www.suredividend.com/sure-analysis-CMI/","Cummins, Inc.")</f>
        <v>0</v>
      </c>
      <c r="C181">
        <v>129.09</v>
      </c>
      <c r="D181">
        <v>19398.3543</v>
      </c>
      <c r="E181" t="s">
        <v>661</v>
      </c>
      <c r="F181" t="s">
        <v>632</v>
      </c>
      <c r="G181" t="s">
        <v>675</v>
      </c>
      <c r="H181" t="s">
        <v>703</v>
      </c>
      <c r="I181" t="s">
        <v>886</v>
      </c>
      <c r="J181" t="s">
        <v>1326</v>
      </c>
      <c r="K181">
        <v>43865</v>
      </c>
      <c r="L181">
        <v>0.037973506855682</v>
      </c>
      <c r="M181">
        <v>0.05410369620593958</v>
      </c>
      <c r="N181">
        <v>0.05</v>
      </c>
      <c r="O181">
        <v>0.1365595416008867</v>
      </c>
      <c r="P181" t="s">
        <v>637</v>
      </c>
      <c r="Q181" t="s">
        <v>374</v>
      </c>
      <c r="R181">
        <v>14</v>
      </c>
      <c r="S181">
        <v>0.3802948021722265</v>
      </c>
      <c r="T181">
        <v>168</v>
      </c>
      <c r="U181">
        <v>0.7683928571428572</v>
      </c>
      <c r="V181">
        <v>14.4759</v>
      </c>
      <c r="W181">
        <v>12.89</v>
      </c>
      <c r="X181">
        <v>4.902</v>
      </c>
      <c r="Y181">
        <v>-0.1776</v>
      </c>
      <c r="Z181">
        <v>0.4423728813559322</v>
      </c>
      <c r="AA181">
        <v>0.5964630225080385</v>
      </c>
      <c r="AB181">
        <v>0.5232744783306581</v>
      </c>
      <c r="AC181">
        <v>0.5184590690208668</v>
      </c>
      <c r="AD181">
        <v>0.4462279293739968</v>
      </c>
    </row>
    <row r="182" spans="1:30">
      <c r="A182" s="1" t="s">
        <v>189</v>
      </c>
      <c r="B182">
        <f>HYPERLINK("https://www.suredividend.com/sure-analysis-SON/","Sonoco Products Co.")</f>
        <v>0</v>
      </c>
      <c r="C182">
        <v>44.27</v>
      </c>
      <c r="D182">
        <v>4431.33846</v>
      </c>
      <c r="E182" t="s">
        <v>661</v>
      </c>
      <c r="F182" t="s">
        <v>632</v>
      </c>
      <c r="G182" t="s">
        <v>675</v>
      </c>
      <c r="H182" t="s">
        <v>703</v>
      </c>
      <c r="I182" t="s">
        <v>887</v>
      </c>
      <c r="J182" t="s">
        <v>1318</v>
      </c>
      <c r="K182">
        <v>43875</v>
      </c>
      <c r="L182">
        <v>0.03840072283713501</v>
      </c>
      <c r="M182">
        <v>0.05184819673115193</v>
      </c>
      <c r="N182">
        <v>0.05</v>
      </c>
      <c r="O182">
        <v>0.1332404864533774</v>
      </c>
      <c r="P182" t="s">
        <v>637</v>
      </c>
      <c r="Q182" t="s">
        <v>637</v>
      </c>
      <c r="R182">
        <v>37</v>
      </c>
      <c r="S182">
        <v>0.4657534246575343</v>
      </c>
      <c r="T182">
        <v>57</v>
      </c>
      <c r="U182">
        <v>0.7766666666666667</v>
      </c>
      <c r="V182">
        <v>2.8991</v>
      </c>
      <c r="W182">
        <v>3.65</v>
      </c>
      <c r="X182">
        <v>1.7</v>
      </c>
      <c r="Y182">
        <v>-0.249</v>
      </c>
      <c r="Z182">
        <v>0.4440677966101695</v>
      </c>
      <c r="AA182">
        <v>0.4774919614147909</v>
      </c>
      <c r="AB182">
        <v>0.5232744783306581</v>
      </c>
      <c r="AC182">
        <v>0.5008025682182986</v>
      </c>
      <c r="AD182">
        <v>0.4317817014446228</v>
      </c>
    </row>
    <row r="183" spans="1:30">
      <c r="A183" s="1" t="s">
        <v>190</v>
      </c>
      <c r="B183">
        <f>HYPERLINK("https://www.suredividend.com/sure-analysis-BBY/","Best Buy Co., Inc.")</f>
        <v>0</v>
      </c>
      <c r="C183">
        <v>55.4</v>
      </c>
      <c r="D183">
        <v>14336.2458</v>
      </c>
      <c r="E183" t="s">
        <v>662</v>
      </c>
      <c r="F183" t="s">
        <v>632</v>
      </c>
      <c r="G183" t="s">
        <v>675</v>
      </c>
      <c r="H183" t="s">
        <v>703</v>
      </c>
      <c r="I183" t="s">
        <v>888</v>
      </c>
      <c r="J183" t="s">
        <v>1320</v>
      </c>
      <c r="K183">
        <v>43818</v>
      </c>
      <c r="L183">
        <v>0.03610108303249</v>
      </c>
      <c r="M183">
        <v>0.05087174879144674</v>
      </c>
      <c r="N183">
        <v>0.05</v>
      </c>
      <c r="O183">
        <v>0.1326897408502326</v>
      </c>
      <c r="P183" t="s">
        <v>637</v>
      </c>
      <c r="Q183" t="s">
        <v>637</v>
      </c>
      <c r="R183">
        <v>16</v>
      </c>
      <c r="S183">
        <v>0.3361344537815126</v>
      </c>
      <c r="T183">
        <v>71</v>
      </c>
      <c r="U183">
        <v>0.780281690140845</v>
      </c>
      <c r="V183">
        <v>5.8632</v>
      </c>
      <c r="W183">
        <v>5.95</v>
      </c>
      <c r="X183">
        <v>2</v>
      </c>
      <c r="Y183">
        <v>-0.1895</v>
      </c>
      <c r="Z183">
        <v>0.4135593220338983</v>
      </c>
      <c r="AA183">
        <v>0.5803858520900321</v>
      </c>
      <c r="AB183">
        <v>0.5232744783306581</v>
      </c>
      <c r="AC183">
        <v>0.4911717495987159</v>
      </c>
      <c r="AD183">
        <v>0.4301765650080256</v>
      </c>
    </row>
    <row r="184" spans="1:30">
      <c r="A184" s="1" t="s">
        <v>191</v>
      </c>
      <c r="B184">
        <f>HYPERLINK("https://www.suredividend.com/sure-analysis-PCAR/","PACCAR, Inc.")</f>
        <v>0</v>
      </c>
      <c r="C184">
        <v>59.21</v>
      </c>
      <c r="D184">
        <v>20509.87032</v>
      </c>
      <c r="E184" t="s">
        <v>664</v>
      </c>
      <c r="F184" t="s">
        <v>632</v>
      </c>
      <c r="G184" t="s">
        <v>675</v>
      </c>
      <c r="H184" t="s">
        <v>704</v>
      </c>
      <c r="I184" t="s">
        <v>889</v>
      </c>
      <c r="J184" t="s">
        <v>1326</v>
      </c>
      <c r="K184">
        <v>43858</v>
      </c>
      <c r="L184">
        <v>0.02161796993751</v>
      </c>
      <c r="M184">
        <v>0.05667129150401529</v>
      </c>
      <c r="N184">
        <v>0.03</v>
      </c>
      <c r="O184">
        <v>0.1306791828473608</v>
      </c>
      <c r="P184" t="s">
        <v>637</v>
      </c>
      <c r="Q184" t="s">
        <v>374</v>
      </c>
      <c r="R184">
        <v>10</v>
      </c>
      <c r="S184">
        <v>0.2133333333333333</v>
      </c>
      <c r="T184">
        <v>78</v>
      </c>
      <c r="U184">
        <v>0.7591025641025642</v>
      </c>
      <c r="V184">
        <v>6.8839</v>
      </c>
      <c r="W184">
        <v>6</v>
      </c>
      <c r="X184">
        <v>1.28</v>
      </c>
      <c r="Y184">
        <v>-0.1386</v>
      </c>
      <c r="Z184">
        <v>0.1949152542372881</v>
      </c>
      <c r="AA184">
        <v>0.6511254019292605</v>
      </c>
      <c r="AB184">
        <v>0.2415730337078652</v>
      </c>
      <c r="AC184">
        <v>0.5280898876404494</v>
      </c>
      <c r="AD184">
        <v>0.4189406099518459</v>
      </c>
    </row>
    <row r="185" spans="1:30">
      <c r="A185" s="1" t="s">
        <v>192</v>
      </c>
      <c r="B185">
        <f>HYPERLINK("https://www.suredividend.com/sure-analysis-HPQ/","HP, Inc.")</f>
        <v>0</v>
      </c>
      <c r="C185">
        <v>17.51</v>
      </c>
      <c r="D185">
        <v>25097.9585</v>
      </c>
      <c r="E185" t="s">
        <v>669</v>
      </c>
      <c r="F185" t="s">
        <v>632</v>
      </c>
      <c r="G185" t="s">
        <v>675</v>
      </c>
      <c r="H185" t="s">
        <v>703</v>
      </c>
      <c r="I185" t="s">
        <v>890</v>
      </c>
      <c r="J185" t="s">
        <v>1317</v>
      </c>
      <c r="K185">
        <v>43826</v>
      </c>
      <c r="L185">
        <v>0.037509994288977</v>
      </c>
      <c r="M185">
        <v>0.04671225016010516</v>
      </c>
      <c r="N185">
        <v>0.05</v>
      </c>
      <c r="O185">
        <v>0.1300623139682882</v>
      </c>
      <c r="P185" t="s">
        <v>637</v>
      </c>
      <c r="Q185" t="s">
        <v>374</v>
      </c>
      <c r="R185">
        <v>3</v>
      </c>
      <c r="S185">
        <v>0.2880701754385965</v>
      </c>
      <c r="T185">
        <v>22</v>
      </c>
      <c r="U185">
        <v>0.795909090909091</v>
      </c>
      <c r="V185">
        <v>2.0292</v>
      </c>
      <c r="W185">
        <v>2.28</v>
      </c>
      <c r="X185">
        <v>0.6568000000000001</v>
      </c>
      <c r="Y185">
        <v>-0.1071</v>
      </c>
      <c r="Z185">
        <v>0.4389830508474576</v>
      </c>
      <c r="AA185">
        <v>0.7057877813504823</v>
      </c>
      <c r="AB185">
        <v>0.5232744783306581</v>
      </c>
      <c r="AC185">
        <v>0.4703049759229534</v>
      </c>
      <c r="AD185">
        <v>0.4141252006420546</v>
      </c>
    </row>
    <row r="186" spans="1:30">
      <c r="A186" s="1" t="s">
        <v>193</v>
      </c>
      <c r="B186">
        <f>HYPERLINK("https://www.suredividend.com/sure-analysis-EBAY/","eBay, Inc.")</f>
        <v>0</v>
      </c>
      <c r="C186">
        <v>33.03</v>
      </c>
      <c r="D186">
        <v>26294.55543</v>
      </c>
      <c r="E186" t="s">
        <v>667</v>
      </c>
      <c r="F186" t="s">
        <v>632</v>
      </c>
      <c r="G186" t="s">
        <v>675</v>
      </c>
      <c r="H186" t="s">
        <v>704</v>
      </c>
      <c r="I186" t="s">
        <v>891</v>
      </c>
      <c r="J186" t="s">
        <v>1333</v>
      </c>
      <c r="K186">
        <v>43776</v>
      </c>
      <c r="L186">
        <v>0.016954283984256</v>
      </c>
      <c r="M186">
        <v>0.03378733351090246</v>
      </c>
      <c r="N186">
        <v>0.08</v>
      </c>
      <c r="O186">
        <v>0.1299576547692991</v>
      </c>
      <c r="P186" t="s">
        <v>637</v>
      </c>
      <c r="Q186" t="s">
        <v>440</v>
      </c>
      <c r="R186">
        <v>0</v>
      </c>
      <c r="S186">
        <v>0.2036363636363636</v>
      </c>
      <c r="T186">
        <v>39</v>
      </c>
      <c r="U186">
        <v>0.846923076923077</v>
      </c>
      <c r="V186">
        <v>2.1125</v>
      </c>
      <c r="W186">
        <v>2.75</v>
      </c>
      <c r="X186">
        <v>0.5600000000000001</v>
      </c>
      <c r="Y186">
        <v>-0.0941</v>
      </c>
      <c r="Z186">
        <v>0.1152542372881356</v>
      </c>
      <c r="AA186">
        <v>0.7266881028938907</v>
      </c>
      <c r="AB186">
        <v>0.8386837881219904</v>
      </c>
      <c r="AC186">
        <v>0.406099518459069</v>
      </c>
      <c r="AD186">
        <v>0.4109149277688603</v>
      </c>
    </row>
    <row r="187" spans="1:30">
      <c r="A187" s="1" t="s">
        <v>194</v>
      </c>
      <c r="B187">
        <f>HYPERLINK("https://www.suredividend.com/sure-analysis-FOXA/","Fox Corp.")</f>
        <v>0</v>
      </c>
      <c r="C187">
        <v>26.22</v>
      </c>
      <c r="D187">
        <v>15911.16126</v>
      </c>
      <c r="E187" t="s">
        <v>671</v>
      </c>
      <c r="F187" t="s">
        <v>632</v>
      </c>
      <c r="G187" t="s">
        <v>675</v>
      </c>
      <c r="H187" t="s">
        <v>704</v>
      </c>
      <c r="I187" t="s">
        <v>892</v>
      </c>
      <c r="J187" t="s">
        <v>1333</v>
      </c>
      <c r="K187">
        <v>43875</v>
      </c>
      <c r="L187">
        <v>0.017543859649122</v>
      </c>
      <c r="M187">
        <v>0.08264577132314455</v>
      </c>
      <c r="N187">
        <v>0.031</v>
      </c>
      <c r="O187">
        <v>0.1291945587468268</v>
      </c>
      <c r="P187" t="s">
        <v>637</v>
      </c>
      <c r="Q187" t="s">
        <v>440</v>
      </c>
      <c r="R187">
        <v>0</v>
      </c>
      <c r="S187">
        <v>0.1769230769230769</v>
      </c>
      <c r="T187">
        <v>39</v>
      </c>
      <c r="U187">
        <v>0.6723076923076923</v>
      </c>
      <c r="V187">
        <v>2.8679</v>
      </c>
      <c r="W187">
        <v>2.6</v>
      </c>
      <c r="X187">
        <v>0.46</v>
      </c>
      <c r="Y187">
        <v>-0.3404</v>
      </c>
      <c r="Z187">
        <v>0.1288135593220339</v>
      </c>
      <c r="AA187">
        <v>0.3360128617363344</v>
      </c>
      <c r="AB187">
        <v>0.2849117174959871</v>
      </c>
      <c r="AC187">
        <v>0.6645264847512038</v>
      </c>
      <c r="AD187">
        <v>0.406099518459069</v>
      </c>
    </row>
    <row r="188" spans="1:30">
      <c r="A188" s="1" t="s">
        <v>195</v>
      </c>
      <c r="B188">
        <f>HYPERLINK("https://www.suredividend.com/sure-analysis-MAR/","Marriott International, Inc.")</f>
        <v>0</v>
      </c>
      <c r="C188">
        <v>93.70999999999999</v>
      </c>
      <c r="D188">
        <v>30382.18765</v>
      </c>
      <c r="E188" t="s">
        <v>671</v>
      </c>
      <c r="F188" t="s">
        <v>632</v>
      </c>
      <c r="G188" t="s">
        <v>675</v>
      </c>
      <c r="H188" t="s">
        <v>704</v>
      </c>
      <c r="I188" t="s">
        <v>893</v>
      </c>
      <c r="J188" t="s">
        <v>1333</v>
      </c>
      <c r="K188">
        <v>43896</v>
      </c>
      <c r="L188">
        <v>0.019741756482765</v>
      </c>
      <c r="M188">
        <v>0.07253911735931173</v>
      </c>
      <c r="N188">
        <v>0.04</v>
      </c>
      <c r="O188">
        <v>0.1290817860593327</v>
      </c>
      <c r="P188" t="s">
        <v>637</v>
      </c>
      <c r="Q188" t="s">
        <v>440</v>
      </c>
      <c r="R188">
        <v>9</v>
      </c>
      <c r="S188">
        <v>0.3189655172413793</v>
      </c>
      <c r="T188">
        <v>133</v>
      </c>
      <c r="U188">
        <v>0.7045864661654135</v>
      </c>
      <c r="V188">
        <v>3.8237</v>
      </c>
      <c r="W188">
        <v>5.8</v>
      </c>
      <c r="X188">
        <v>1.85</v>
      </c>
      <c r="Y188">
        <v>-0.2203</v>
      </c>
      <c r="Z188">
        <v>0.1593220338983051</v>
      </c>
      <c r="AA188">
        <v>0.5313504823151125</v>
      </c>
      <c r="AB188">
        <v>0.3723916532905296</v>
      </c>
      <c r="AC188">
        <v>0.6115569823434992</v>
      </c>
      <c r="AD188">
        <v>0.404494382022472</v>
      </c>
    </row>
    <row r="189" spans="1:30">
      <c r="A189" s="1" t="s">
        <v>196</v>
      </c>
      <c r="B189">
        <f>HYPERLINK("https://www.suredividend.com/sure-analysis-SNY/","Sanofi")</f>
        <v>0</v>
      </c>
      <c r="C189">
        <v>40.87</v>
      </c>
      <c r="D189">
        <v>102434.9332</v>
      </c>
      <c r="E189" t="s">
        <v>661</v>
      </c>
      <c r="F189" t="s">
        <v>632</v>
      </c>
      <c r="G189" t="s">
        <v>686</v>
      </c>
      <c r="H189" t="s">
        <v>704</v>
      </c>
      <c r="I189" t="s">
        <v>894</v>
      </c>
      <c r="J189" t="s">
        <v>1322</v>
      </c>
      <c r="K189">
        <v>43871</v>
      </c>
      <c r="L189">
        <v>0.042140934670907</v>
      </c>
      <c r="M189">
        <v>0.04934848824426097</v>
      </c>
      <c r="N189">
        <v>0.04</v>
      </c>
      <c r="O189">
        <v>0.1239470984373918</v>
      </c>
      <c r="P189" t="s">
        <v>637</v>
      </c>
      <c r="Q189" t="s">
        <v>637</v>
      </c>
      <c r="R189">
        <v>26</v>
      </c>
      <c r="S189">
        <v>0.5250914634146342</v>
      </c>
      <c r="T189">
        <v>52</v>
      </c>
      <c r="U189">
        <v>0.7859615384615384</v>
      </c>
      <c r="V189">
        <v>1.2538</v>
      </c>
      <c r="W189">
        <v>3.28</v>
      </c>
      <c r="X189">
        <v>1.7223</v>
      </c>
      <c r="Y189">
        <v>-0.073</v>
      </c>
      <c r="Z189">
        <v>0.4983050847457627</v>
      </c>
      <c r="AA189">
        <v>0.7491961414790996</v>
      </c>
      <c r="AB189">
        <v>0.3723916532905296</v>
      </c>
      <c r="AC189">
        <v>0.4879614767255216</v>
      </c>
      <c r="AD189">
        <v>0.3900481540930979</v>
      </c>
    </row>
    <row r="190" spans="1:30">
      <c r="A190" s="1" t="s">
        <v>197</v>
      </c>
      <c r="B190">
        <f>HYPERLINK("https://www.suredividend.com/sure-analysis-XRX/","Xerox Holdings Corp.")</f>
        <v>0</v>
      </c>
      <c r="C190">
        <v>23.9</v>
      </c>
      <c r="D190">
        <v>5085.6571</v>
      </c>
      <c r="E190" t="s">
        <v>665</v>
      </c>
      <c r="F190" t="s">
        <v>632</v>
      </c>
      <c r="G190" t="s">
        <v>675</v>
      </c>
      <c r="H190" t="s">
        <v>703</v>
      </c>
      <c r="I190" t="s">
        <v>895</v>
      </c>
      <c r="J190" t="s">
        <v>1317</v>
      </c>
      <c r="K190">
        <v>43870</v>
      </c>
      <c r="L190">
        <v>0.02092050209205</v>
      </c>
      <c r="M190">
        <v>0.06665311941214358</v>
      </c>
      <c r="N190">
        <v>0.025</v>
      </c>
      <c r="O190">
        <v>0.1211490433521201</v>
      </c>
      <c r="P190" t="s">
        <v>637</v>
      </c>
      <c r="Q190" t="s">
        <v>374</v>
      </c>
      <c r="R190">
        <v>0</v>
      </c>
      <c r="S190">
        <v>0.136986301369863</v>
      </c>
      <c r="T190">
        <v>33</v>
      </c>
      <c r="U190">
        <v>0.7242424242424242</v>
      </c>
      <c r="V190">
        <v>3.2087</v>
      </c>
      <c r="W190">
        <v>3.65</v>
      </c>
      <c r="X190">
        <v>0.5</v>
      </c>
      <c r="Y190">
        <v>-0.2425</v>
      </c>
      <c r="Z190">
        <v>0.1796610169491525</v>
      </c>
      <c r="AA190">
        <v>0.4967845659163987</v>
      </c>
      <c r="AB190">
        <v>0.1853932584269663</v>
      </c>
      <c r="AC190">
        <v>0.5826645264847512</v>
      </c>
      <c r="AD190">
        <v>0.3756019261637239</v>
      </c>
    </row>
    <row r="191" spans="1:30">
      <c r="A191" s="1" t="s">
        <v>198</v>
      </c>
      <c r="B191">
        <f>HYPERLINK("https://www.suredividend.com/sure-analysis-VFC/","VF Corp.")</f>
        <v>0</v>
      </c>
      <c r="C191">
        <v>55.35</v>
      </c>
      <c r="D191">
        <v>21847.752</v>
      </c>
      <c r="E191" t="s">
        <v>664</v>
      </c>
      <c r="F191" t="s">
        <v>632</v>
      </c>
      <c r="G191" t="s">
        <v>675</v>
      </c>
      <c r="H191" t="s">
        <v>703</v>
      </c>
      <c r="I191" t="s">
        <v>896</v>
      </c>
      <c r="J191" t="s">
        <v>1332</v>
      </c>
      <c r="K191">
        <v>43853</v>
      </c>
      <c r="L191">
        <v>0.03486901535682</v>
      </c>
      <c r="M191">
        <v>0.01285406930780297</v>
      </c>
      <c r="N191">
        <v>0.08</v>
      </c>
      <c r="O191">
        <v>0.1206352709142691</v>
      </c>
      <c r="P191" t="s">
        <v>637</v>
      </c>
      <c r="Q191" t="s">
        <v>637</v>
      </c>
      <c r="R191">
        <v>46</v>
      </c>
      <c r="S191">
        <v>0.584848484848485</v>
      </c>
      <c r="T191">
        <v>59</v>
      </c>
      <c r="U191">
        <v>0.938135593220339</v>
      </c>
      <c r="V191">
        <v>3.2559</v>
      </c>
      <c r="W191">
        <v>3.3</v>
      </c>
      <c r="X191">
        <v>1.93</v>
      </c>
      <c r="Y191">
        <v>-0.3492</v>
      </c>
      <c r="Z191">
        <v>0.3966101694915254</v>
      </c>
      <c r="AA191">
        <v>0.3199356913183279</v>
      </c>
      <c r="AB191">
        <v>0.8386837881219904</v>
      </c>
      <c r="AC191">
        <v>0.3001605136436597</v>
      </c>
      <c r="AD191">
        <v>0.3723916532905296</v>
      </c>
    </row>
    <row r="192" spans="1:30">
      <c r="A192" s="1" t="s">
        <v>199</v>
      </c>
      <c r="B192">
        <f>HYPERLINK("https://www.suredividend.com/sure-analysis-DDAIF/","Daimler AG")</f>
        <v>0</v>
      </c>
      <c r="C192">
        <v>28.3</v>
      </c>
      <c r="D192">
        <v>30276.472</v>
      </c>
      <c r="E192" t="s">
        <v>669</v>
      </c>
      <c r="F192" t="s">
        <v>632</v>
      </c>
      <c r="G192" t="s">
        <v>679</v>
      </c>
      <c r="H192" t="s">
        <v>705</v>
      </c>
      <c r="I192" t="s">
        <v>897</v>
      </c>
      <c r="J192" t="s">
        <v>1323</v>
      </c>
      <c r="K192">
        <v>43878</v>
      </c>
      <c r="L192">
        <v>0.035209509049567</v>
      </c>
      <c r="M192">
        <v>0.03738149404687285</v>
      </c>
      <c r="N192">
        <v>0.05</v>
      </c>
      <c r="O192">
        <v>0.1198593629671365</v>
      </c>
      <c r="P192" t="s">
        <v>637</v>
      </c>
      <c r="Q192" t="s">
        <v>374</v>
      </c>
      <c r="R192">
        <v>0</v>
      </c>
      <c r="S192">
        <v>0.2214286902450582</v>
      </c>
      <c r="T192">
        <v>34</v>
      </c>
      <c r="U192">
        <v>0.8323529411764706</v>
      </c>
      <c r="V192">
        <v>2.5025</v>
      </c>
      <c r="W192">
        <v>4.5</v>
      </c>
      <c r="X192">
        <v>0.996429106102762</v>
      </c>
      <c r="Y192">
        <v>-0.5094000000000001</v>
      </c>
      <c r="Z192">
        <v>0.4016949152542373</v>
      </c>
      <c r="AA192">
        <v>0.1446945337620579</v>
      </c>
      <c r="AB192">
        <v>0.5232744783306581</v>
      </c>
      <c r="AC192">
        <v>0.4269662921348315</v>
      </c>
      <c r="AD192">
        <v>0.3707865168539326</v>
      </c>
    </row>
    <row r="193" spans="1:30">
      <c r="A193" s="1" t="s">
        <v>200</v>
      </c>
      <c r="B193">
        <f>HYPERLINK("https://www.suredividend.com/sure-analysis-APTV/","Aptiv Plc")</f>
        <v>0</v>
      </c>
      <c r="C193">
        <v>59.4</v>
      </c>
      <c r="D193">
        <v>15160.0086</v>
      </c>
      <c r="E193" t="s">
        <v>665</v>
      </c>
      <c r="F193" t="s">
        <v>632</v>
      </c>
      <c r="G193" t="s">
        <v>678</v>
      </c>
      <c r="H193" t="s">
        <v>703</v>
      </c>
      <c r="I193" t="s">
        <v>898</v>
      </c>
      <c r="J193" t="s">
        <v>1326</v>
      </c>
      <c r="K193">
        <v>43873</v>
      </c>
      <c r="L193">
        <v>0.014814814814814</v>
      </c>
      <c r="M193">
        <v>0.03338539430167931</v>
      </c>
      <c r="N193">
        <v>0.07000000000000001</v>
      </c>
      <c r="O193">
        <v>0.1169716909194081</v>
      </c>
      <c r="P193" t="s">
        <v>637</v>
      </c>
      <c r="Q193" t="s">
        <v>440</v>
      </c>
      <c r="R193">
        <v>0</v>
      </c>
      <c r="S193">
        <v>0.176</v>
      </c>
      <c r="T193">
        <v>70</v>
      </c>
      <c r="U193">
        <v>0.8485714285714285</v>
      </c>
      <c r="V193">
        <v>3.8546</v>
      </c>
      <c r="W193">
        <v>5</v>
      </c>
      <c r="X193">
        <v>0.88</v>
      </c>
      <c r="Y193">
        <v>-0.2787</v>
      </c>
      <c r="Z193">
        <v>0.09491525423728814</v>
      </c>
      <c r="AA193">
        <v>0.4316720257234726</v>
      </c>
      <c r="AB193">
        <v>0.7576243980738363</v>
      </c>
      <c r="AC193">
        <v>0.4028892455858748</v>
      </c>
      <c r="AD193">
        <v>0.3659711075441412</v>
      </c>
    </row>
    <row r="194" spans="1:30">
      <c r="A194" s="1" t="s">
        <v>201</v>
      </c>
      <c r="B194">
        <f>HYPERLINK("https://www.suredividend.com/sure-analysis-UNH/","UnitedHealth Group, Inc.")</f>
        <v>0</v>
      </c>
      <c r="C194">
        <v>250.41</v>
      </c>
      <c r="D194">
        <v>237532.16493</v>
      </c>
      <c r="E194" t="s">
        <v>665</v>
      </c>
      <c r="F194" t="s">
        <v>632</v>
      </c>
      <c r="G194" t="s">
        <v>675</v>
      </c>
      <c r="H194" t="s">
        <v>703</v>
      </c>
      <c r="I194" t="s">
        <v>899</v>
      </c>
      <c r="J194" t="s">
        <v>1327</v>
      </c>
      <c r="K194">
        <v>43849</v>
      </c>
      <c r="L194">
        <v>0.01653288606685</v>
      </c>
      <c r="M194">
        <v>0.01062596451456077</v>
      </c>
      <c r="N194">
        <v>0.09</v>
      </c>
      <c r="O194">
        <v>0.1169446929934053</v>
      </c>
      <c r="P194" t="s">
        <v>637</v>
      </c>
      <c r="Q194" t="s">
        <v>440</v>
      </c>
      <c r="R194">
        <v>10</v>
      </c>
      <c r="S194">
        <v>0.2509090909090909</v>
      </c>
      <c r="T194">
        <v>264</v>
      </c>
      <c r="U194">
        <v>0.9485227272727272</v>
      </c>
      <c r="V194">
        <v>14.5487</v>
      </c>
      <c r="W194">
        <v>16.5</v>
      </c>
      <c r="X194">
        <v>4.14</v>
      </c>
      <c r="Y194">
        <v>-0.0073</v>
      </c>
      <c r="Z194">
        <v>0.111864406779661</v>
      </c>
      <c r="AA194">
        <v>0.8344051446945338</v>
      </c>
      <c r="AB194">
        <v>0.8956661316211878</v>
      </c>
      <c r="AC194">
        <v>0.2921348314606741</v>
      </c>
      <c r="AD194">
        <v>0.3643659711075442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80.55</v>
      </c>
      <c r="D195">
        <v>13705.98525</v>
      </c>
      <c r="E195" t="s">
        <v>667</v>
      </c>
      <c r="F195" t="s">
        <v>632</v>
      </c>
      <c r="G195" t="s">
        <v>675</v>
      </c>
      <c r="H195" t="s">
        <v>704</v>
      </c>
      <c r="I195" t="s">
        <v>900</v>
      </c>
      <c r="J195" t="s">
        <v>1317</v>
      </c>
      <c r="K195">
        <v>43797</v>
      </c>
      <c r="L195">
        <v>0.020360024829298</v>
      </c>
      <c r="M195">
        <v>0.008423013475743035</v>
      </c>
      <c r="N195">
        <v>0.09</v>
      </c>
      <c r="O195">
        <v>0.1167895637879655</v>
      </c>
      <c r="P195" t="s">
        <v>637</v>
      </c>
      <c r="Q195" t="s">
        <v>440</v>
      </c>
      <c r="R195">
        <v>4</v>
      </c>
      <c r="S195">
        <v>0.2733333333333334</v>
      </c>
      <c r="T195">
        <v>84</v>
      </c>
      <c r="U195">
        <v>0.9589285714285714</v>
      </c>
      <c r="V195">
        <v>4.8069</v>
      </c>
      <c r="W195">
        <v>6</v>
      </c>
      <c r="X195">
        <v>1.64</v>
      </c>
      <c r="Y195">
        <v>-0.0149</v>
      </c>
      <c r="Z195">
        <v>0.1694915254237288</v>
      </c>
      <c r="AA195">
        <v>0.8247588424437299</v>
      </c>
      <c r="AB195">
        <v>0.8956661316211878</v>
      </c>
      <c r="AC195">
        <v>0.2792937399678973</v>
      </c>
      <c r="AD195">
        <v>0.362760834670947</v>
      </c>
    </row>
    <row r="196" spans="1:30">
      <c r="A196" s="1" t="s">
        <v>203</v>
      </c>
      <c r="B196">
        <f>HYPERLINK("https://www.suredividend.com/sure-analysis-TM/","Toyota Motor Corp.")</f>
        <v>0</v>
      </c>
      <c r="C196">
        <v>112.2</v>
      </c>
      <c r="D196">
        <v>155960.888028</v>
      </c>
      <c r="E196" t="s">
        <v>669</v>
      </c>
      <c r="F196" t="s">
        <v>632</v>
      </c>
      <c r="G196" t="s">
        <v>682</v>
      </c>
      <c r="H196" t="s">
        <v>703</v>
      </c>
      <c r="I196" t="s">
        <v>901</v>
      </c>
      <c r="J196" t="s">
        <v>1323</v>
      </c>
      <c r="K196">
        <v>43874</v>
      </c>
      <c r="L196">
        <v>0.035808377896613</v>
      </c>
      <c r="M196">
        <v>0.04526650948787947</v>
      </c>
      <c r="N196">
        <v>0.04</v>
      </c>
      <c r="O196">
        <v>0.1153377227746581</v>
      </c>
      <c r="P196" t="s">
        <v>637</v>
      </c>
      <c r="Q196" t="s">
        <v>374</v>
      </c>
      <c r="R196">
        <v>2</v>
      </c>
      <c r="S196">
        <v>0.2434969696969697</v>
      </c>
      <c r="T196">
        <v>140</v>
      </c>
      <c r="U196">
        <v>0.8014285714285715</v>
      </c>
      <c r="V196">
        <v>16.0283</v>
      </c>
      <c r="W196">
        <v>16.5</v>
      </c>
      <c r="X196">
        <v>4.0177</v>
      </c>
      <c r="Y196">
        <v>-0.0596</v>
      </c>
      <c r="Z196">
        <v>0.4101694915254238</v>
      </c>
      <c r="AA196">
        <v>0.7717041800643086</v>
      </c>
      <c r="AB196">
        <v>0.3723916532905296</v>
      </c>
      <c r="AC196">
        <v>0.463884430176565</v>
      </c>
      <c r="AD196">
        <v>0.3563402889245586</v>
      </c>
    </row>
    <row r="197" spans="1:30">
      <c r="A197" s="1" t="s">
        <v>204</v>
      </c>
      <c r="B197">
        <f>HYPERLINK("https://www.suredividend.com/sure-analysis-FTS/","Fortis, Inc.")</f>
        <v>0</v>
      </c>
      <c r="C197">
        <v>33.98</v>
      </c>
      <c r="D197">
        <v>15749.73</v>
      </c>
      <c r="E197" t="s">
        <v>666</v>
      </c>
      <c r="F197" t="s">
        <v>632</v>
      </c>
      <c r="G197" t="s">
        <v>676</v>
      </c>
      <c r="H197" t="s">
        <v>703</v>
      </c>
      <c r="I197" t="s">
        <v>902</v>
      </c>
      <c r="J197" t="s">
        <v>1331</v>
      </c>
      <c r="K197">
        <v>43878</v>
      </c>
      <c r="L197">
        <v>0.040533681174436</v>
      </c>
      <c r="M197">
        <v>0.02794113731992209</v>
      </c>
      <c r="N197">
        <v>0.05</v>
      </c>
      <c r="O197">
        <v>0.1147287118446219</v>
      </c>
      <c r="P197" t="s">
        <v>637</v>
      </c>
      <c r="Q197" t="s">
        <v>637</v>
      </c>
      <c r="R197">
        <v>46</v>
      </c>
      <c r="S197">
        <v>0.681848755597703</v>
      </c>
      <c r="T197">
        <v>39</v>
      </c>
      <c r="U197">
        <v>0.8712820512820512</v>
      </c>
      <c r="V197">
        <v>2.8548</v>
      </c>
      <c r="W197">
        <v>2.02</v>
      </c>
      <c r="X197">
        <v>1.37733448630736</v>
      </c>
      <c r="Y197">
        <v>-0.07440000000000001</v>
      </c>
      <c r="Z197">
        <v>0.4847457627118644</v>
      </c>
      <c r="AA197">
        <v>0.747588424437299</v>
      </c>
      <c r="AB197">
        <v>0.5232744783306581</v>
      </c>
      <c r="AC197">
        <v>0.3868378812199037</v>
      </c>
      <c r="AD197">
        <v>0.3499197431781702</v>
      </c>
    </row>
    <row r="198" spans="1:30">
      <c r="A198" s="1" t="s">
        <v>205</v>
      </c>
      <c r="B198">
        <f>HYPERLINK("https://www.suredividend.com/sure-analysis-CNI/","Canadian National Railway Co.")</f>
        <v>0</v>
      </c>
      <c r="C198">
        <v>70.25</v>
      </c>
      <c r="D198">
        <v>49961.8</v>
      </c>
      <c r="E198" t="s">
        <v>661</v>
      </c>
      <c r="F198" t="s">
        <v>632</v>
      </c>
      <c r="G198" t="s">
        <v>676</v>
      </c>
      <c r="H198" t="s">
        <v>703</v>
      </c>
      <c r="I198" t="s">
        <v>903</v>
      </c>
      <c r="J198" t="s">
        <v>1319</v>
      </c>
      <c r="K198">
        <v>43860</v>
      </c>
      <c r="L198">
        <v>0.023064280648896</v>
      </c>
      <c r="M198">
        <v>0.02375527505488684</v>
      </c>
      <c r="N198">
        <v>0.07000000000000001</v>
      </c>
      <c r="O198">
        <v>0.1146809732406784</v>
      </c>
      <c r="P198" t="s">
        <v>637</v>
      </c>
      <c r="Q198" t="s">
        <v>374</v>
      </c>
      <c r="R198">
        <v>25</v>
      </c>
      <c r="S198">
        <v>0.3484442399107527</v>
      </c>
      <c r="T198">
        <v>79</v>
      </c>
      <c r="U198">
        <v>0.8892405063291139</v>
      </c>
      <c r="V198">
        <v>4.4103</v>
      </c>
      <c r="W198">
        <v>4.65</v>
      </c>
      <c r="X198">
        <v>1.620265715585</v>
      </c>
      <c r="Y198">
        <v>-0.2051</v>
      </c>
      <c r="Z198">
        <v>0.2186440677966102</v>
      </c>
      <c r="AA198">
        <v>0.5498392282958199</v>
      </c>
      <c r="AB198">
        <v>0.7576243980738363</v>
      </c>
      <c r="AC198">
        <v>0.3579454253611557</v>
      </c>
      <c r="AD198">
        <v>0.3483146067415731</v>
      </c>
    </row>
    <row r="199" spans="1:30">
      <c r="A199" s="1" t="s">
        <v>206</v>
      </c>
      <c r="B199">
        <f>HYPERLINK("https://www.suredividend.com/sure-analysis-AOS/","A. O. Smith Corp.")</f>
        <v>0</v>
      </c>
      <c r="C199">
        <v>38.73</v>
      </c>
      <c r="D199">
        <v>5265.7308</v>
      </c>
      <c r="E199" t="s">
        <v>669</v>
      </c>
      <c r="F199" t="s">
        <v>632</v>
      </c>
      <c r="G199" t="s">
        <v>675</v>
      </c>
      <c r="H199" t="s">
        <v>703</v>
      </c>
      <c r="I199" t="s">
        <v>904</v>
      </c>
      <c r="J199" t="s">
        <v>1326</v>
      </c>
      <c r="K199">
        <v>43860</v>
      </c>
      <c r="L199">
        <v>0.023237800154918</v>
      </c>
      <c r="M199">
        <v>0.02584332260840161</v>
      </c>
      <c r="N199">
        <v>0.06</v>
      </c>
      <c r="O199">
        <v>0.1108902705988588</v>
      </c>
      <c r="P199" t="s">
        <v>637</v>
      </c>
      <c r="Q199" t="s">
        <v>374</v>
      </c>
      <c r="R199">
        <v>26</v>
      </c>
      <c r="S199">
        <v>0.3673469387755102</v>
      </c>
      <c r="T199">
        <v>44</v>
      </c>
      <c r="U199">
        <v>0.8802272727272726</v>
      </c>
      <c r="V199">
        <v>2.2378</v>
      </c>
      <c r="W199">
        <v>2.45</v>
      </c>
      <c r="X199">
        <v>0.9</v>
      </c>
      <c r="Y199">
        <v>-0.2466</v>
      </c>
      <c r="Z199">
        <v>0.2220338983050847</v>
      </c>
      <c r="AA199">
        <v>0.4855305466237942</v>
      </c>
      <c r="AB199">
        <v>0.6645264847512038</v>
      </c>
      <c r="AC199">
        <v>0.3659711075441412</v>
      </c>
      <c r="AD199">
        <v>0.3274478330658106</v>
      </c>
    </row>
    <row r="200" spans="1:30">
      <c r="A200" s="1" t="s">
        <v>207</v>
      </c>
      <c r="B200">
        <f>HYPERLINK("https://www.suredividend.com/sure-analysis-TRV/","The Travelers Cos., Inc.")</f>
        <v>0</v>
      </c>
      <c r="C200">
        <v>102.18</v>
      </c>
      <c r="D200">
        <v>26059.06758</v>
      </c>
      <c r="E200" t="s">
        <v>665</v>
      </c>
      <c r="F200" t="s">
        <v>632</v>
      </c>
      <c r="G200" t="s">
        <v>675</v>
      </c>
      <c r="H200" t="s">
        <v>703</v>
      </c>
      <c r="I200" t="s">
        <v>905</v>
      </c>
      <c r="J200" t="s">
        <v>1316</v>
      </c>
      <c r="K200">
        <v>43856</v>
      </c>
      <c r="L200">
        <v>0.03161088275592</v>
      </c>
      <c r="M200">
        <v>0.02033435332717271</v>
      </c>
      <c r="N200">
        <v>0.06</v>
      </c>
      <c r="O200">
        <v>0.1105740660352577</v>
      </c>
      <c r="P200" t="s">
        <v>637</v>
      </c>
      <c r="Q200" t="s">
        <v>374</v>
      </c>
      <c r="R200">
        <v>15</v>
      </c>
      <c r="S200">
        <v>0.3135922330097087</v>
      </c>
      <c r="T200">
        <v>113</v>
      </c>
      <c r="U200">
        <v>0.9042477876106195</v>
      </c>
      <c r="V200">
        <v>10.0085</v>
      </c>
      <c r="W200">
        <v>10.3</v>
      </c>
      <c r="X200">
        <v>3.23</v>
      </c>
      <c r="Y200">
        <v>-0.2317</v>
      </c>
      <c r="Z200">
        <v>0.3440677966101695</v>
      </c>
      <c r="AA200">
        <v>0.5144694533762058</v>
      </c>
      <c r="AB200">
        <v>0.6645264847512038</v>
      </c>
      <c r="AC200">
        <v>0.3402889245585874</v>
      </c>
      <c r="AD200">
        <v>0.3226324237560192</v>
      </c>
    </row>
    <row r="201" spans="1:30">
      <c r="A201" s="1" t="s">
        <v>208</v>
      </c>
      <c r="B201">
        <f>HYPERLINK("https://www.suredividend.com/sure-analysis-PKX/","POSCO")</f>
        <v>0</v>
      </c>
      <c r="C201">
        <v>33.91</v>
      </c>
      <c r="D201">
        <v>10866.880798</v>
      </c>
      <c r="E201" t="s">
        <v>665</v>
      </c>
      <c r="F201" t="s">
        <v>632</v>
      </c>
      <c r="G201" t="s">
        <v>681</v>
      </c>
      <c r="H201" t="s">
        <v>703</v>
      </c>
      <c r="I201" t="s">
        <v>906</v>
      </c>
      <c r="J201" t="s">
        <v>1330</v>
      </c>
      <c r="K201">
        <v>43872</v>
      </c>
      <c r="L201">
        <v>0.03700088469478</v>
      </c>
      <c r="M201">
        <v>0.0437207078242996</v>
      </c>
      <c r="N201">
        <v>0.02</v>
      </c>
      <c r="O201">
        <v>0.1104225238490393</v>
      </c>
      <c r="P201" t="s">
        <v>637</v>
      </c>
      <c r="Q201" t="s">
        <v>637</v>
      </c>
      <c r="R201">
        <v>0</v>
      </c>
      <c r="S201">
        <v>0.2091166666666667</v>
      </c>
      <c r="T201">
        <v>42</v>
      </c>
      <c r="U201">
        <v>0.8073809523809523</v>
      </c>
      <c r="V201">
        <v>4.9405</v>
      </c>
      <c r="W201">
        <v>6</v>
      </c>
      <c r="X201">
        <v>1.2547</v>
      </c>
      <c r="Y201">
        <v>-0.4026</v>
      </c>
      <c r="Z201">
        <v>0.4271186440677966</v>
      </c>
      <c r="AA201">
        <v>0.2443729903536977</v>
      </c>
      <c r="AB201">
        <v>0.1436597110754414</v>
      </c>
      <c r="AC201">
        <v>0.4558587479935794</v>
      </c>
      <c r="AD201">
        <v>0.3210272873194221</v>
      </c>
    </row>
    <row r="202" spans="1:30">
      <c r="A202" s="1" t="s">
        <v>209</v>
      </c>
      <c r="B202">
        <f>HYPERLINK("https://www.suredividend.com/sure-analysis-HII/","Huntington Ingalls Industries, Inc.")</f>
        <v>0</v>
      </c>
      <c r="C202">
        <v>176.66</v>
      </c>
      <c r="D202">
        <v>7200.6616</v>
      </c>
      <c r="E202" t="s">
        <v>662</v>
      </c>
      <c r="F202" t="s">
        <v>632</v>
      </c>
      <c r="G202" t="s">
        <v>675</v>
      </c>
      <c r="H202" t="s">
        <v>703</v>
      </c>
      <c r="I202" t="s">
        <v>907</v>
      </c>
      <c r="J202" t="s">
        <v>1317</v>
      </c>
      <c r="K202">
        <v>43864</v>
      </c>
      <c r="L202">
        <v>0.020434733386165</v>
      </c>
      <c r="M202">
        <v>0.03320148516130428</v>
      </c>
      <c r="N202">
        <v>0.05</v>
      </c>
      <c r="O202">
        <v>0.105082835420655</v>
      </c>
      <c r="P202" t="s">
        <v>637</v>
      </c>
      <c r="Q202" t="s">
        <v>440</v>
      </c>
      <c r="R202">
        <v>8</v>
      </c>
      <c r="S202">
        <v>0.2604617604617604</v>
      </c>
      <c r="T202">
        <v>208</v>
      </c>
      <c r="U202">
        <v>0.849326923076923</v>
      </c>
      <c r="V202">
        <v>13.3096</v>
      </c>
      <c r="W202">
        <v>13.86</v>
      </c>
      <c r="X202">
        <v>3.61</v>
      </c>
      <c r="Y202">
        <v>-0.15</v>
      </c>
      <c r="Z202">
        <v>0.1728813559322034</v>
      </c>
      <c r="AA202">
        <v>0.6382636655948553</v>
      </c>
      <c r="AB202">
        <v>0.5232744783306581</v>
      </c>
      <c r="AC202">
        <v>0.4012841091492777</v>
      </c>
      <c r="AD202">
        <v>0.3049759229534511</v>
      </c>
    </row>
    <row r="203" spans="1:30">
      <c r="A203" s="1" t="s">
        <v>210</v>
      </c>
      <c r="B203">
        <f>HYPERLINK("https://www.suredividend.com/sure-analysis-DPZ/","Domino's Pizza, Inc.")</f>
        <v>0</v>
      </c>
      <c r="C203">
        <v>317.11</v>
      </c>
      <c r="D203">
        <v>12262.758811</v>
      </c>
      <c r="E203" t="s">
        <v>660</v>
      </c>
      <c r="F203" t="s">
        <v>632</v>
      </c>
      <c r="G203" t="s">
        <v>675</v>
      </c>
      <c r="H203" t="s">
        <v>703</v>
      </c>
      <c r="I203" t="s">
        <v>908</v>
      </c>
      <c r="J203" t="s">
        <v>1333</v>
      </c>
      <c r="K203">
        <v>43886</v>
      </c>
      <c r="L203">
        <v>0.008199047649080001</v>
      </c>
      <c r="M203">
        <v>-0.0225033007350729</v>
      </c>
      <c r="N203">
        <v>0.12</v>
      </c>
      <c r="O203">
        <v>0.1046494347235585</v>
      </c>
      <c r="P203" t="s">
        <v>637</v>
      </c>
      <c r="Q203" t="s">
        <v>440</v>
      </c>
      <c r="R203">
        <v>7</v>
      </c>
      <c r="S203">
        <v>0.2260869565217391</v>
      </c>
      <c r="T203">
        <v>283</v>
      </c>
      <c r="U203">
        <v>1.120530035335689</v>
      </c>
      <c r="V203">
        <v>9.8294</v>
      </c>
      <c r="W203">
        <v>11.5</v>
      </c>
      <c r="X203">
        <v>2.6</v>
      </c>
      <c r="Y203">
        <v>0.2924</v>
      </c>
      <c r="Z203">
        <v>0.02203389830508475</v>
      </c>
      <c r="AA203">
        <v>0.9807073954983924</v>
      </c>
      <c r="AB203">
        <v>0.9542536115569824</v>
      </c>
      <c r="AC203">
        <v>0.1476725521669342</v>
      </c>
      <c r="AD203">
        <v>0.3033707865168539</v>
      </c>
    </row>
    <row r="204" spans="1:30">
      <c r="A204" s="1" t="s">
        <v>211</v>
      </c>
      <c r="B204">
        <f>HYPERLINK("https://www.suredividend.com/sure-analysis-NEP/","NextEra Energy Partners LP")</f>
        <v>0</v>
      </c>
      <c r="C204">
        <v>44.96</v>
      </c>
      <c r="D204">
        <v>7506.92624</v>
      </c>
      <c r="E204" t="s">
        <v>670</v>
      </c>
      <c r="F204" t="s">
        <v>634</v>
      </c>
      <c r="G204" t="s">
        <v>675</v>
      </c>
      <c r="H204" t="s">
        <v>703</v>
      </c>
      <c r="I204" t="s">
        <v>909</v>
      </c>
      <c r="J204" t="s">
        <v>1331</v>
      </c>
      <c r="K204">
        <v>43858</v>
      </c>
      <c r="L204">
        <v>0.04376112099644101</v>
      </c>
      <c r="M204">
        <v>0.02553095713061304</v>
      </c>
      <c r="N204">
        <v>0.04</v>
      </c>
      <c r="O204">
        <v>0.1039378747016881</v>
      </c>
      <c r="P204" t="s">
        <v>637</v>
      </c>
      <c r="Q204" t="s">
        <v>637</v>
      </c>
      <c r="R204">
        <v>5</v>
      </c>
      <c r="S204">
        <v>0.2985584218512898</v>
      </c>
      <c r="T204">
        <v>51</v>
      </c>
      <c r="U204">
        <v>0.8815686274509804</v>
      </c>
      <c r="V204">
        <v>-1.5518</v>
      </c>
      <c r="W204">
        <v>6.59</v>
      </c>
      <c r="X204">
        <v>1.9675</v>
      </c>
      <c r="Y204">
        <v>-0.0289</v>
      </c>
      <c r="Z204">
        <v>0.5118644067796611</v>
      </c>
      <c r="AA204">
        <v>0.8118971061093248</v>
      </c>
      <c r="AB204">
        <v>0.3723916532905296</v>
      </c>
      <c r="AC204">
        <v>0.362760834670947</v>
      </c>
      <c r="AD204">
        <v>0.2985553772070626</v>
      </c>
    </row>
    <row r="205" spans="1:30">
      <c r="A205" s="1" t="s">
        <v>212</v>
      </c>
      <c r="B205">
        <f>HYPERLINK("https://www.suredividend.com/sure-analysis-CAE/","CAE, Inc.")</f>
        <v>0</v>
      </c>
      <c r="C205">
        <v>18.38</v>
      </c>
      <c r="D205">
        <v>4890.44012</v>
      </c>
      <c r="E205" t="s">
        <v>660</v>
      </c>
      <c r="F205" t="s">
        <v>632</v>
      </c>
      <c r="G205" t="s">
        <v>676</v>
      </c>
      <c r="H205" t="s">
        <v>703</v>
      </c>
      <c r="I205" t="s">
        <v>910</v>
      </c>
      <c r="J205" t="s">
        <v>1325</v>
      </c>
      <c r="K205">
        <v>43871</v>
      </c>
      <c r="L205">
        <v>0.017224846892154</v>
      </c>
      <c r="M205">
        <v>0.006657233971498977</v>
      </c>
      <c r="N205">
        <v>0.08</v>
      </c>
      <c r="O205">
        <v>0.1033088056125111</v>
      </c>
      <c r="P205" t="s">
        <v>637</v>
      </c>
      <c r="Q205" t="s">
        <v>440</v>
      </c>
      <c r="R205">
        <v>12</v>
      </c>
      <c r="S205">
        <v>0.3015168436931457</v>
      </c>
      <c r="T205">
        <v>19</v>
      </c>
      <c r="U205">
        <v>0.9673684210526315</v>
      </c>
      <c r="V205">
        <v>1.0084</v>
      </c>
      <c r="W205">
        <v>1.05</v>
      </c>
      <c r="X205">
        <v>0.316592685877803</v>
      </c>
      <c r="Y205">
        <v>-0.1387</v>
      </c>
      <c r="Z205">
        <v>0.1186440677966102</v>
      </c>
      <c r="AA205">
        <v>0.6495176848874599</v>
      </c>
      <c r="AB205">
        <v>0.8386837881219904</v>
      </c>
      <c r="AC205">
        <v>0.274478330658106</v>
      </c>
      <c r="AD205">
        <v>0.2953451043338684</v>
      </c>
    </row>
    <row r="206" spans="1:30">
      <c r="A206" s="1" t="s">
        <v>213</v>
      </c>
      <c r="B206">
        <f>HYPERLINK("https://www.suredividend.com/sure-analysis-UNP/","Union Pacific Corp.")</f>
        <v>0</v>
      </c>
      <c r="C206">
        <v>132.05</v>
      </c>
      <c r="D206">
        <v>91148.96505</v>
      </c>
      <c r="E206" t="s">
        <v>661</v>
      </c>
      <c r="F206" t="s">
        <v>632</v>
      </c>
      <c r="G206" t="s">
        <v>675</v>
      </c>
      <c r="H206" t="s">
        <v>703</v>
      </c>
      <c r="I206" t="s">
        <v>911</v>
      </c>
      <c r="J206" t="s">
        <v>1319</v>
      </c>
      <c r="K206">
        <v>43853</v>
      </c>
      <c r="L206">
        <v>0.028019689511548</v>
      </c>
      <c r="M206">
        <v>0.0271827284559758</v>
      </c>
      <c r="N206">
        <v>0.05</v>
      </c>
      <c r="O206">
        <v>0.1026320528190225</v>
      </c>
      <c r="P206" t="s">
        <v>637</v>
      </c>
      <c r="Q206" t="s">
        <v>440</v>
      </c>
      <c r="R206">
        <v>13</v>
      </c>
      <c r="S206">
        <v>0.3923647932131495</v>
      </c>
      <c r="T206">
        <v>151</v>
      </c>
      <c r="U206">
        <v>0.8745033112582782</v>
      </c>
      <c r="V206">
        <v>8.420500000000001</v>
      </c>
      <c r="W206">
        <v>9.43</v>
      </c>
      <c r="X206">
        <v>3.7</v>
      </c>
      <c r="Y206">
        <v>-0.2085</v>
      </c>
      <c r="Z206">
        <v>0.2983050847457627</v>
      </c>
      <c r="AA206">
        <v>0.545016077170418</v>
      </c>
      <c r="AB206">
        <v>0.5232744783306581</v>
      </c>
      <c r="AC206">
        <v>0.3804173354735153</v>
      </c>
      <c r="AD206">
        <v>0.28892455858748</v>
      </c>
    </row>
    <row r="207" spans="1:30">
      <c r="A207" s="1" t="s">
        <v>214</v>
      </c>
      <c r="B207">
        <f>HYPERLINK("https://www.suredividend.com/sure-analysis-RE/","Everest Re Group Ltd.")</f>
        <v>0</v>
      </c>
      <c r="C207">
        <v>200.82</v>
      </c>
      <c r="D207">
        <v>8196.06666</v>
      </c>
      <c r="E207" t="s">
        <v>669</v>
      </c>
      <c r="F207" t="s">
        <v>632</v>
      </c>
      <c r="G207" t="s">
        <v>674</v>
      </c>
      <c r="H207" t="s">
        <v>703</v>
      </c>
      <c r="I207" t="s">
        <v>912</v>
      </c>
      <c r="J207" t="s">
        <v>1316</v>
      </c>
      <c r="K207">
        <v>43874</v>
      </c>
      <c r="L207">
        <v>0.028632606314112</v>
      </c>
      <c r="M207">
        <v>0.01655271866441166</v>
      </c>
      <c r="N207">
        <v>0.058</v>
      </c>
      <c r="O207">
        <v>0.1025260326702042</v>
      </c>
      <c r="P207" t="s">
        <v>637</v>
      </c>
      <c r="Q207" t="s">
        <v>374</v>
      </c>
      <c r="R207">
        <v>6</v>
      </c>
      <c r="S207">
        <v>0.237603305785124</v>
      </c>
      <c r="T207">
        <v>218</v>
      </c>
      <c r="U207">
        <v>0.9211926605504587</v>
      </c>
      <c r="V207">
        <v>24.8233</v>
      </c>
      <c r="W207">
        <v>24.2</v>
      </c>
      <c r="X207">
        <v>5.75</v>
      </c>
      <c r="Y207">
        <v>-0.0801</v>
      </c>
      <c r="Z207">
        <v>0.3084745762711865</v>
      </c>
      <c r="AA207">
        <v>0.7443729903536977</v>
      </c>
      <c r="AB207">
        <v>0.6147672552166934</v>
      </c>
      <c r="AC207">
        <v>0.3290529695024077</v>
      </c>
      <c r="AD207">
        <v>0.2825040128410915</v>
      </c>
    </row>
    <row r="208" spans="1:30">
      <c r="A208" s="1" t="s">
        <v>215</v>
      </c>
      <c r="B208">
        <f>HYPERLINK("https://www.suredividend.com/sure-analysis-KO/","The Coca-Cola Co.")</f>
        <v>0</v>
      </c>
      <c r="C208">
        <v>47.16</v>
      </c>
      <c r="D208">
        <v>202476.744</v>
      </c>
      <c r="E208" t="s">
        <v>665</v>
      </c>
      <c r="F208" t="s">
        <v>632</v>
      </c>
      <c r="G208" t="s">
        <v>675</v>
      </c>
      <c r="H208" t="s">
        <v>703</v>
      </c>
      <c r="I208" t="s">
        <v>913</v>
      </c>
      <c r="J208" t="s">
        <v>1332</v>
      </c>
      <c r="K208">
        <v>43880</v>
      </c>
      <c r="L208">
        <v>0.03392705682782</v>
      </c>
      <c r="M208">
        <v>-0.0006794638516431917</v>
      </c>
      <c r="N208">
        <v>0.07000000000000001</v>
      </c>
      <c r="O208">
        <v>0.09862229532065325</v>
      </c>
      <c r="P208" t="s">
        <v>637</v>
      </c>
      <c r="Q208" t="s">
        <v>637</v>
      </c>
      <c r="R208">
        <v>57</v>
      </c>
      <c r="S208">
        <v>0.7111111111111111</v>
      </c>
      <c r="T208">
        <v>47</v>
      </c>
      <c r="U208">
        <v>1.003404255319149</v>
      </c>
      <c r="V208">
        <v>2.0863</v>
      </c>
      <c r="W208">
        <v>2.25</v>
      </c>
      <c r="X208">
        <v>1.6</v>
      </c>
      <c r="Y208">
        <v>0.0203</v>
      </c>
      <c r="Z208">
        <v>0.3796610169491526</v>
      </c>
      <c r="AA208">
        <v>0.8665594855305465</v>
      </c>
      <c r="AB208">
        <v>0.7576243980738363</v>
      </c>
      <c r="AC208">
        <v>0.2375601926163724</v>
      </c>
      <c r="AD208">
        <v>0.2680577849117175</v>
      </c>
    </row>
    <row r="209" spans="1:30">
      <c r="A209" s="1" t="s">
        <v>216</v>
      </c>
      <c r="B209">
        <f>HYPERLINK("https://www.suredividend.com/sure-analysis-TJX/","The TJX Cos., Inc.")</f>
        <v>0</v>
      </c>
      <c r="C209">
        <v>49.36</v>
      </c>
      <c r="D209">
        <v>59857.3912</v>
      </c>
      <c r="E209" t="s">
        <v>666</v>
      </c>
      <c r="F209" t="s">
        <v>632</v>
      </c>
      <c r="G209" t="s">
        <v>675</v>
      </c>
      <c r="H209" t="s">
        <v>703</v>
      </c>
      <c r="I209" t="s">
        <v>914</v>
      </c>
      <c r="J209" t="s">
        <v>1320</v>
      </c>
      <c r="K209">
        <v>43788</v>
      </c>
      <c r="L209">
        <v>0.018638573743922</v>
      </c>
      <c r="M209">
        <v>-0.009750706144353249</v>
      </c>
      <c r="N209">
        <v>0.09</v>
      </c>
      <c r="O209">
        <v>0.09720303733933267</v>
      </c>
      <c r="P209" t="s">
        <v>637</v>
      </c>
      <c r="Q209" t="s">
        <v>440</v>
      </c>
      <c r="R209">
        <v>23</v>
      </c>
      <c r="S209">
        <v>0.3565891472868217</v>
      </c>
      <c r="T209">
        <v>47</v>
      </c>
      <c r="U209">
        <v>1.050212765957447</v>
      </c>
      <c r="W209">
        <v>2.58</v>
      </c>
      <c r="X209">
        <v>0.92</v>
      </c>
      <c r="Y209">
        <v>-0.0595</v>
      </c>
      <c r="Z209">
        <v>0.1440677966101695</v>
      </c>
      <c r="AA209">
        <v>0.7733118971061093</v>
      </c>
      <c r="AB209">
        <v>0.8956661316211878</v>
      </c>
      <c r="AC209">
        <v>0.1958266452648475</v>
      </c>
      <c r="AD209">
        <v>0.2648475120385232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158.02</v>
      </c>
      <c r="D210">
        <v>84218.3392</v>
      </c>
      <c r="E210" t="s">
        <v>669</v>
      </c>
      <c r="F210" t="s">
        <v>632</v>
      </c>
      <c r="G210" t="s">
        <v>677</v>
      </c>
      <c r="H210" t="s">
        <v>703</v>
      </c>
      <c r="I210" t="s">
        <v>915</v>
      </c>
      <c r="J210" t="s">
        <v>1318</v>
      </c>
      <c r="K210">
        <v>43881</v>
      </c>
      <c r="L210">
        <v>0.022149095051259</v>
      </c>
      <c r="M210">
        <v>0.004987341176627913</v>
      </c>
      <c r="N210">
        <v>0.06</v>
      </c>
      <c r="O210">
        <v>0.08454288617181738</v>
      </c>
      <c r="P210" t="s">
        <v>637</v>
      </c>
      <c r="Q210" t="s">
        <v>440</v>
      </c>
      <c r="R210">
        <v>26</v>
      </c>
      <c r="S210">
        <v>0.4310344827586207</v>
      </c>
      <c r="T210">
        <v>162</v>
      </c>
      <c r="U210">
        <v>0.9754320987654321</v>
      </c>
      <c r="V210">
        <v>4.2235</v>
      </c>
      <c r="W210">
        <v>8.119999999999999</v>
      </c>
      <c r="X210">
        <v>3.5</v>
      </c>
      <c r="Y210">
        <v>-0.09390000000000001</v>
      </c>
      <c r="Z210">
        <v>0.2016949152542373</v>
      </c>
      <c r="AA210">
        <v>0.7282958199356914</v>
      </c>
      <c r="AB210">
        <v>0.6645264847512038</v>
      </c>
      <c r="AC210">
        <v>0.2648475120385232</v>
      </c>
      <c r="AD210">
        <v>0.2166934189406099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64.81999999999999</v>
      </c>
      <c r="D211">
        <v>11682.05486</v>
      </c>
      <c r="E211" t="s">
        <v>669</v>
      </c>
      <c r="F211" t="s">
        <v>632</v>
      </c>
      <c r="G211" t="s">
        <v>675</v>
      </c>
      <c r="H211" t="s">
        <v>703</v>
      </c>
      <c r="I211" t="s">
        <v>916</v>
      </c>
      <c r="J211" t="s">
        <v>1326</v>
      </c>
      <c r="K211">
        <v>43867</v>
      </c>
      <c r="L211">
        <v>0.014810243751928</v>
      </c>
      <c r="M211">
        <v>-0.02198887859614951</v>
      </c>
      <c r="N211">
        <v>0.09</v>
      </c>
      <c r="O211">
        <v>0.0826657557897732</v>
      </c>
      <c r="P211" t="s">
        <v>637</v>
      </c>
      <c r="Q211" t="s">
        <v>397</v>
      </c>
      <c r="R211">
        <v>9</v>
      </c>
      <c r="S211">
        <v>0.3137254901960784</v>
      </c>
      <c r="T211">
        <v>58</v>
      </c>
      <c r="U211">
        <v>1.117586206896552</v>
      </c>
      <c r="V211">
        <v>2.226</v>
      </c>
      <c r="W211">
        <v>3.06</v>
      </c>
      <c r="X211">
        <v>0.96</v>
      </c>
      <c r="Y211">
        <v>-0.1616</v>
      </c>
      <c r="Z211">
        <v>0.09322033898305085</v>
      </c>
      <c r="AA211">
        <v>0.6221864951768489</v>
      </c>
      <c r="AB211">
        <v>0.8956661316211878</v>
      </c>
      <c r="AC211">
        <v>0.1508828250401284</v>
      </c>
      <c r="AD211">
        <v>0.2102728731942215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115.34</v>
      </c>
      <c r="D212">
        <v>160269.5436</v>
      </c>
      <c r="E212" t="s">
        <v>661</v>
      </c>
      <c r="F212" t="s">
        <v>632</v>
      </c>
      <c r="G212" t="s">
        <v>675</v>
      </c>
      <c r="H212" t="s">
        <v>704</v>
      </c>
      <c r="I212" t="s">
        <v>917</v>
      </c>
      <c r="J212" t="s">
        <v>1332</v>
      </c>
      <c r="K212">
        <v>43875</v>
      </c>
      <c r="L212">
        <v>0.032881047338304</v>
      </c>
      <c r="M212">
        <v>-0.007641471738333183</v>
      </c>
      <c r="N212">
        <v>0.055</v>
      </c>
      <c r="O212">
        <v>0.07961108489964008</v>
      </c>
      <c r="P212" t="s">
        <v>637</v>
      </c>
      <c r="Q212" t="s">
        <v>637</v>
      </c>
      <c r="R212">
        <v>48</v>
      </c>
      <c r="S212">
        <v>0.6449829931972789</v>
      </c>
      <c r="T212">
        <v>111</v>
      </c>
      <c r="U212">
        <v>1.039099099099099</v>
      </c>
      <c r="V212">
        <v>5.2278</v>
      </c>
      <c r="W212">
        <v>5.88</v>
      </c>
      <c r="X212">
        <v>3.7925</v>
      </c>
      <c r="Y212">
        <v>-0.0106</v>
      </c>
      <c r="Z212">
        <v>0.3627118644067797</v>
      </c>
      <c r="AA212">
        <v>0.8263665594855305</v>
      </c>
      <c r="AB212">
        <v>0.6051364365971108</v>
      </c>
      <c r="AC212">
        <v>0.2054574638844302</v>
      </c>
      <c r="AD212">
        <v>0.1990369181380417</v>
      </c>
    </row>
    <row r="213" spans="1:30">
      <c r="A213" s="1" t="s">
        <v>220</v>
      </c>
      <c r="B213">
        <f>HYPERLINK("https://www.suredividend.com/sure-analysis-NKE/","NIKE, Inc.")</f>
        <v>0</v>
      </c>
      <c r="C213">
        <v>74.2</v>
      </c>
      <c r="D213">
        <v>115556.112</v>
      </c>
      <c r="E213" t="s">
        <v>664</v>
      </c>
      <c r="F213" t="s">
        <v>632</v>
      </c>
      <c r="G213" t="s">
        <v>675</v>
      </c>
      <c r="H213" t="s">
        <v>703</v>
      </c>
      <c r="I213" t="s">
        <v>918</v>
      </c>
      <c r="J213" t="s">
        <v>1332</v>
      </c>
      <c r="K213">
        <v>43819</v>
      </c>
      <c r="L213">
        <v>0.012196765498652</v>
      </c>
      <c r="M213">
        <v>-0.02314971835934354</v>
      </c>
      <c r="N213">
        <v>0.09</v>
      </c>
      <c r="O213">
        <v>0.07860174571495371</v>
      </c>
      <c r="P213" t="s">
        <v>637</v>
      </c>
      <c r="Q213" t="s">
        <v>440</v>
      </c>
      <c r="R213">
        <v>18</v>
      </c>
      <c r="S213">
        <v>0.3016666666666667</v>
      </c>
      <c r="T213">
        <v>66</v>
      </c>
      <c r="U213">
        <v>1.124242424242424</v>
      </c>
      <c r="V213">
        <v>2.9193</v>
      </c>
      <c r="W213">
        <v>3</v>
      </c>
      <c r="X213">
        <v>0.905</v>
      </c>
      <c r="Y213">
        <v>-0.1365</v>
      </c>
      <c r="Z213">
        <v>0.05254237288135594</v>
      </c>
      <c r="AA213">
        <v>0.6559485530546624</v>
      </c>
      <c r="AB213">
        <v>0.8956661316211878</v>
      </c>
      <c r="AC213">
        <v>0.1428571428571429</v>
      </c>
      <c r="AD213">
        <v>0.1958266452648475</v>
      </c>
    </row>
    <row r="214" spans="1:30">
      <c r="A214" s="1" t="s">
        <v>221</v>
      </c>
      <c r="B214">
        <f>HYPERLINK("https://www.suredividend.com/sure-analysis-MSFT/","Microsoft Corp.")</f>
        <v>0</v>
      </c>
      <c r="C214">
        <v>139.06</v>
      </c>
      <c r="D214">
        <v>1057697.313</v>
      </c>
      <c r="E214" t="s">
        <v>664</v>
      </c>
      <c r="F214" t="s">
        <v>632</v>
      </c>
      <c r="G214" t="s">
        <v>675</v>
      </c>
      <c r="H214" t="s">
        <v>704</v>
      </c>
      <c r="I214" t="s">
        <v>919</v>
      </c>
      <c r="J214" t="s">
        <v>1328</v>
      </c>
      <c r="K214">
        <v>43861</v>
      </c>
      <c r="L214">
        <v>0.013950812598878</v>
      </c>
      <c r="M214">
        <v>-0.02424546757049817</v>
      </c>
      <c r="N214">
        <v>0.08</v>
      </c>
      <c r="O214">
        <v>0.0697774724051512</v>
      </c>
      <c r="P214" t="s">
        <v>637</v>
      </c>
      <c r="Q214" t="s">
        <v>440</v>
      </c>
      <c r="R214">
        <v>18</v>
      </c>
      <c r="S214">
        <v>0.3464285714285714</v>
      </c>
      <c r="T214">
        <v>123</v>
      </c>
      <c r="U214">
        <v>1.130569105691057</v>
      </c>
      <c r="V214">
        <v>5.7985</v>
      </c>
      <c r="W214">
        <v>5.6</v>
      </c>
      <c r="X214">
        <v>1.94</v>
      </c>
      <c r="Y214">
        <v>0.2145</v>
      </c>
      <c r="Z214">
        <v>0.08135593220338982</v>
      </c>
      <c r="AA214">
        <v>0.9630225080385852</v>
      </c>
      <c r="AB214">
        <v>0.8386837881219904</v>
      </c>
      <c r="AC214">
        <v>0.1396468699839487</v>
      </c>
      <c r="AD214">
        <v>0.1621187800963082</v>
      </c>
    </row>
    <row r="215" spans="1:30">
      <c r="A215" s="1" t="s">
        <v>222</v>
      </c>
      <c r="B215">
        <f>HYPERLINK("https://www.suredividend.com/sure-analysis-CHD/","Church &amp; Dwight Co., Inc.")</f>
        <v>0</v>
      </c>
      <c r="C215">
        <v>63.41</v>
      </c>
      <c r="D215">
        <v>15584.65616</v>
      </c>
      <c r="E215" t="s">
        <v>665</v>
      </c>
      <c r="F215" t="s">
        <v>632</v>
      </c>
      <c r="G215" t="s">
        <v>675</v>
      </c>
      <c r="H215" t="s">
        <v>703</v>
      </c>
      <c r="I215" t="s">
        <v>920</v>
      </c>
      <c r="J215" t="s">
        <v>1332</v>
      </c>
      <c r="K215">
        <v>43874</v>
      </c>
      <c r="L215">
        <v>0.014351048730484</v>
      </c>
      <c r="M215">
        <v>-0.01431340193014863</v>
      </c>
      <c r="N215">
        <v>0.07000000000000001</v>
      </c>
      <c r="O215">
        <v>0.0693535536863279</v>
      </c>
      <c r="P215" t="s">
        <v>637</v>
      </c>
      <c r="Q215" t="s">
        <v>440</v>
      </c>
      <c r="R215">
        <v>24</v>
      </c>
      <c r="S215">
        <v>0.337037037037037</v>
      </c>
      <c r="T215">
        <v>59</v>
      </c>
      <c r="U215">
        <v>1.074745762711864</v>
      </c>
      <c r="V215">
        <v>2.5021</v>
      </c>
      <c r="W215">
        <v>2.7</v>
      </c>
      <c r="X215">
        <v>0.91</v>
      </c>
      <c r="Y215">
        <v>-0.0527</v>
      </c>
      <c r="Z215">
        <v>0.08474576271186442</v>
      </c>
      <c r="AA215">
        <v>0.7837620578778135</v>
      </c>
      <c r="AB215">
        <v>0.7576243980738363</v>
      </c>
      <c r="AC215">
        <v>0.173354735152488</v>
      </c>
      <c r="AD215">
        <v>0.158908507223114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93.13</v>
      </c>
      <c r="D216">
        <v>268219.004533</v>
      </c>
      <c r="E216" t="s">
        <v>660</v>
      </c>
      <c r="F216" t="s">
        <v>632</v>
      </c>
      <c r="G216" t="s">
        <v>680</v>
      </c>
      <c r="H216" t="s">
        <v>705</v>
      </c>
      <c r="I216" t="s">
        <v>921</v>
      </c>
      <c r="J216" t="s">
        <v>1332</v>
      </c>
      <c r="K216">
        <v>43878</v>
      </c>
      <c r="L216">
        <v>0.024900676473746</v>
      </c>
      <c r="M216">
        <v>-0.00681401781914226</v>
      </c>
      <c r="N216">
        <v>0.05</v>
      </c>
      <c r="O216">
        <v>0.06853864523459419</v>
      </c>
      <c r="P216" t="s">
        <v>637</v>
      </c>
      <c r="Q216" t="s">
        <v>440</v>
      </c>
      <c r="R216">
        <v>25</v>
      </c>
      <c r="S216">
        <v>0.4638</v>
      </c>
      <c r="T216">
        <v>90</v>
      </c>
      <c r="U216">
        <v>1.034777777777778</v>
      </c>
      <c r="V216">
        <v>4.3373</v>
      </c>
      <c r="W216">
        <v>5</v>
      </c>
      <c r="X216">
        <v>2.319</v>
      </c>
      <c r="Y216">
        <v>0.0009000000000000001</v>
      </c>
      <c r="Z216">
        <v>0.2440677966101695</v>
      </c>
      <c r="AA216">
        <v>0.8456591639871383</v>
      </c>
      <c r="AB216">
        <v>0.5232744783306581</v>
      </c>
      <c r="AC216">
        <v>0.2102728731942215</v>
      </c>
      <c r="AD216">
        <v>0.1556982343499198</v>
      </c>
    </row>
    <row r="217" spans="1:30">
      <c r="A217" s="1" t="s">
        <v>224</v>
      </c>
      <c r="B217">
        <f>HYPERLINK("https://www.suredividend.com/sure-analysis-DG/","Dollar General Corp.")</f>
        <v>0</v>
      </c>
      <c r="C217">
        <v>141.97</v>
      </c>
      <c r="D217">
        <v>36145.562</v>
      </c>
      <c r="E217" t="s">
        <v>662</v>
      </c>
      <c r="F217" t="s">
        <v>632</v>
      </c>
      <c r="G217" t="s">
        <v>675</v>
      </c>
      <c r="H217" t="s">
        <v>703</v>
      </c>
      <c r="I217" t="s">
        <v>922</v>
      </c>
      <c r="J217" t="s">
        <v>1320</v>
      </c>
      <c r="K217">
        <v>43818</v>
      </c>
      <c r="L217">
        <v>0.009015989293512001</v>
      </c>
      <c r="M217">
        <v>-0.03794953048142058</v>
      </c>
      <c r="N217">
        <v>0.1</v>
      </c>
      <c r="O217">
        <v>0.06725045101245897</v>
      </c>
      <c r="P217" t="s">
        <v>637</v>
      </c>
      <c r="Q217" t="s">
        <v>440</v>
      </c>
      <c r="R217">
        <v>4</v>
      </c>
      <c r="S217">
        <v>0.1966205837173579</v>
      </c>
      <c r="T217">
        <v>117</v>
      </c>
      <c r="U217">
        <v>1.213418803418803</v>
      </c>
      <c r="V217">
        <v>6.6834</v>
      </c>
      <c r="W217">
        <v>6.51</v>
      </c>
      <c r="X217">
        <v>1.28</v>
      </c>
      <c r="Y217">
        <v>0.1764</v>
      </c>
      <c r="Z217">
        <v>0.02542372881355932</v>
      </c>
      <c r="AA217">
        <v>0.9485530546623794</v>
      </c>
      <c r="AB217">
        <v>0.9333868378812198</v>
      </c>
      <c r="AC217">
        <v>0.09470304975922954</v>
      </c>
      <c r="AD217">
        <v>0.1540930979133227</v>
      </c>
    </row>
    <row r="218" spans="1:30">
      <c r="A218" s="1" t="s">
        <v>225</v>
      </c>
      <c r="B218">
        <f>HYPERLINK("https://www.suredividend.com/sure-analysis-APD/","Air Products &amp; Chemicals, Inc.")</f>
        <v>0</v>
      </c>
      <c r="C218">
        <v>187.73</v>
      </c>
      <c r="D218">
        <v>41427.88094</v>
      </c>
      <c r="E218" t="s">
        <v>669</v>
      </c>
      <c r="F218" t="s">
        <v>632</v>
      </c>
      <c r="G218" t="s">
        <v>675</v>
      </c>
      <c r="H218" t="s">
        <v>703</v>
      </c>
      <c r="I218" t="s">
        <v>923</v>
      </c>
      <c r="J218" t="s">
        <v>1318</v>
      </c>
      <c r="K218">
        <v>43877</v>
      </c>
      <c r="L218">
        <v>0.024716347946518</v>
      </c>
      <c r="M218">
        <v>-0.01849506844194126</v>
      </c>
      <c r="N218">
        <v>0.06</v>
      </c>
      <c r="O218">
        <v>0.06720170250736279</v>
      </c>
      <c r="P218" t="s">
        <v>637</v>
      </c>
      <c r="Q218" t="s">
        <v>374</v>
      </c>
      <c r="R218">
        <v>38</v>
      </c>
      <c r="S218">
        <v>0.4894514767932489</v>
      </c>
      <c r="T218">
        <v>171</v>
      </c>
      <c r="U218">
        <v>1.097836257309941</v>
      </c>
      <c r="V218">
        <v>8.553000000000001</v>
      </c>
      <c r="W218">
        <v>9.48</v>
      </c>
      <c r="X218">
        <v>4.64</v>
      </c>
      <c r="Y218">
        <v>0.0142</v>
      </c>
      <c r="Z218">
        <v>0.2406779661016949</v>
      </c>
      <c r="AA218">
        <v>0.8617363344051446</v>
      </c>
      <c r="AB218">
        <v>0.6645264847512038</v>
      </c>
      <c r="AC218">
        <v>0.1637239165329053</v>
      </c>
      <c r="AD218">
        <v>0.1524879614767255</v>
      </c>
    </row>
    <row r="219" spans="1:30">
      <c r="A219" s="1" t="s">
        <v>226</v>
      </c>
      <c r="B219">
        <f>HYPERLINK("https://www.suredividend.com/sure-analysis-AROW/","Arrow Financial Corp.")</f>
        <v>0</v>
      </c>
      <c r="C219">
        <v>25.3</v>
      </c>
      <c r="D219">
        <v>379.8795</v>
      </c>
      <c r="E219" t="s">
        <v>665</v>
      </c>
      <c r="F219" t="s">
        <v>632</v>
      </c>
      <c r="G219" t="s">
        <v>675</v>
      </c>
      <c r="H219" t="s">
        <v>704</v>
      </c>
      <c r="I219" t="s">
        <v>924</v>
      </c>
      <c r="J219" t="s">
        <v>1316</v>
      </c>
      <c r="K219">
        <v>43862</v>
      </c>
      <c r="L219">
        <v>0.04020909090909</v>
      </c>
      <c r="M219">
        <v>0.02767429877937655</v>
      </c>
      <c r="N219">
        <v>0</v>
      </c>
      <c r="O219">
        <v>0.06627775518544388</v>
      </c>
      <c r="P219" t="s">
        <v>637</v>
      </c>
      <c r="Q219" t="s">
        <v>637</v>
      </c>
      <c r="R219">
        <v>26</v>
      </c>
      <c r="S219">
        <v>0.4152204081632653</v>
      </c>
      <c r="T219">
        <v>29</v>
      </c>
      <c r="U219">
        <v>0.8724137931034484</v>
      </c>
      <c r="V219">
        <v>2.5082</v>
      </c>
      <c r="W219">
        <v>2.45</v>
      </c>
      <c r="X219">
        <v>1.01729</v>
      </c>
      <c r="Y219">
        <v>-0.2436</v>
      </c>
      <c r="Z219">
        <v>0.4779661016949152</v>
      </c>
      <c r="AA219">
        <v>0.4935691318327974</v>
      </c>
      <c r="AB219">
        <v>0.03852327447833066</v>
      </c>
      <c r="AC219">
        <v>0.3852327447833065</v>
      </c>
      <c r="AD219">
        <v>0.1428571428571429</v>
      </c>
    </row>
    <row r="220" spans="1:30">
      <c r="A220" s="1" t="s">
        <v>227</v>
      </c>
      <c r="B220">
        <f>HYPERLINK("https://www.suredividend.com/sure-analysis-KR/","The Kroger Co.")</f>
        <v>0</v>
      </c>
      <c r="C220">
        <v>29.12</v>
      </c>
      <c r="D220">
        <v>22946.56</v>
      </c>
      <c r="E220" t="s">
        <v>664</v>
      </c>
      <c r="F220" t="s">
        <v>632</v>
      </c>
      <c r="G220" t="s">
        <v>675</v>
      </c>
      <c r="H220" t="s">
        <v>703</v>
      </c>
      <c r="I220" t="s">
        <v>925</v>
      </c>
      <c r="J220" t="s">
        <v>1320</v>
      </c>
      <c r="K220">
        <v>43896</v>
      </c>
      <c r="L220">
        <v>0.021291208791208</v>
      </c>
      <c r="M220">
        <v>-0.007813457628780496</v>
      </c>
      <c r="N220">
        <v>0.05</v>
      </c>
      <c r="O220">
        <v>0.0626466278208071</v>
      </c>
      <c r="P220" t="s">
        <v>637</v>
      </c>
      <c r="Q220" t="s">
        <v>374</v>
      </c>
      <c r="R220">
        <v>13</v>
      </c>
      <c r="S220">
        <v>0.2638297872340425</v>
      </c>
      <c r="T220">
        <v>28</v>
      </c>
      <c r="U220">
        <v>1.04</v>
      </c>
      <c r="V220">
        <v>2.0769</v>
      </c>
      <c r="W220">
        <v>2.35</v>
      </c>
      <c r="X220">
        <v>0.62</v>
      </c>
      <c r="Y220">
        <v>0.1775</v>
      </c>
      <c r="Z220">
        <v>0.1847457627118644</v>
      </c>
      <c r="AA220">
        <v>0.95016077170418</v>
      </c>
      <c r="AB220">
        <v>0.5232744783306581</v>
      </c>
      <c r="AC220">
        <v>0.203852327447833</v>
      </c>
      <c r="AD220">
        <v>0.1348314606741573</v>
      </c>
    </row>
    <row r="221" spans="1:30">
      <c r="A221" s="1" t="s">
        <v>228</v>
      </c>
      <c r="B221">
        <f>HYPERLINK("https://www.suredividend.com/sure-analysis-MCD/","McDonald's Corp.")</f>
        <v>0</v>
      </c>
      <c r="C221">
        <v>170.13</v>
      </c>
      <c r="D221">
        <v>126822.89811</v>
      </c>
      <c r="E221" t="s">
        <v>664</v>
      </c>
      <c r="F221" t="s">
        <v>632</v>
      </c>
      <c r="G221" t="s">
        <v>675</v>
      </c>
      <c r="H221" t="s">
        <v>703</v>
      </c>
      <c r="I221" t="s">
        <v>926</v>
      </c>
      <c r="J221" t="s">
        <v>1333</v>
      </c>
      <c r="K221">
        <v>43859</v>
      </c>
      <c r="L221">
        <v>0.027802268853229</v>
      </c>
      <c r="M221">
        <v>-0.02617465527500396</v>
      </c>
      <c r="N221">
        <v>0.06</v>
      </c>
      <c r="O221">
        <v>0.06067785040153728</v>
      </c>
      <c r="P221" t="s">
        <v>637</v>
      </c>
      <c r="Q221" t="s">
        <v>374</v>
      </c>
      <c r="R221">
        <v>44</v>
      </c>
      <c r="S221">
        <v>0.5733333333333334</v>
      </c>
      <c r="T221">
        <v>149</v>
      </c>
      <c r="U221">
        <v>1.141812080536913</v>
      </c>
      <c r="V221">
        <v>7.9537</v>
      </c>
      <c r="W221">
        <v>8.25</v>
      </c>
      <c r="X221">
        <v>4.73</v>
      </c>
      <c r="Y221">
        <v>-0.0655</v>
      </c>
      <c r="Z221">
        <v>0.2932203389830508</v>
      </c>
      <c r="AA221">
        <v>0.7604501607717041</v>
      </c>
      <c r="AB221">
        <v>0.6645264847512038</v>
      </c>
      <c r="AC221">
        <v>0.1268057784911718</v>
      </c>
      <c r="AD221">
        <v>0.1284109149277689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94.68000000000001</v>
      </c>
      <c r="D222">
        <v>11576.23956</v>
      </c>
      <c r="E222" t="s">
        <v>665</v>
      </c>
      <c r="F222" t="s">
        <v>632</v>
      </c>
      <c r="G222" t="s">
        <v>675</v>
      </c>
      <c r="H222" t="s">
        <v>703</v>
      </c>
      <c r="I222" t="s">
        <v>927</v>
      </c>
      <c r="J222" t="s">
        <v>1331</v>
      </c>
      <c r="K222">
        <v>43878</v>
      </c>
      <c r="L222">
        <v>0.022708069286016</v>
      </c>
      <c r="M222">
        <v>-0.02365297480197692</v>
      </c>
      <c r="N222">
        <v>0.06</v>
      </c>
      <c r="O222">
        <v>0.0590895119804018</v>
      </c>
      <c r="P222" t="s">
        <v>637</v>
      </c>
      <c r="Q222" t="s">
        <v>374</v>
      </c>
      <c r="R222">
        <v>36</v>
      </c>
      <c r="S222">
        <v>0.4623655913978494</v>
      </c>
      <c r="T222">
        <v>84</v>
      </c>
      <c r="U222">
        <v>1.127142857142857</v>
      </c>
      <c r="V222">
        <v>4.4704</v>
      </c>
      <c r="W222">
        <v>4.65</v>
      </c>
      <c r="X222">
        <v>2.15</v>
      </c>
      <c r="Y222">
        <v>-0.07000000000000001</v>
      </c>
      <c r="Z222">
        <v>0.2101694915254237</v>
      </c>
      <c r="AA222">
        <v>0.7540192926045016</v>
      </c>
      <c r="AB222">
        <v>0.6645264847512038</v>
      </c>
      <c r="AC222">
        <v>0.1412520064205458</v>
      </c>
      <c r="AD222">
        <v>0.1219903691813804</v>
      </c>
    </row>
    <row r="223" spans="1:30">
      <c r="A223" s="1" t="s">
        <v>230</v>
      </c>
      <c r="B223">
        <f>HYPERLINK("https://www.suredividend.com/sure-analysis-MORN/","Morningstar, Inc.")</f>
        <v>0</v>
      </c>
      <c r="C223">
        <v>115.09</v>
      </c>
      <c r="D223">
        <v>4931.95177</v>
      </c>
      <c r="E223" t="s">
        <v>665</v>
      </c>
      <c r="F223" t="s">
        <v>632</v>
      </c>
      <c r="G223" t="s">
        <v>675</v>
      </c>
      <c r="H223" t="s">
        <v>704</v>
      </c>
      <c r="I223" t="s">
        <v>928</v>
      </c>
      <c r="J223" t="s">
        <v>1316</v>
      </c>
      <c r="K223">
        <v>43890</v>
      </c>
      <c r="L223">
        <v>0.009905291510991001</v>
      </c>
      <c r="M223">
        <v>-0.01263612594904162</v>
      </c>
      <c r="N223">
        <v>0.06</v>
      </c>
      <c r="O223">
        <v>0.05738060009619872</v>
      </c>
      <c r="P223" t="s">
        <v>637</v>
      </c>
      <c r="Q223" t="s">
        <v>397</v>
      </c>
      <c r="R223">
        <v>10</v>
      </c>
      <c r="S223">
        <v>0.285</v>
      </c>
      <c r="T223">
        <v>108</v>
      </c>
      <c r="U223">
        <v>1.065648148148148</v>
      </c>
      <c r="V223">
        <v>3.5574</v>
      </c>
      <c r="W223">
        <v>4</v>
      </c>
      <c r="X223">
        <v>1.14</v>
      </c>
      <c r="Y223">
        <v>-0.0392</v>
      </c>
      <c r="Z223">
        <v>0.03389830508474576</v>
      </c>
      <c r="AA223">
        <v>0.8038585209003216</v>
      </c>
      <c r="AB223">
        <v>0.6645264847512038</v>
      </c>
      <c r="AC223">
        <v>0.1829855537720706</v>
      </c>
      <c r="AD223">
        <v>0.115569823434992</v>
      </c>
    </row>
    <row r="224" spans="1:30">
      <c r="A224" s="1" t="s">
        <v>231</v>
      </c>
      <c r="B224">
        <f>HYPERLINK("https://www.suredividend.com/sure-analysis-RACE/","Ferrari NV")</f>
        <v>0</v>
      </c>
      <c r="C224">
        <v>129.99</v>
      </c>
      <c r="D224">
        <v>22961.800692</v>
      </c>
      <c r="E224" t="s">
        <v>661</v>
      </c>
      <c r="F224" t="s">
        <v>632</v>
      </c>
      <c r="G224" t="s">
        <v>687</v>
      </c>
      <c r="H224" t="s">
        <v>703</v>
      </c>
      <c r="I224" t="s">
        <v>929</v>
      </c>
      <c r="J224" t="s">
        <v>1323</v>
      </c>
      <c r="K224">
        <v>43867</v>
      </c>
      <c r="L224">
        <v>0.007923686437418</v>
      </c>
      <c r="M224">
        <v>-0.02762518930809055</v>
      </c>
      <c r="N224">
        <v>0.075</v>
      </c>
      <c r="O224">
        <v>0.05449056843767108</v>
      </c>
      <c r="P224" t="s">
        <v>637</v>
      </c>
      <c r="Q224" t="s">
        <v>397</v>
      </c>
      <c r="R224">
        <v>2</v>
      </c>
      <c r="S224">
        <v>0.2278761061946903</v>
      </c>
      <c r="T224">
        <v>113</v>
      </c>
      <c r="U224">
        <v>1.150353982300885</v>
      </c>
      <c r="V224">
        <v>4.1713</v>
      </c>
      <c r="W224">
        <v>4.52</v>
      </c>
      <c r="X224">
        <v>1.03</v>
      </c>
      <c r="Y224">
        <v>-0.0005</v>
      </c>
      <c r="Z224">
        <v>0.02033898305084746</v>
      </c>
      <c r="AA224">
        <v>0.8416398713826366</v>
      </c>
      <c r="AB224">
        <v>0.7929373996789727</v>
      </c>
      <c r="AC224">
        <v>0.115569823434992</v>
      </c>
      <c r="AD224">
        <v>0.1043338683788122</v>
      </c>
    </row>
    <row r="225" spans="1:30">
      <c r="A225" s="1" t="s">
        <v>232</v>
      </c>
      <c r="B225">
        <f>HYPERLINK("https://www.suredividend.com/sure-analysis-AAPL/","Apple, Inc.")</f>
        <v>0</v>
      </c>
      <c r="C225">
        <v>248.23</v>
      </c>
      <c r="D225">
        <v>1086125.4004</v>
      </c>
      <c r="E225" t="s">
        <v>664</v>
      </c>
      <c r="F225" t="s">
        <v>632</v>
      </c>
      <c r="G225" t="s">
        <v>675</v>
      </c>
      <c r="H225" t="s">
        <v>704</v>
      </c>
      <c r="I225" t="s">
        <v>930</v>
      </c>
      <c r="J225" t="s">
        <v>1317</v>
      </c>
      <c r="K225">
        <v>43859</v>
      </c>
      <c r="L225">
        <v>0.012246706683317</v>
      </c>
      <c r="M225">
        <v>-0.02743217754689964</v>
      </c>
      <c r="N225">
        <v>0.07000000000000001</v>
      </c>
      <c r="O225">
        <v>0.05410039523592447</v>
      </c>
      <c r="P225" t="s">
        <v>637</v>
      </c>
      <c r="Q225" t="s">
        <v>440</v>
      </c>
      <c r="R225">
        <v>8</v>
      </c>
      <c r="S225">
        <v>0.2251851851851852</v>
      </c>
      <c r="T225">
        <v>216</v>
      </c>
      <c r="U225">
        <v>1.149212962962963</v>
      </c>
      <c r="V225">
        <v>12.7549</v>
      </c>
      <c r="W225">
        <v>13.5</v>
      </c>
      <c r="X225">
        <v>3.04</v>
      </c>
      <c r="Y225">
        <v>0.3661</v>
      </c>
      <c r="Z225">
        <v>0.05423728813559322</v>
      </c>
      <c r="AA225">
        <v>0.9903536977491961</v>
      </c>
      <c r="AB225">
        <v>0.7576243980738363</v>
      </c>
      <c r="AC225">
        <v>0.1203852327447833</v>
      </c>
      <c r="AD225">
        <v>0.1027287319422151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50.58</v>
      </c>
      <c r="D226">
        <v>5680.99386</v>
      </c>
      <c r="E226" t="s">
        <v>669</v>
      </c>
      <c r="F226" t="s">
        <v>632</v>
      </c>
      <c r="G226" t="s">
        <v>675</v>
      </c>
      <c r="H226" t="s">
        <v>704</v>
      </c>
      <c r="I226" t="s">
        <v>931</v>
      </c>
      <c r="J226" t="s">
        <v>1316</v>
      </c>
      <c r="K226">
        <v>43858</v>
      </c>
      <c r="L226">
        <v>0.019582406088466</v>
      </c>
      <c r="M226">
        <v>-0.02748844466220823</v>
      </c>
      <c r="N226">
        <v>0.06</v>
      </c>
      <c r="O226">
        <v>0.05271966462912148</v>
      </c>
      <c r="P226" t="s">
        <v>637</v>
      </c>
      <c r="Q226" t="s">
        <v>440</v>
      </c>
      <c r="R226">
        <v>6</v>
      </c>
      <c r="S226">
        <v>0.291317088221953</v>
      </c>
      <c r="T226">
        <v>44</v>
      </c>
      <c r="U226">
        <v>1.149545454545454</v>
      </c>
      <c r="V226">
        <v>3.5892</v>
      </c>
      <c r="W226">
        <v>3.4</v>
      </c>
      <c r="X226">
        <v>0.99047809995464</v>
      </c>
      <c r="Y226">
        <v>-0.1226</v>
      </c>
      <c r="Z226">
        <v>0.1542372881355932</v>
      </c>
      <c r="AA226">
        <v>0.6768488745980707</v>
      </c>
      <c r="AB226">
        <v>0.6645264847512038</v>
      </c>
      <c r="AC226">
        <v>0.1171749598715891</v>
      </c>
      <c r="AD226">
        <v>0.101123595505618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52.06</v>
      </c>
      <c r="D227">
        <v>2702.64284</v>
      </c>
      <c r="E227" t="s">
        <v>665</v>
      </c>
      <c r="F227" t="s">
        <v>632</v>
      </c>
      <c r="G227" t="s">
        <v>675</v>
      </c>
      <c r="H227" t="s">
        <v>703</v>
      </c>
      <c r="I227" t="s">
        <v>932</v>
      </c>
      <c r="J227" t="s">
        <v>1316</v>
      </c>
      <c r="K227">
        <v>43853</v>
      </c>
      <c r="L227">
        <v>0.030349596619285</v>
      </c>
      <c r="M227">
        <v>-0.02444730372166071</v>
      </c>
      <c r="N227">
        <v>0.04</v>
      </c>
      <c r="O227">
        <v>0.04877622520728231</v>
      </c>
      <c r="P227" t="s">
        <v>637</v>
      </c>
      <c r="Q227" t="s">
        <v>374</v>
      </c>
      <c r="R227">
        <v>27</v>
      </c>
      <c r="S227">
        <v>0.4787878787878788</v>
      </c>
      <c r="T227">
        <v>46</v>
      </c>
      <c r="U227">
        <v>1.131739130434783</v>
      </c>
      <c r="V227">
        <v>3.2631</v>
      </c>
      <c r="W227">
        <v>3.3</v>
      </c>
      <c r="X227">
        <v>1.58</v>
      </c>
      <c r="Y227">
        <v>-0.1603</v>
      </c>
      <c r="Z227">
        <v>0.3322033898305085</v>
      </c>
      <c r="AA227">
        <v>0.6254019292604501</v>
      </c>
      <c r="AB227">
        <v>0.3723916532905296</v>
      </c>
      <c r="AC227">
        <v>0.1364365971107544</v>
      </c>
      <c r="AD227">
        <v>0.09309791332263241</v>
      </c>
    </row>
    <row r="228" spans="1:30">
      <c r="A228" s="1" t="s">
        <v>235</v>
      </c>
      <c r="B228">
        <f>HYPERLINK("https://www.suredividend.com/sure-analysis-BAH/","Booz Allen Hamilton Holding Corp.")</f>
        <v>0</v>
      </c>
      <c r="C228">
        <v>66.39</v>
      </c>
      <c r="D228">
        <v>9308.87385</v>
      </c>
      <c r="E228" t="s">
        <v>662</v>
      </c>
      <c r="F228" t="s">
        <v>632</v>
      </c>
      <c r="G228" t="s">
        <v>675</v>
      </c>
      <c r="H228" t="s">
        <v>703</v>
      </c>
      <c r="I228" t="s">
        <v>933</v>
      </c>
      <c r="J228" t="s">
        <v>1325</v>
      </c>
      <c r="K228">
        <v>43901</v>
      </c>
      <c r="L228">
        <v>0.014460009037505</v>
      </c>
      <c r="M228">
        <v>-0.0513773248335031</v>
      </c>
      <c r="N228">
        <v>0.08</v>
      </c>
      <c r="O228">
        <v>0.04253162029557545</v>
      </c>
      <c r="P228" t="s">
        <v>637</v>
      </c>
      <c r="Q228" t="s">
        <v>397</v>
      </c>
      <c r="R228">
        <v>8</v>
      </c>
      <c r="S228">
        <v>0.3037974683544303</v>
      </c>
      <c r="T228">
        <v>51</v>
      </c>
      <c r="U228">
        <v>1.301764705882353</v>
      </c>
      <c r="V228">
        <v>3.0792</v>
      </c>
      <c r="W228">
        <v>3.16</v>
      </c>
      <c r="X228">
        <v>0.96</v>
      </c>
      <c r="Y228">
        <v>0.1849</v>
      </c>
      <c r="Z228">
        <v>0.08813559322033898</v>
      </c>
      <c r="AA228">
        <v>0.9565916398713825</v>
      </c>
      <c r="AB228">
        <v>0.8386837881219904</v>
      </c>
      <c r="AC228">
        <v>0.06420545746388444</v>
      </c>
      <c r="AD228">
        <v>0.08186195826645265</v>
      </c>
    </row>
    <row r="229" spans="1:30">
      <c r="A229" s="1" t="s">
        <v>236</v>
      </c>
      <c r="B229">
        <f>HYPERLINK("https://www.suredividend.com/sure-analysis-NWN/","Northwest Natural Holding Co.")</f>
        <v>0</v>
      </c>
      <c r="C229">
        <v>53.23</v>
      </c>
      <c r="D229">
        <v>1622.66332</v>
      </c>
      <c r="E229" t="s">
        <v>670</v>
      </c>
      <c r="F229" t="s">
        <v>632</v>
      </c>
      <c r="G229" t="s">
        <v>675</v>
      </c>
      <c r="H229" t="s">
        <v>703</v>
      </c>
      <c r="I229" t="s">
        <v>934</v>
      </c>
      <c r="J229" t="s">
        <v>1331</v>
      </c>
      <c r="K229">
        <v>43840</v>
      </c>
      <c r="L229">
        <v>0.035741123426639</v>
      </c>
      <c r="M229">
        <v>-0.0245875863843823</v>
      </c>
      <c r="N229">
        <v>0.029</v>
      </c>
      <c r="O229">
        <v>0.03920103498500116</v>
      </c>
      <c r="P229" t="s">
        <v>637</v>
      </c>
      <c r="Q229" t="s">
        <v>637</v>
      </c>
      <c r="R229">
        <v>64</v>
      </c>
      <c r="S229">
        <v>0.8095744680851064</v>
      </c>
      <c r="T229">
        <v>47</v>
      </c>
      <c r="U229">
        <v>1.132553191489362</v>
      </c>
      <c r="V229">
        <v>2.1042</v>
      </c>
      <c r="W229">
        <v>2.35</v>
      </c>
      <c r="X229">
        <v>1.9025</v>
      </c>
      <c r="Y229">
        <v>-0.172</v>
      </c>
      <c r="Z229">
        <v>0.4084745762711864</v>
      </c>
      <c r="AA229">
        <v>0.6077170418006431</v>
      </c>
      <c r="AB229">
        <v>0.1982343499197432</v>
      </c>
      <c r="AC229">
        <v>0.1348314606741573</v>
      </c>
      <c r="AD229">
        <v>0.07062600321027288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279.85</v>
      </c>
      <c r="D230">
        <v>123587.9167</v>
      </c>
      <c r="E230" t="s">
        <v>665</v>
      </c>
      <c r="F230" t="s">
        <v>632</v>
      </c>
      <c r="G230" t="s">
        <v>675</v>
      </c>
      <c r="H230" t="s">
        <v>704</v>
      </c>
      <c r="I230" t="s">
        <v>935</v>
      </c>
      <c r="J230" t="s">
        <v>1320</v>
      </c>
      <c r="K230">
        <v>43818</v>
      </c>
      <c r="L230">
        <v>0.009290691441843</v>
      </c>
      <c r="M230">
        <v>-0.05943593572508743</v>
      </c>
      <c r="N230">
        <v>0.09</v>
      </c>
      <c r="O230">
        <v>0.03690901182721995</v>
      </c>
      <c r="P230" t="s">
        <v>637</v>
      </c>
      <c r="Q230" t="s">
        <v>440</v>
      </c>
      <c r="R230">
        <v>15</v>
      </c>
      <c r="S230">
        <v>0.3023255813953489</v>
      </c>
      <c r="T230">
        <v>206</v>
      </c>
      <c r="U230">
        <v>1.358495145631068</v>
      </c>
      <c r="V230">
        <v>8.571300000000001</v>
      </c>
      <c r="W230">
        <v>8.6</v>
      </c>
      <c r="X230">
        <v>2.6</v>
      </c>
      <c r="Y230">
        <v>0.1839</v>
      </c>
      <c r="Z230">
        <v>0.0288135593220339</v>
      </c>
      <c r="AA230">
        <v>0.9549839228295819</v>
      </c>
      <c r="AB230">
        <v>0.8956661316211878</v>
      </c>
      <c r="AC230">
        <v>0.04975922953451043</v>
      </c>
      <c r="AD230">
        <v>0.06902086677367576</v>
      </c>
    </row>
    <row r="231" spans="1:30">
      <c r="A231" s="1" t="s">
        <v>238</v>
      </c>
      <c r="B231">
        <f>HYPERLINK("https://www.suredividend.com/sure-analysis-ATR/","AptarGroup, Inc.")</f>
        <v>0</v>
      </c>
      <c r="C231">
        <v>94.40000000000001</v>
      </c>
      <c r="D231">
        <v>6046.6976</v>
      </c>
      <c r="E231" t="s">
        <v>668</v>
      </c>
      <c r="F231" t="s">
        <v>632</v>
      </c>
      <c r="G231" t="s">
        <v>675</v>
      </c>
      <c r="H231" t="s">
        <v>703</v>
      </c>
      <c r="I231" t="s">
        <v>936</v>
      </c>
      <c r="J231" t="s">
        <v>1318</v>
      </c>
      <c r="K231">
        <v>43901</v>
      </c>
      <c r="L231">
        <v>0.015042372881355</v>
      </c>
      <c r="M231">
        <v>-0.03992812761942444</v>
      </c>
      <c r="N231">
        <v>0.06</v>
      </c>
      <c r="O231">
        <v>0.03367950790528762</v>
      </c>
      <c r="P231" t="s">
        <v>637</v>
      </c>
      <c r="Q231" t="s">
        <v>440</v>
      </c>
      <c r="R231">
        <v>26</v>
      </c>
      <c r="S231">
        <v>0.3688311688311688</v>
      </c>
      <c r="T231">
        <v>77</v>
      </c>
      <c r="U231">
        <v>1.225974025974026</v>
      </c>
      <c r="V231">
        <v>3.8121</v>
      </c>
      <c r="W231">
        <v>3.85</v>
      </c>
      <c r="X231">
        <v>1.42</v>
      </c>
      <c r="Y231">
        <v>-0.077</v>
      </c>
      <c r="Z231">
        <v>0.09661016949152541</v>
      </c>
      <c r="AA231">
        <v>0.7459807073954984</v>
      </c>
      <c r="AB231">
        <v>0.6645264847512038</v>
      </c>
      <c r="AC231">
        <v>0.08667736757624399</v>
      </c>
      <c r="AD231">
        <v>0.06420545746388444</v>
      </c>
    </row>
    <row r="232" spans="1:30">
      <c r="A232" s="1" t="s">
        <v>239</v>
      </c>
      <c r="B232">
        <f>HYPERLINK("https://www.suredividend.com/sure-analysis-ED/","Consolidated Edison, Inc.")</f>
        <v>0</v>
      </c>
      <c r="C232">
        <v>83.79000000000001</v>
      </c>
      <c r="D232">
        <v>27967.00725</v>
      </c>
      <c r="E232" t="s">
        <v>661</v>
      </c>
      <c r="F232" t="s">
        <v>632</v>
      </c>
      <c r="G232" t="s">
        <v>675</v>
      </c>
      <c r="H232" t="s">
        <v>703</v>
      </c>
      <c r="I232" t="s">
        <v>937</v>
      </c>
      <c r="J232" t="s">
        <v>1331</v>
      </c>
      <c r="K232">
        <v>43882</v>
      </c>
      <c r="L232">
        <v>0.03532641126626</v>
      </c>
      <c r="M232">
        <v>-0.04090120697056576</v>
      </c>
      <c r="N232">
        <v>0.035</v>
      </c>
      <c r="O232">
        <v>0.03126544846324752</v>
      </c>
      <c r="P232" t="s">
        <v>637</v>
      </c>
      <c r="Q232" t="s">
        <v>374</v>
      </c>
      <c r="R232">
        <v>46</v>
      </c>
      <c r="S232">
        <v>0.6727272727272726</v>
      </c>
      <c r="T232">
        <v>68</v>
      </c>
      <c r="U232">
        <v>1.232205882352941</v>
      </c>
      <c r="V232">
        <v>4.0888</v>
      </c>
      <c r="W232">
        <v>4.4</v>
      </c>
      <c r="X232">
        <v>2.96</v>
      </c>
      <c r="Y232">
        <v>-0.0163</v>
      </c>
      <c r="Z232">
        <v>0.4050847457627118</v>
      </c>
      <c r="AA232">
        <v>0.819935691318328</v>
      </c>
      <c r="AB232">
        <v>0.2985553772070626</v>
      </c>
      <c r="AC232">
        <v>0.08507223113964686</v>
      </c>
      <c r="AD232">
        <v>0.05939004815409309</v>
      </c>
    </row>
    <row r="233" spans="1:30">
      <c r="A233" s="1" t="s">
        <v>240</v>
      </c>
      <c r="B233">
        <f>HYPERLINK("https://www.suredividend.com/sure-analysis-MGEE/","MGE Energy, Inc.")</f>
        <v>0</v>
      </c>
      <c r="C233">
        <v>54.09</v>
      </c>
      <c r="D233">
        <v>1875.19212</v>
      </c>
      <c r="E233" t="s">
        <v>670</v>
      </c>
      <c r="F233" t="s">
        <v>632</v>
      </c>
      <c r="G233" t="s">
        <v>675</v>
      </c>
      <c r="H233" t="s">
        <v>704</v>
      </c>
      <c r="I233" t="s">
        <v>938</v>
      </c>
      <c r="J233" t="s">
        <v>1331</v>
      </c>
      <c r="K233">
        <v>43829</v>
      </c>
      <c r="L233">
        <v>0.025513033832501</v>
      </c>
      <c r="M233">
        <v>-0.03612857249350188</v>
      </c>
      <c r="N233">
        <v>0.04</v>
      </c>
      <c r="O233">
        <v>0.02872359259917778</v>
      </c>
      <c r="P233" t="s">
        <v>637</v>
      </c>
      <c r="Q233" t="s">
        <v>374</v>
      </c>
      <c r="R233">
        <v>43</v>
      </c>
      <c r="S233">
        <v>0.5519999999999999</v>
      </c>
      <c r="T233">
        <v>45</v>
      </c>
      <c r="U233">
        <v>1.202</v>
      </c>
      <c r="V233">
        <v>2.5059</v>
      </c>
      <c r="W233">
        <v>2.5</v>
      </c>
      <c r="X233">
        <v>1.38</v>
      </c>
      <c r="Y233">
        <v>-0.1696</v>
      </c>
      <c r="Z233">
        <v>0.2542372881355932</v>
      </c>
      <c r="AA233">
        <v>0.612540192926045</v>
      </c>
      <c r="AB233">
        <v>0.3723916532905296</v>
      </c>
      <c r="AC233">
        <v>0.09951845906902086</v>
      </c>
      <c r="AD233">
        <v>0.05617977528089888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49.42</v>
      </c>
      <c r="D234">
        <v>1438.66562</v>
      </c>
      <c r="E234" t="s">
        <v>661</v>
      </c>
      <c r="F234" t="s">
        <v>632</v>
      </c>
      <c r="G234" t="s">
        <v>675</v>
      </c>
      <c r="H234" t="s">
        <v>703</v>
      </c>
      <c r="I234" t="s">
        <v>939</v>
      </c>
      <c r="J234" t="s">
        <v>1326</v>
      </c>
      <c r="K234">
        <v>43867</v>
      </c>
      <c r="L234">
        <v>0.01295022258195</v>
      </c>
      <c r="M234">
        <v>-0.03201347906401708</v>
      </c>
      <c r="N234">
        <v>0.034</v>
      </c>
      <c r="O234">
        <v>0.01831721088777205</v>
      </c>
      <c r="P234" t="s">
        <v>637</v>
      </c>
      <c r="Q234" t="s">
        <v>440</v>
      </c>
      <c r="R234">
        <v>27</v>
      </c>
      <c r="S234">
        <v>0.3742690058479533</v>
      </c>
      <c r="T234">
        <v>42</v>
      </c>
      <c r="U234">
        <v>1.176666666666667</v>
      </c>
      <c r="V234">
        <v>1.6253</v>
      </c>
      <c r="W234">
        <v>1.71</v>
      </c>
      <c r="X234">
        <v>0.64</v>
      </c>
      <c r="Y234">
        <v>-0.1315</v>
      </c>
      <c r="Z234">
        <v>0.06949152542372881</v>
      </c>
      <c r="AA234">
        <v>0.6672025723472669</v>
      </c>
      <c r="AB234">
        <v>0.2873194221508828</v>
      </c>
      <c r="AC234">
        <v>0.1107544141252006</v>
      </c>
      <c r="AD234">
        <v>0.04333868378812199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158.7</v>
      </c>
      <c r="D235">
        <v>19853.37</v>
      </c>
      <c r="E235" t="s">
        <v>665</v>
      </c>
      <c r="F235" t="s">
        <v>632</v>
      </c>
      <c r="G235" t="s">
        <v>675</v>
      </c>
      <c r="H235" t="s">
        <v>703</v>
      </c>
      <c r="I235" t="s">
        <v>940</v>
      </c>
      <c r="J235" t="s">
        <v>1332</v>
      </c>
      <c r="K235">
        <v>43871</v>
      </c>
      <c r="L235">
        <v>0.026086956521739</v>
      </c>
      <c r="M235">
        <v>-0.05914697192156093</v>
      </c>
      <c r="N235">
        <v>0.03</v>
      </c>
      <c r="O235">
        <v>0.001034843471149793</v>
      </c>
      <c r="P235" t="s">
        <v>637</v>
      </c>
      <c r="Q235" t="s">
        <v>440</v>
      </c>
      <c r="R235">
        <v>42</v>
      </c>
      <c r="S235">
        <v>0.673170731707317</v>
      </c>
      <c r="T235">
        <v>117</v>
      </c>
      <c r="U235">
        <v>1.356410256410256</v>
      </c>
      <c r="V235">
        <v>6.4472</v>
      </c>
      <c r="W235">
        <v>6.15</v>
      </c>
      <c r="X235">
        <v>4.14</v>
      </c>
      <c r="Y235">
        <v>-0.0089</v>
      </c>
      <c r="Z235">
        <v>0.2644067796610169</v>
      </c>
      <c r="AA235">
        <v>0.8279742765273312</v>
      </c>
      <c r="AB235">
        <v>0.2415730337078652</v>
      </c>
      <c r="AC235">
        <v>0.05136436597110754</v>
      </c>
      <c r="AD235">
        <v>0.02568218298555377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155.15</v>
      </c>
      <c r="D236">
        <v>11903.108</v>
      </c>
      <c r="E236" t="s">
        <v>669</v>
      </c>
      <c r="F236" t="s">
        <v>632</v>
      </c>
      <c r="G236" t="s">
        <v>675</v>
      </c>
      <c r="H236" t="s">
        <v>704</v>
      </c>
      <c r="I236" t="s">
        <v>941</v>
      </c>
      <c r="J236" t="s">
        <v>1328</v>
      </c>
      <c r="K236">
        <v>43899</v>
      </c>
      <c r="L236">
        <v>0.010312600708991</v>
      </c>
      <c r="M236">
        <v>-0.1113119624351081</v>
      </c>
      <c r="N236">
        <v>0.095</v>
      </c>
      <c r="O236">
        <v>-0.01125366726883403</v>
      </c>
      <c r="P236" t="s">
        <v>637</v>
      </c>
      <c r="Q236" t="s">
        <v>440</v>
      </c>
      <c r="R236">
        <v>30</v>
      </c>
      <c r="S236">
        <v>0.4102564102564103</v>
      </c>
      <c r="T236">
        <v>86</v>
      </c>
      <c r="U236">
        <v>1.80406976744186</v>
      </c>
      <c r="V236">
        <v>3.6581</v>
      </c>
      <c r="W236">
        <v>3.9</v>
      </c>
      <c r="X236">
        <v>1.6</v>
      </c>
      <c r="Y236">
        <v>0.1433</v>
      </c>
      <c r="Z236">
        <v>0.03898305084745762</v>
      </c>
      <c r="AA236">
        <v>0.9389067524115755</v>
      </c>
      <c r="AB236">
        <v>0.9141252006420545</v>
      </c>
      <c r="AC236">
        <v>0.01926163723916533</v>
      </c>
      <c r="AD236">
        <v>0.02086677367576244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16.88</v>
      </c>
      <c r="D237">
        <v>30012.64</v>
      </c>
      <c r="E237" t="s">
        <v>665</v>
      </c>
      <c r="F237" t="s">
        <v>632</v>
      </c>
      <c r="G237" t="s">
        <v>676</v>
      </c>
      <c r="H237" t="s">
        <v>703</v>
      </c>
      <c r="I237" t="s">
        <v>942</v>
      </c>
      <c r="J237" t="s">
        <v>1330</v>
      </c>
      <c r="K237">
        <v>43882</v>
      </c>
      <c r="L237">
        <v>0.011898913543794</v>
      </c>
      <c r="M237">
        <v>-0.0367231600467407</v>
      </c>
      <c r="N237">
        <v>0</v>
      </c>
      <c r="O237">
        <v>-0.01316985892174405</v>
      </c>
      <c r="P237" t="s">
        <v>637</v>
      </c>
      <c r="Q237" t="s">
        <v>397</v>
      </c>
      <c r="R237">
        <v>3</v>
      </c>
      <c r="S237">
        <v>0.28693380088465</v>
      </c>
      <c r="T237">
        <v>14</v>
      </c>
      <c r="U237">
        <v>1.205714285714286</v>
      </c>
      <c r="V237">
        <v>2.2512</v>
      </c>
      <c r="W237">
        <v>0.7</v>
      </c>
      <c r="X237">
        <v>0.200853660619255</v>
      </c>
      <c r="Y237">
        <v>0.2644</v>
      </c>
      <c r="Z237">
        <v>0.04915254237288136</v>
      </c>
      <c r="AA237">
        <v>0.9726688102893891</v>
      </c>
      <c r="AB237">
        <v>0.03852327447833066</v>
      </c>
      <c r="AC237">
        <v>0.09791332263242376</v>
      </c>
      <c r="AD237">
        <v>0.01765650080256822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14.97</v>
      </c>
      <c r="D238">
        <v>7886.95947</v>
      </c>
      <c r="E238" t="s">
        <v>665</v>
      </c>
      <c r="F238" t="s">
        <v>632</v>
      </c>
      <c r="G238" t="s">
        <v>675</v>
      </c>
      <c r="H238" t="s">
        <v>703</v>
      </c>
      <c r="I238" t="s">
        <v>943</v>
      </c>
      <c r="J238" t="s">
        <v>1333</v>
      </c>
      <c r="K238">
        <v>43827</v>
      </c>
      <c r="L238">
        <v>0.133600534402137</v>
      </c>
      <c r="M238">
        <v>0.3156065961219172</v>
      </c>
      <c r="N238">
        <v>0.04</v>
      </c>
      <c r="O238">
        <v>0.409831173918993</v>
      </c>
      <c r="P238" t="s">
        <v>374</v>
      </c>
      <c r="Q238" t="s">
        <v>636</v>
      </c>
      <c r="R238">
        <v>5</v>
      </c>
      <c r="S238">
        <v>0.4444444444444444</v>
      </c>
      <c r="T238">
        <v>59</v>
      </c>
      <c r="U238">
        <v>0.253728813559322</v>
      </c>
      <c r="V238">
        <v>4.3376</v>
      </c>
      <c r="W238">
        <v>4.5</v>
      </c>
      <c r="X238">
        <v>2</v>
      </c>
      <c r="Y238">
        <v>-0.7331000000000001</v>
      </c>
      <c r="Z238">
        <v>0.9084745762711864</v>
      </c>
      <c r="AA238">
        <v>0.03376205787781351</v>
      </c>
      <c r="AB238">
        <v>0.3723916532905296</v>
      </c>
      <c r="AC238">
        <v>0.9903691813804173</v>
      </c>
      <c r="AD238">
        <v>0.9887640449438203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6.3</v>
      </c>
      <c r="D239">
        <v>16946.37</v>
      </c>
      <c r="E239" t="s">
        <v>670</v>
      </c>
      <c r="F239" t="s">
        <v>634</v>
      </c>
      <c r="G239" t="s">
        <v>675</v>
      </c>
      <c r="H239" t="s">
        <v>703</v>
      </c>
      <c r="I239" t="s">
        <v>944</v>
      </c>
      <c r="J239" t="s">
        <v>1315</v>
      </c>
      <c r="K239">
        <v>43786</v>
      </c>
      <c r="L239">
        <v>0.193650793650793</v>
      </c>
      <c r="M239">
        <v>0.2336341725167208</v>
      </c>
      <c r="N239">
        <v>0.03</v>
      </c>
      <c r="O239">
        <v>0.3455202835457416</v>
      </c>
      <c r="P239" t="s">
        <v>374</v>
      </c>
      <c r="Q239" t="s">
        <v>636</v>
      </c>
      <c r="R239">
        <v>13</v>
      </c>
      <c r="S239">
        <v>0.5545454545454545</v>
      </c>
      <c r="T239">
        <v>18</v>
      </c>
      <c r="U239">
        <v>0.35</v>
      </c>
      <c r="V239">
        <v>1.365</v>
      </c>
      <c r="W239">
        <v>2.2</v>
      </c>
      <c r="X239">
        <v>1.22</v>
      </c>
      <c r="Y239">
        <v>-0.5844</v>
      </c>
      <c r="Z239">
        <v>0.9644067796610168</v>
      </c>
      <c r="AA239">
        <v>0.08681672025723472</v>
      </c>
      <c r="AB239">
        <v>0.2415730337078652</v>
      </c>
      <c r="AC239">
        <v>0.9759229534510433</v>
      </c>
      <c r="AD239">
        <v>0.9807383627608347</v>
      </c>
    </row>
    <row r="240" spans="1:30">
      <c r="A240" s="1" t="s">
        <v>247</v>
      </c>
      <c r="B240">
        <f>HYPERLINK("https://www.suredividend.com/sure-analysis-FTI/","TechnipFMC Plc")</f>
        <v>0</v>
      </c>
      <c r="C240">
        <v>6.64</v>
      </c>
      <c r="D240">
        <v>2968.5116</v>
      </c>
      <c r="E240" t="s">
        <v>660</v>
      </c>
      <c r="F240" t="s">
        <v>632</v>
      </c>
      <c r="G240" t="s">
        <v>677</v>
      </c>
      <c r="H240" t="s">
        <v>703</v>
      </c>
      <c r="I240" t="s">
        <v>945</v>
      </c>
      <c r="J240" t="s">
        <v>1315</v>
      </c>
      <c r="K240">
        <v>43896</v>
      </c>
      <c r="L240">
        <v>0.078313253012048</v>
      </c>
      <c r="M240">
        <v>0.1770221504593608</v>
      </c>
      <c r="N240">
        <v>0.1</v>
      </c>
      <c r="O240">
        <v>0.3291968626256887</v>
      </c>
      <c r="P240" t="s">
        <v>374</v>
      </c>
      <c r="Q240" t="s">
        <v>637</v>
      </c>
      <c r="R240">
        <v>0</v>
      </c>
      <c r="S240">
        <v>0.416</v>
      </c>
      <c r="T240">
        <v>15</v>
      </c>
      <c r="U240">
        <v>0.4426666666666667</v>
      </c>
      <c r="V240">
        <v>-5.4026</v>
      </c>
      <c r="W240">
        <v>1.25</v>
      </c>
      <c r="X240">
        <v>0.52</v>
      </c>
      <c r="Y240">
        <v>-0.6968000000000001</v>
      </c>
      <c r="Z240">
        <v>0.7508474576271186</v>
      </c>
      <c r="AA240">
        <v>0.03858520900321544</v>
      </c>
      <c r="AB240">
        <v>0.9333868378812198</v>
      </c>
      <c r="AC240">
        <v>0.9341894060995185</v>
      </c>
      <c r="AD240">
        <v>0.9727126805778491</v>
      </c>
    </row>
    <row r="241" spans="1:30">
      <c r="A241" s="1" t="s">
        <v>248</v>
      </c>
      <c r="B241">
        <f>HYPERLINK("https://www.suredividend.com/sure-analysis-EPD/","Enterprise Products Partners LP")</f>
        <v>0</v>
      </c>
      <c r="C241">
        <v>14.26</v>
      </c>
      <c r="D241">
        <v>31218.4198</v>
      </c>
      <c r="E241" t="s">
        <v>670</v>
      </c>
      <c r="F241" t="s">
        <v>634</v>
      </c>
      <c r="G241" t="s">
        <v>675</v>
      </c>
      <c r="H241" t="s">
        <v>703</v>
      </c>
      <c r="I241" t="s">
        <v>946</v>
      </c>
      <c r="J241" t="s">
        <v>1315</v>
      </c>
      <c r="K241">
        <v>43893</v>
      </c>
      <c r="L241">
        <v>0.123071528751753</v>
      </c>
      <c r="M241">
        <v>0.2034736754740949</v>
      </c>
      <c r="N241">
        <v>0.04</v>
      </c>
      <c r="O241">
        <v>0.3048378975579686</v>
      </c>
      <c r="P241" t="s">
        <v>374</v>
      </c>
      <c r="Q241" t="s">
        <v>636</v>
      </c>
      <c r="R241">
        <v>22</v>
      </c>
      <c r="S241">
        <v>0.4915966386554622</v>
      </c>
      <c r="T241">
        <v>36</v>
      </c>
      <c r="U241">
        <v>0.3961111111111111</v>
      </c>
      <c r="V241">
        <v>2.0852</v>
      </c>
      <c r="W241">
        <v>3.57</v>
      </c>
      <c r="X241">
        <v>1.755</v>
      </c>
      <c r="Y241">
        <v>-0.4989</v>
      </c>
      <c r="Z241">
        <v>0.8847457627118643</v>
      </c>
      <c r="AA241">
        <v>0.1559485530546624</v>
      </c>
      <c r="AB241">
        <v>0.3723916532905296</v>
      </c>
      <c r="AC241">
        <v>0.9614767255216694</v>
      </c>
      <c r="AD241">
        <v>0.9630818619582665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6.16</v>
      </c>
      <c r="D242">
        <v>2053.84872</v>
      </c>
      <c r="E242" t="s">
        <v>661</v>
      </c>
      <c r="F242" t="s">
        <v>632</v>
      </c>
      <c r="G242" t="s">
        <v>677</v>
      </c>
      <c r="H242" t="s">
        <v>703</v>
      </c>
      <c r="I242" t="s">
        <v>947</v>
      </c>
      <c r="J242" t="s">
        <v>1328</v>
      </c>
      <c r="K242">
        <v>43872</v>
      </c>
      <c r="L242">
        <v>0.093116883116883</v>
      </c>
      <c r="M242">
        <v>0.1611077612042868</v>
      </c>
      <c r="N242">
        <v>0.04</v>
      </c>
      <c r="O242">
        <v>0.2945604986045685</v>
      </c>
      <c r="P242" t="s">
        <v>374</v>
      </c>
      <c r="Q242" t="s">
        <v>636</v>
      </c>
      <c r="R242">
        <v>2</v>
      </c>
      <c r="S242">
        <v>0.3186666666666667</v>
      </c>
      <c r="T242">
        <v>13</v>
      </c>
      <c r="U242">
        <v>0.4738461538461539</v>
      </c>
      <c r="V242">
        <v>-0.7946000000000001</v>
      </c>
      <c r="W242">
        <v>1.8</v>
      </c>
      <c r="X242">
        <v>0.5736</v>
      </c>
      <c r="Y242">
        <v>-0.7951</v>
      </c>
      <c r="Z242">
        <v>0.8203389830508475</v>
      </c>
      <c r="AA242">
        <v>0.01848874598070739</v>
      </c>
      <c r="AB242">
        <v>0.3723916532905296</v>
      </c>
      <c r="AC242">
        <v>0.913322632423756</v>
      </c>
      <c r="AD242">
        <v>0.9582664526484751</v>
      </c>
    </row>
    <row r="243" spans="1:30">
      <c r="A243" s="1" t="s">
        <v>250</v>
      </c>
      <c r="B243">
        <f>HYPERLINK("https://www.suredividend.com/sure-analysis-PSX/","Phillips 66")</f>
        <v>0</v>
      </c>
      <c r="C243">
        <v>46.4</v>
      </c>
      <c r="D243">
        <v>20390.2944</v>
      </c>
      <c r="E243" t="s">
        <v>660</v>
      </c>
      <c r="F243" t="s">
        <v>632</v>
      </c>
      <c r="G243" t="s">
        <v>675</v>
      </c>
      <c r="H243" t="s">
        <v>703</v>
      </c>
      <c r="I243" t="s">
        <v>948</v>
      </c>
      <c r="J243" t="s">
        <v>1324</v>
      </c>
      <c r="K243">
        <v>43864</v>
      </c>
      <c r="L243">
        <v>0.07543103448275801</v>
      </c>
      <c r="M243">
        <v>0.2092961023125088</v>
      </c>
      <c r="N243">
        <v>0.02</v>
      </c>
      <c r="O243">
        <v>0.2731038390831846</v>
      </c>
      <c r="P243" t="s">
        <v>374</v>
      </c>
      <c r="Q243" t="s">
        <v>636</v>
      </c>
      <c r="R243">
        <v>7</v>
      </c>
      <c r="S243">
        <v>0.35</v>
      </c>
      <c r="T243">
        <v>120</v>
      </c>
      <c r="U243">
        <v>0.3866666666666667</v>
      </c>
      <c r="V243">
        <v>6.8097</v>
      </c>
      <c r="W243">
        <v>10</v>
      </c>
      <c r="X243">
        <v>3.5</v>
      </c>
      <c r="Y243">
        <v>-0.5269</v>
      </c>
      <c r="Z243">
        <v>0.7237288135593221</v>
      </c>
      <c r="AA243">
        <v>0.1302250803858521</v>
      </c>
      <c r="AB243">
        <v>0.1436597110754414</v>
      </c>
      <c r="AC243">
        <v>0.9678972712680577</v>
      </c>
      <c r="AD243">
        <v>0.9373996789727127</v>
      </c>
    </row>
    <row r="244" spans="1:30">
      <c r="A244" s="1" t="s">
        <v>251</v>
      </c>
      <c r="B244">
        <f>HYPERLINK("https://www.suredividend.com/sure-analysis-SU/","Suncor Energy, Inc.")</f>
        <v>0</v>
      </c>
      <c r="C244">
        <v>14.83</v>
      </c>
      <c r="D244">
        <v>22642.5923</v>
      </c>
      <c r="E244" t="s">
        <v>660</v>
      </c>
      <c r="F244" t="s">
        <v>632</v>
      </c>
      <c r="G244" t="s">
        <v>676</v>
      </c>
      <c r="H244" t="s">
        <v>703</v>
      </c>
      <c r="I244" t="s">
        <v>949</v>
      </c>
      <c r="J244" t="s">
        <v>1324</v>
      </c>
      <c r="K244">
        <v>43867</v>
      </c>
      <c r="L244">
        <v>0.08537208995539501</v>
      </c>
      <c r="M244">
        <v>0.1805042452625119</v>
      </c>
      <c r="N244">
        <v>0.04</v>
      </c>
      <c r="O244">
        <v>0.2722007010742147</v>
      </c>
      <c r="P244" t="s">
        <v>374</v>
      </c>
      <c r="Q244" t="s">
        <v>636</v>
      </c>
      <c r="R244">
        <v>20</v>
      </c>
      <c r="S244">
        <v>0.5275283725160459</v>
      </c>
      <c r="T244">
        <v>34</v>
      </c>
      <c r="U244">
        <v>0.4361764705882353</v>
      </c>
      <c r="V244">
        <v>1.3537</v>
      </c>
      <c r="W244">
        <v>2.4</v>
      </c>
      <c r="X244">
        <v>1.26606809403851</v>
      </c>
      <c r="Y244">
        <v>-0.5589000000000001</v>
      </c>
      <c r="Z244">
        <v>0.7796610169491526</v>
      </c>
      <c r="AA244">
        <v>0.1093247588424437</v>
      </c>
      <c r="AB244">
        <v>0.3723916532905296</v>
      </c>
      <c r="AC244">
        <v>0.9470304975922953</v>
      </c>
      <c r="AD244">
        <v>0.9357945425361156</v>
      </c>
    </row>
    <row r="245" spans="1:30">
      <c r="A245" s="1" t="s">
        <v>252</v>
      </c>
      <c r="B245">
        <f>HYPERLINK("https://www.suredividend.com/sure-analysis-CNQ/","Canadian Natural Resources Ltd.")</f>
        <v>0</v>
      </c>
      <c r="C245">
        <v>12.59</v>
      </c>
      <c r="D245">
        <v>14873.0706</v>
      </c>
      <c r="E245" t="s">
        <v>660</v>
      </c>
      <c r="F245" t="s">
        <v>632</v>
      </c>
      <c r="G245" t="s">
        <v>676</v>
      </c>
      <c r="H245" t="s">
        <v>703</v>
      </c>
      <c r="J245" t="s">
        <v>1324</v>
      </c>
      <c r="K245">
        <v>43895</v>
      </c>
      <c r="L245">
        <v>0.08978696911086601</v>
      </c>
      <c r="M245">
        <v>0.1648435703095152</v>
      </c>
      <c r="N245">
        <v>0.05</v>
      </c>
      <c r="O245">
        <v>0.2718791563204088</v>
      </c>
      <c r="P245" t="s">
        <v>374</v>
      </c>
      <c r="Q245" t="s">
        <v>636</v>
      </c>
      <c r="R245">
        <v>20</v>
      </c>
      <c r="S245">
        <v>0.5024079738248044</v>
      </c>
      <c r="T245">
        <v>27</v>
      </c>
      <c r="U245">
        <v>0.4662962962962963</v>
      </c>
      <c r="V245">
        <v>3.4131</v>
      </c>
      <c r="W245">
        <v>2.25</v>
      </c>
      <c r="X245">
        <v>1.13041794110581</v>
      </c>
      <c r="Y245">
        <v>-0.5489000000000001</v>
      </c>
      <c r="Z245">
        <v>0.7966101694915254</v>
      </c>
      <c r="AA245">
        <v>0.1173633440514469</v>
      </c>
      <c r="AB245">
        <v>0.5232744783306581</v>
      </c>
      <c r="AC245">
        <v>0.9197431781701445</v>
      </c>
      <c r="AD245">
        <v>0.9325842696629213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30.22</v>
      </c>
      <c r="D246">
        <v>40578.5094</v>
      </c>
      <c r="E246" t="s">
        <v>663</v>
      </c>
      <c r="F246" t="s">
        <v>632</v>
      </c>
      <c r="G246" t="s">
        <v>675</v>
      </c>
      <c r="H246" t="s">
        <v>703</v>
      </c>
      <c r="I246" t="s">
        <v>950</v>
      </c>
      <c r="J246" t="s">
        <v>1316</v>
      </c>
      <c r="K246">
        <v>43867</v>
      </c>
      <c r="L246">
        <v>0.05658504301786801</v>
      </c>
      <c r="M246">
        <v>0.1545678125045564</v>
      </c>
      <c r="N246">
        <v>0.07000000000000001</v>
      </c>
      <c r="O246">
        <v>0.2661811581571076</v>
      </c>
      <c r="P246" t="s">
        <v>374</v>
      </c>
      <c r="Q246" t="s">
        <v>637</v>
      </c>
      <c r="R246">
        <v>10</v>
      </c>
      <c r="S246">
        <v>0.3834080717488789</v>
      </c>
      <c r="T246">
        <v>62</v>
      </c>
      <c r="U246">
        <v>0.4874193548387097</v>
      </c>
      <c r="V246">
        <v>3.7995</v>
      </c>
      <c r="W246">
        <v>4.46</v>
      </c>
      <c r="X246">
        <v>1.71</v>
      </c>
      <c r="Y246">
        <v>-0.3956</v>
      </c>
      <c r="Z246">
        <v>0.623728813559322</v>
      </c>
      <c r="AA246">
        <v>0.2572347266881029</v>
      </c>
      <c r="AB246">
        <v>0.7576243980738363</v>
      </c>
      <c r="AC246">
        <v>0.8988764044943821</v>
      </c>
      <c r="AD246">
        <v>0.9261637239165329</v>
      </c>
    </row>
    <row r="247" spans="1:30">
      <c r="A247" s="1" t="s">
        <v>254</v>
      </c>
      <c r="B247">
        <f>HYPERLINK("https://www.suredividend.com/sure-analysis-JACK/","Jack in the Box, Inc.")</f>
        <v>0</v>
      </c>
      <c r="C247">
        <v>39.65</v>
      </c>
      <c r="D247">
        <v>897.31915</v>
      </c>
      <c r="E247" t="s">
        <v>660</v>
      </c>
      <c r="F247" t="s">
        <v>632</v>
      </c>
      <c r="G247" t="s">
        <v>675</v>
      </c>
      <c r="H247" t="s">
        <v>704</v>
      </c>
      <c r="I247" t="s">
        <v>951</v>
      </c>
      <c r="J247" t="s">
        <v>1333</v>
      </c>
      <c r="K247">
        <v>43882</v>
      </c>
      <c r="L247">
        <v>0.040353089533417</v>
      </c>
      <c r="M247">
        <v>0.1620029186255263</v>
      </c>
      <c r="N247">
        <v>0.07000000000000001</v>
      </c>
      <c r="O247">
        <v>0.2621109033832207</v>
      </c>
      <c r="P247" t="s">
        <v>374</v>
      </c>
      <c r="Q247" t="s">
        <v>374</v>
      </c>
      <c r="R247">
        <v>0</v>
      </c>
      <c r="S247">
        <v>0.3440860215053763</v>
      </c>
      <c r="T247">
        <v>84</v>
      </c>
      <c r="U247">
        <v>0.4720238095238095</v>
      </c>
      <c r="V247">
        <v>2.6744</v>
      </c>
      <c r="W247">
        <v>4.65</v>
      </c>
      <c r="X247">
        <v>1.6</v>
      </c>
      <c r="Y247">
        <v>-0.4914</v>
      </c>
      <c r="Z247">
        <v>0.4813559322033898</v>
      </c>
      <c r="AA247">
        <v>0.1655948553054662</v>
      </c>
      <c r="AB247">
        <v>0.7576243980738363</v>
      </c>
      <c r="AC247">
        <v>0.9165329052969503</v>
      </c>
      <c r="AD247">
        <v>0.9181380417335474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17.28</v>
      </c>
      <c r="D248">
        <v>1718.112038</v>
      </c>
      <c r="E248" t="s">
        <v>669</v>
      </c>
      <c r="F248" t="s">
        <v>634</v>
      </c>
      <c r="G248" t="s">
        <v>675</v>
      </c>
      <c r="H248" t="s">
        <v>703</v>
      </c>
      <c r="I248" t="s">
        <v>952</v>
      </c>
      <c r="J248" t="s">
        <v>1321</v>
      </c>
      <c r="K248">
        <v>43885</v>
      </c>
      <c r="L248">
        <v>0.191087962962962</v>
      </c>
      <c r="M248">
        <v>0.1581151756192944</v>
      </c>
      <c r="N248">
        <v>0.015</v>
      </c>
      <c r="O248">
        <v>0.2618518066799558</v>
      </c>
      <c r="P248" t="s">
        <v>374</v>
      </c>
      <c r="Q248" t="s">
        <v>636</v>
      </c>
      <c r="R248">
        <v>0</v>
      </c>
      <c r="S248">
        <v>0.41275</v>
      </c>
      <c r="T248">
        <v>36</v>
      </c>
      <c r="U248">
        <v>0.48</v>
      </c>
      <c r="V248">
        <v>2.8399</v>
      </c>
      <c r="W248">
        <v>8</v>
      </c>
      <c r="X248">
        <v>3.302</v>
      </c>
      <c r="Y248">
        <v>-0.423</v>
      </c>
      <c r="Z248">
        <v>0.9627118644067797</v>
      </c>
      <c r="AA248">
        <v>0.2266881028938907</v>
      </c>
      <c r="AB248">
        <v>0.09149277688603531</v>
      </c>
      <c r="AC248">
        <v>0.9036918138041733</v>
      </c>
      <c r="AD248">
        <v>0.9165329052969503</v>
      </c>
    </row>
    <row r="249" spans="1:30">
      <c r="A249" s="1" t="s">
        <v>256</v>
      </c>
      <c r="B249">
        <f>HYPERLINK("https://www.suredividend.com/sure-analysis-NOV/","National Oilwell Varco, Inc.")</f>
        <v>0</v>
      </c>
      <c r="C249">
        <v>8.699999999999999</v>
      </c>
      <c r="D249">
        <v>3357.7389</v>
      </c>
      <c r="E249" t="s">
        <v>660</v>
      </c>
      <c r="F249" t="s">
        <v>632</v>
      </c>
      <c r="G249" t="s">
        <v>675</v>
      </c>
      <c r="H249" t="s">
        <v>703</v>
      </c>
      <c r="I249" t="s">
        <v>953</v>
      </c>
      <c r="J249" t="s">
        <v>1315</v>
      </c>
      <c r="K249">
        <v>43872</v>
      </c>
      <c r="L249">
        <v>0.022988505747126</v>
      </c>
      <c r="M249">
        <v>0.2146236042463747</v>
      </c>
      <c r="N249">
        <v>0.018</v>
      </c>
      <c r="O249">
        <v>0.2558154138333011</v>
      </c>
      <c r="P249" t="s">
        <v>374</v>
      </c>
      <c r="Q249" t="s">
        <v>440</v>
      </c>
      <c r="R249">
        <v>0</v>
      </c>
      <c r="S249">
        <v>0.2857142857142858</v>
      </c>
      <c r="T249">
        <v>23</v>
      </c>
      <c r="U249">
        <v>0.3782608695652174</v>
      </c>
      <c r="V249">
        <v>-15.9565</v>
      </c>
      <c r="W249">
        <v>0.7</v>
      </c>
      <c r="X249">
        <v>0.2</v>
      </c>
      <c r="Y249">
        <v>-0.679</v>
      </c>
      <c r="Z249">
        <v>0.2169491525423729</v>
      </c>
      <c r="AA249">
        <v>0.04340836012861736</v>
      </c>
      <c r="AB249">
        <v>0.1035313001605137</v>
      </c>
      <c r="AC249">
        <v>0.971107544141252</v>
      </c>
      <c r="AD249">
        <v>0.9069020866773676</v>
      </c>
    </row>
    <row r="250" spans="1:30">
      <c r="A250" s="1" t="s">
        <v>257</v>
      </c>
      <c r="B250">
        <f>HYPERLINK("https://www.suredividend.com/sure-analysis-LYB/","LyondellBasell Industries NV")</f>
        <v>0</v>
      </c>
      <c r="C250">
        <v>46.07</v>
      </c>
      <c r="D250">
        <v>15366.87885</v>
      </c>
      <c r="E250" t="s">
        <v>664</v>
      </c>
      <c r="F250" t="s">
        <v>632</v>
      </c>
      <c r="G250" t="s">
        <v>677</v>
      </c>
      <c r="H250" t="s">
        <v>703</v>
      </c>
      <c r="I250" t="s">
        <v>954</v>
      </c>
      <c r="J250" t="s">
        <v>1318</v>
      </c>
      <c r="K250">
        <v>43864</v>
      </c>
      <c r="L250">
        <v>0.090080312567831</v>
      </c>
      <c r="M250">
        <v>0.1433122570542462</v>
      </c>
      <c r="N250">
        <v>0.05</v>
      </c>
      <c r="O250">
        <v>0.2475683693403676</v>
      </c>
      <c r="P250" t="s">
        <v>374</v>
      </c>
      <c r="Q250" t="s">
        <v>636</v>
      </c>
      <c r="R250">
        <v>9</v>
      </c>
      <c r="S250">
        <v>0.415</v>
      </c>
      <c r="T250">
        <v>90</v>
      </c>
      <c r="U250">
        <v>0.5118888888888888</v>
      </c>
      <c r="V250">
        <v>9.5687</v>
      </c>
      <c r="W250">
        <v>10</v>
      </c>
      <c r="X250">
        <v>4.15</v>
      </c>
      <c r="Y250">
        <v>-0.4817</v>
      </c>
      <c r="Z250">
        <v>0.8016949152542372</v>
      </c>
      <c r="AA250">
        <v>0.1736334405144694</v>
      </c>
      <c r="AB250">
        <v>0.5232744783306581</v>
      </c>
      <c r="AC250">
        <v>0.8876404494382022</v>
      </c>
      <c r="AD250">
        <v>0.8908507223113965</v>
      </c>
    </row>
    <row r="251" spans="1:30">
      <c r="A251" s="1" t="s">
        <v>258</v>
      </c>
      <c r="B251">
        <f>HYPERLINK("https://www.suredividend.com/sure-analysis-HFC/","HollyFrontier Corp.")</f>
        <v>0</v>
      </c>
      <c r="C251">
        <v>19.44</v>
      </c>
      <c r="D251">
        <v>3146.73336</v>
      </c>
      <c r="E251" t="s">
        <v>660</v>
      </c>
      <c r="F251" t="s">
        <v>632</v>
      </c>
      <c r="G251" t="s">
        <v>675</v>
      </c>
      <c r="H251" t="s">
        <v>703</v>
      </c>
      <c r="I251" t="s">
        <v>955</v>
      </c>
      <c r="J251" t="s">
        <v>1324</v>
      </c>
      <c r="K251">
        <v>43888</v>
      </c>
      <c r="L251">
        <v>0.06893004115226301</v>
      </c>
      <c r="M251">
        <v>0.1879887123321025</v>
      </c>
      <c r="N251">
        <v>0.02</v>
      </c>
      <c r="O251">
        <v>0.2453531082627003</v>
      </c>
      <c r="P251" t="s">
        <v>374</v>
      </c>
      <c r="Q251" t="s">
        <v>636</v>
      </c>
      <c r="R251">
        <v>2</v>
      </c>
      <c r="S251">
        <v>0.2977777777777778</v>
      </c>
      <c r="T251">
        <v>46</v>
      </c>
      <c r="U251">
        <v>0.422608695652174</v>
      </c>
      <c r="V251">
        <v>4.6128</v>
      </c>
      <c r="W251">
        <v>4.5</v>
      </c>
      <c r="X251">
        <v>1.34</v>
      </c>
      <c r="Y251">
        <v>-0.6241</v>
      </c>
      <c r="Z251">
        <v>0.688135593220339</v>
      </c>
      <c r="AA251">
        <v>0.06109324758842444</v>
      </c>
      <c r="AB251">
        <v>0.1436597110754414</v>
      </c>
      <c r="AC251">
        <v>0.9550561797752809</v>
      </c>
      <c r="AD251">
        <v>0.8828250401284109</v>
      </c>
    </row>
    <row r="252" spans="1:30">
      <c r="A252" s="1" t="s">
        <v>259</v>
      </c>
      <c r="B252">
        <f>HYPERLINK("https://www.suredividend.com/sure-analysis-RDEIY/","Red Eléctrica Corp. SA")</f>
        <v>0</v>
      </c>
      <c r="C252">
        <v>7.28</v>
      </c>
      <c r="D252">
        <v>7859.38921</v>
      </c>
      <c r="E252" t="s">
        <v>661</v>
      </c>
      <c r="F252" t="s">
        <v>632</v>
      </c>
      <c r="G252" t="s">
        <v>688</v>
      </c>
      <c r="H252" t="s">
        <v>705</v>
      </c>
      <c r="I252" t="s">
        <v>956</v>
      </c>
      <c r="J252" t="s">
        <v>1331</v>
      </c>
      <c r="K252">
        <v>43780</v>
      </c>
      <c r="L252">
        <v>0.076112637362637</v>
      </c>
      <c r="M252">
        <v>0.09575457401558096</v>
      </c>
      <c r="N252">
        <v>0.076</v>
      </c>
      <c r="O252">
        <v>0.2428195391820294</v>
      </c>
      <c r="P252" t="s">
        <v>374</v>
      </c>
      <c r="Q252" t="s">
        <v>637</v>
      </c>
      <c r="R252">
        <v>5</v>
      </c>
      <c r="S252">
        <v>0.3847916666666667</v>
      </c>
      <c r="T252">
        <v>11.5</v>
      </c>
      <c r="U252">
        <v>0.6330434782608696</v>
      </c>
      <c r="V252">
        <v>0.745</v>
      </c>
      <c r="W252">
        <v>1.44</v>
      </c>
      <c r="X252">
        <v>0.5541</v>
      </c>
      <c r="Y252">
        <v>-0.3222</v>
      </c>
      <c r="Z252">
        <v>0.7372881355932204</v>
      </c>
      <c r="AA252">
        <v>0.3585209003215434</v>
      </c>
      <c r="AB252">
        <v>0.8001605136436596</v>
      </c>
      <c r="AC252">
        <v>0.738362760834671</v>
      </c>
      <c r="AD252">
        <v>0.8796147672552166</v>
      </c>
    </row>
    <row r="253" spans="1:30">
      <c r="A253" s="1" t="s">
        <v>260</v>
      </c>
      <c r="B253">
        <f>HYPERLINK("https://www.suredividend.com/sure-analysis-HOG/","Harley-Davidson, Inc.")</f>
        <v>0</v>
      </c>
      <c r="C253">
        <v>20.36</v>
      </c>
      <c r="D253">
        <v>3111.17088</v>
      </c>
      <c r="E253" t="s">
        <v>670</v>
      </c>
      <c r="F253" t="s">
        <v>632</v>
      </c>
      <c r="G253" t="s">
        <v>675</v>
      </c>
      <c r="H253" t="s">
        <v>703</v>
      </c>
      <c r="I253" t="s">
        <v>957</v>
      </c>
      <c r="J253" t="s">
        <v>1323</v>
      </c>
      <c r="K253">
        <v>43840</v>
      </c>
      <c r="L253">
        <v>0.07367387033398801</v>
      </c>
      <c r="M253">
        <v>0.144607121143564</v>
      </c>
      <c r="N253">
        <v>0.05</v>
      </c>
      <c r="O253">
        <v>0.2375987752469828</v>
      </c>
      <c r="P253" t="s">
        <v>374</v>
      </c>
      <c r="Q253" t="s">
        <v>637</v>
      </c>
      <c r="R253">
        <v>9</v>
      </c>
      <c r="S253">
        <v>0.4934210526315789</v>
      </c>
      <c r="T253">
        <v>40</v>
      </c>
      <c r="U253">
        <v>0.509</v>
      </c>
      <c r="V253">
        <v>2.6766</v>
      </c>
      <c r="W253">
        <v>3.04</v>
      </c>
      <c r="X253">
        <v>1.5</v>
      </c>
      <c r="Y253">
        <v>-0.4419</v>
      </c>
      <c r="Z253">
        <v>0.7152542372881356</v>
      </c>
      <c r="AA253">
        <v>0.2122186495176849</v>
      </c>
      <c r="AB253">
        <v>0.5232744783306581</v>
      </c>
      <c r="AC253">
        <v>0.8908507223113965</v>
      </c>
      <c r="AD253">
        <v>0.8731942215088283</v>
      </c>
    </row>
    <row r="254" spans="1:30">
      <c r="A254" s="1" t="s">
        <v>261</v>
      </c>
      <c r="B254">
        <f>HYPERLINK("https://www.suredividend.com/sure-analysis-KEY/","KeyCorp")</f>
        <v>0</v>
      </c>
      <c r="C254">
        <v>10.87</v>
      </c>
      <c r="D254">
        <v>10542.7043</v>
      </c>
      <c r="E254" t="s">
        <v>664</v>
      </c>
      <c r="F254" t="s">
        <v>632</v>
      </c>
      <c r="G254" t="s">
        <v>675</v>
      </c>
      <c r="H254" t="s">
        <v>703</v>
      </c>
      <c r="I254" t="s">
        <v>958</v>
      </c>
      <c r="J254" t="s">
        <v>1316</v>
      </c>
      <c r="K254">
        <v>43853</v>
      </c>
      <c r="L254">
        <v>0.06531738730450701</v>
      </c>
      <c r="M254">
        <v>0.1407696284753999</v>
      </c>
      <c r="N254">
        <v>0.05</v>
      </c>
      <c r="O254">
        <v>0.2338378804604415</v>
      </c>
      <c r="P254" t="s">
        <v>374</v>
      </c>
      <c r="Q254" t="s">
        <v>637</v>
      </c>
      <c r="R254">
        <v>9</v>
      </c>
      <c r="S254">
        <v>0.4057142857142857</v>
      </c>
      <c r="T254">
        <v>21</v>
      </c>
      <c r="U254">
        <v>0.5176190476190475</v>
      </c>
      <c r="V254">
        <v>1.6294</v>
      </c>
      <c r="W254">
        <v>1.75</v>
      </c>
      <c r="X254">
        <v>0.71</v>
      </c>
      <c r="Y254">
        <v>-0.3724</v>
      </c>
      <c r="Z254">
        <v>0.6711864406779661</v>
      </c>
      <c r="AA254">
        <v>0.2942122186495177</v>
      </c>
      <c r="AB254">
        <v>0.5232744783306581</v>
      </c>
      <c r="AC254">
        <v>0.8812199036918138</v>
      </c>
      <c r="AD254">
        <v>0.8667736757624398</v>
      </c>
    </row>
    <row r="255" spans="1:30">
      <c r="A255" s="1" t="s">
        <v>262</v>
      </c>
      <c r="B255">
        <f>HYPERLINK("https://www.suredividend.com/sure-analysis-BMO/","Bank of Montreal")</f>
        <v>0</v>
      </c>
      <c r="C255">
        <v>44.17</v>
      </c>
      <c r="D255">
        <v>28252.36876</v>
      </c>
      <c r="E255" t="s">
        <v>666</v>
      </c>
      <c r="F255" t="s">
        <v>632</v>
      </c>
      <c r="G255" t="s">
        <v>676</v>
      </c>
      <c r="H255" t="s">
        <v>703</v>
      </c>
      <c r="I255" t="s">
        <v>959</v>
      </c>
      <c r="J255" t="s">
        <v>1316</v>
      </c>
      <c r="K255">
        <v>43901</v>
      </c>
      <c r="L255">
        <v>0.070396830168292</v>
      </c>
      <c r="M255">
        <v>0.1344624840665629</v>
      </c>
      <c r="N255">
        <v>0.05</v>
      </c>
      <c r="O255">
        <v>0.2317216474933663</v>
      </c>
      <c r="P255" t="s">
        <v>374</v>
      </c>
      <c r="Q255" t="s">
        <v>637</v>
      </c>
      <c r="R255">
        <v>9</v>
      </c>
      <c r="S255">
        <v>0.4242057283128895</v>
      </c>
      <c r="T255">
        <v>83</v>
      </c>
      <c r="U255">
        <v>0.5321686746987953</v>
      </c>
      <c r="V255">
        <v>6.6262</v>
      </c>
      <c r="W255">
        <v>7.33</v>
      </c>
      <c r="X255">
        <v>3.10942798853348</v>
      </c>
      <c r="Y255">
        <v>-0.4251</v>
      </c>
      <c r="Z255">
        <v>0.7033898305084746</v>
      </c>
      <c r="AA255">
        <v>0.2234726688102894</v>
      </c>
      <c r="AB255">
        <v>0.5232744783306581</v>
      </c>
      <c r="AC255">
        <v>0.8635634028892456</v>
      </c>
      <c r="AD255">
        <v>0.8651685393258427</v>
      </c>
    </row>
    <row r="256" spans="1:30">
      <c r="A256" s="1" t="s">
        <v>263</v>
      </c>
      <c r="B256">
        <f>HYPERLINK("https://www.suredividend.com/sure-analysis-HBAN/","Huntington Bancshares, Inc.")</f>
        <v>0</v>
      </c>
      <c r="C256">
        <v>8.380000000000001</v>
      </c>
      <c r="D256">
        <v>8540.8122</v>
      </c>
      <c r="E256" t="s">
        <v>664</v>
      </c>
      <c r="F256" t="s">
        <v>632</v>
      </c>
      <c r="G256" t="s">
        <v>675</v>
      </c>
      <c r="H256" t="s">
        <v>704</v>
      </c>
      <c r="I256" t="s">
        <v>960</v>
      </c>
      <c r="J256" t="s">
        <v>1316</v>
      </c>
      <c r="K256">
        <v>43853</v>
      </c>
      <c r="L256">
        <v>0.06921241050119301</v>
      </c>
      <c r="M256">
        <v>0.138086293083213</v>
      </c>
      <c r="N256">
        <v>0.05</v>
      </c>
      <c r="O256">
        <v>0.2312703182943159</v>
      </c>
      <c r="P256" t="s">
        <v>374</v>
      </c>
      <c r="Q256" t="s">
        <v>637</v>
      </c>
      <c r="R256">
        <v>9</v>
      </c>
      <c r="S256">
        <v>0.4296296296296296</v>
      </c>
      <c r="T256">
        <v>16</v>
      </c>
      <c r="U256">
        <v>0.52375</v>
      </c>
      <c r="V256">
        <v>1.2867</v>
      </c>
      <c r="W256">
        <v>1.35</v>
      </c>
      <c r="X256">
        <v>0.58</v>
      </c>
      <c r="Y256">
        <v>-0.398</v>
      </c>
      <c r="Z256">
        <v>0.6898305084745764</v>
      </c>
      <c r="AA256">
        <v>0.2508038585209003</v>
      </c>
      <c r="AB256">
        <v>0.5232744783306581</v>
      </c>
      <c r="AC256">
        <v>0.8747993579454254</v>
      </c>
      <c r="AD256">
        <v>0.8635634028892456</v>
      </c>
    </row>
    <row r="257" spans="1:30">
      <c r="A257" s="1" t="s">
        <v>264</v>
      </c>
      <c r="B257">
        <f>HYPERLINK("https://www.suredividend.com/sure-analysis-VLO/","Valero Energy Corp.")</f>
        <v>0</v>
      </c>
      <c r="C257">
        <v>43.96</v>
      </c>
      <c r="D257">
        <v>17994.45452</v>
      </c>
      <c r="E257" t="s">
        <v>660</v>
      </c>
      <c r="F257" t="s">
        <v>632</v>
      </c>
      <c r="G257" t="s">
        <v>675</v>
      </c>
      <c r="H257" t="s">
        <v>703</v>
      </c>
      <c r="I257" t="s">
        <v>961</v>
      </c>
      <c r="J257" t="s">
        <v>1324</v>
      </c>
      <c r="K257">
        <v>43861</v>
      </c>
      <c r="L257">
        <v>0.08189262966333001</v>
      </c>
      <c r="M257">
        <v>0.1666301185892081</v>
      </c>
      <c r="N257">
        <v>0.01</v>
      </c>
      <c r="O257">
        <v>0.227645710065</v>
      </c>
      <c r="P257" t="s">
        <v>374</v>
      </c>
      <c r="Q257" t="s">
        <v>636</v>
      </c>
      <c r="R257">
        <v>10</v>
      </c>
      <c r="S257">
        <v>0.3789473684210526</v>
      </c>
      <c r="T257">
        <v>95</v>
      </c>
      <c r="U257">
        <v>0.4627368421052632</v>
      </c>
      <c r="V257">
        <v>5.8676</v>
      </c>
      <c r="W257">
        <v>9.5</v>
      </c>
      <c r="X257">
        <v>3.6</v>
      </c>
      <c r="Y257">
        <v>-0.478</v>
      </c>
      <c r="Z257">
        <v>0.7694915254237289</v>
      </c>
      <c r="AA257">
        <v>0.1768488745980707</v>
      </c>
      <c r="AB257">
        <v>0.06982343499197433</v>
      </c>
      <c r="AC257">
        <v>0.9213483146067416</v>
      </c>
      <c r="AD257">
        <v>0.8587479935794542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24.55</v>
      </c>
      <c r="D258">
        <v>2546.89065</v>
      </c>
      <c r="E258" t="s">
        <v>662</v>
      </c>
      <c r="F258" t="s">
        <v>632</v>
      </c>
      <c r="G258" t="s">
        <v>675</v>
      </c>
      <c r="H258" t="s">
        <v>703</v>
      </c>
      <c r="I258" t="s">
        <v>962</v>
      </c>
      <c r="J258" t="s">
        <v>1316</v>
      </c>
      <c r="K258">
        <v>43873</v>
      </c>
      <c r="L258">
        <v>0.075356415478615</v>
      </c>
      <c r="M258">
        <v>0.1288395149558825</v>
      </c>
      <c r="N258">
        <v>0.05</v>
      </c>
      <c r="O258">
        <v>0.2261122365479979</v>
      </c>
      <c r="P258" t="s">
        <v>374</v>
      </c>
      <c r="Q258" t="s">
        <v>637</v>
      </c>
      <c r="R258">
        <v>12</v>
      </c>
      <c r="S258">
        <v>0.5377906976744187</v>
      </c>
      <c r="T258">
        <v>45</v>
      </c>
      <c r="U258">
        <v>0.5455555555555556</v>
      </c>
      <c r="V258">
        <v>2.5974</v>
      </c>
      <c r="W258">
        <v>3.44</v>
      </c>
      <c r="X258">
        <v>1.85</v>
      </c>
      <c r="Y258">
        <v>-0.3283</v>
      </c>
      <c r="Z258">
        <v>0.7203389830508474</v>
      </c>
      <c r="AA258">
        <v>0.3488745980707395</v>
      </c>
      <c r="AB258">
        <v>0.5232744783306581</v>
      </c>
      <c r="AC258">
        <v>0.8555377207062601</v>
      </c>
      <c r="AD258">
        <v>0.8555377207062601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23.43</v>
      </c>
      <c r="D259">
        <v>997.0636500000001</v>
      </c>
      <c r="E259" t="s">
        <v>661</v>
      </c>
      <c r="F259" t="s">
        <v>632</v>
      </c>
      <c r="G259" t="s">
        <v>675</v>
      </c>
      <c r="H259" t="s">
        <v>703</v>
      </c>
      <c r="I259" t="s">
        <v>963</v>
      </c>
      <c r="J259" t="s">
        <v>1326</v>
      </c>
      <c r="K259">
        <v>43881</v>
      </c>
      <c r="L259">
        <v>0.051643192488262</v>
      </c>
      <c r="M259">
        <v>0.1343212747864497</v>
      </c>
      <c r="N259">
        <v>0.055</v>
      </c>
      <c r="O259">
        <v>0.2242042656822862</v>
      </c>
      <c r="P259" t="s">
        <v>374</v>
      </c>
      <c r="Q259" t="s">
        <v>637</v>
      </c>
      <c r="R259">
        <v>9</v>
      </c>
      <c r="S259">
        <v>0.44</v>
      </c>
      <c r="T259">
        <v>44</v>
      </c>
      <c r="U259">
        <v>0.5325</v>
      </c>
      <c r="V259">
        <v>2.5766</v>
      </c>
      <c r="W259">
        <v>2.75</v>
      </c>
      <c r="X259">
        <v>1.21</v>
      </c>
      <c r="Y259">
        <v>-0.3808</v>
      </c>
      <c r="Z259">
        <v>0.5881355932203389</v>
      </c>
      <c r="AA259">
        <v>0.2733118971061093</v>
      </c>
      <c r="AB259">
        <v>0.6051364365971108</v>
      </c>
      <c r="AC259">
        <v>0.8619582664526484</v>
      </c>
      <c r="AD259">
        <v>0.8507223113964687</v>
      </c>
    </row>
    <row r="260" spans="1:30">
      <c r="A260" s="1" t="s">
        <v>267</v>
      </c>
      <c r="B260">
        <f>HYPERLINK("https://www.suredividend.com/sure-analysis-NOK/","Nokia Oyj")</f>
        <v>0</v>
      </c>
      <c r="C260">
        <v>2.61</v>
      </c>
      <c r="D260">
        <v>14659.416925</v>
      </c>
      <c r="E260" t="s">
        <v>669</v>
      </c>
      <c r="F260" t="s">
        <v>632</v>
      </c>
      <c r="G260" t="s">
        <v>689</v>
      </c>
      <c r="H260" t="s">
        <v>703</v>
      </c>
      <c r="I260" t="s">
        <v>964</v>
      </c>
      <c r="J260" t="s">
        <v>1317</v>
      </c>
      <c r="K260">
        <v>43870</v>
      </c>
      <c r="L260">
        <v>0.042988505747126</v>
      </c>
      <c r="M260">
        <v>0.1151015032663814</v>
      </c>
      <c r="N260">
        <v>0.07000000000000001</v>
      </c>
      <c r="O260">
        <v>0.2219317603714843</v>
      </c>
      <c r="P260" t="s">
        <v>374</v>
      </c>
      <c r="Q260" t="s">
        <v>374</v>
      </c>
      <c r="R260">
        <v>0</v>
      </c>
      <c r="S260">
        <v>0.4007142857142857</v>
      </c>
      <c r="T260">
        <v>4.5</v>
      </c>
      <c r="U260">
        <v>0.58</v>
      </c>
      <c r="V260">
        <v>-0.0017</v>
      </c>
      <c r="W260">
        <v>0.28</v>
      </c>
      <c r="X260">
        <v>0.1122</v>
      </c>
      <c r="Y260">
        <v>-0.5749000000000001</v>
      </c>
      <c r="Z260">
        <v>0.5050847457627118</v>
      </c>
      <c r="AA260">
        <v>0.09967845659163987</v>
      </c>
      <c r="AB260">
        <v>0.7576243980738363</v>
      </c>
      <c r="AC260">
        <v>0.8154093097913322</v>
      </c>
      <c r="AD260">
        <v>0.8459069020866774</v>
      </c>
    </row>
    <row r="261" spans="1:30">
      <c r="A261" s="1" t="s">
        <v>268</v>
      </c>
      <c r="B261">
        <f>HYPERLINK("https://www.suredividend.com/sure-analysis-CEO/","CNOOC Ltd.")</f>
        <v>0</v>
      </c>
      <c r="C261">
        <v>94.8</v>
      </c>
      <c r="D261">
        <v>42325.83</v>
      </c>
      <c r="E261" t="s">
        <v>660</v>
      </c>
      <c r="F261" t="s">
        <v>632</v>
      </c>
      <c r="G261" t="s">
        <v>690</v>
      </c>
      <c r="H261" t="s">
        <v>703</v>
      </c>
      <c r="I261" t="s">
        <v>965</v>
      </c>
      <c r="J261" t="s">
        <v>1324</v>
      </c>
      <c r="K261">
        <v>43789</v>
      </c>
      <c r="L261">
        <v>0.08807594936708801</v>
      </c>
      <c r="M261">
        <v>0.1131183325486993</v>
      </c>
      <c r="N261">
        <v>0.05</v>
      </c>
      <c r="O261">
        <v>0.2172467638521036</v>
      </c>
      <c r="P261" t="s">
        <v>374</v>
      </c>
      <c r="Q261" t="s">
        <v>637</v>
      </c>
      <c r="R261">
        <v>3</v>
      </c>
      <c r="S261">
        <v>0.4638666666666667</v>
      </c>
      <c r="T261">
        <v>162</v>
      </c>
      <c r="U261">
        <v>0.5851851851851851</v>
      </c>
      <c r="V261">
        <v>18.8687</v>
      </c>
      <c r="W261">
        <v>18</v>
      </c>
      <c r="X261">
        <v>8.349600000000001</v>
      </c>
      <c r="Y261">
        <v>-0.452</v>
      </c>
      <c r="Z261">
        <v>0.7898305084745764</v>
      </c>
      <c r="AA261">
        <v>0.2057877813504823</v>
      </c>
      <c r="AB261">
        <v>0.5232744783306581</v>
      </c>
      <c r="AC261">
        <v>0.810593900481541</v>
      </c>
      <c r="AD261">
        <v>0.8394863563402889</v>
      </c>
    </row>
    <row r="262" spans="1:30">
      <c r="A262" s="1" t="s">
        <v>269</v>
      </c>
      <c r="B262">
        <f>HYPERLINK("https://www.suredividend.com/sure-analysis-HAS/","Hasbro, Inc.")</f>
        <v>0</v>
      </c>
      <c r="C262">
        <v>53.79</v>
      </c>
      <c r="D262">
        <v>7362.61383</v>
      </c>
      <c r="E262" t="s">
        <v>665</v>
      </c>
      <c r="F262" t="s">
        <v>632</v>
      </c>
      <c r="G262" t="s">
        <v>675</v>
      </c>
      <c r="H262" t="s">
        <v>704</v>
      </c>
      <c r="I262" t="s">
        <v>966</v>
      </c>
      <c r="J262" t="s">
        <v>1323</v>
      </c>
      <c r="K262">
        <v>43882</v>
      </c>
      <c r="L262">
        <v>0.05056701989217301</v>
      </c>
      <c r="M262">
        <v>0.1009397227074951</v>
      </c>
      <c r="N262">
        <v>0.08</v>
      </c>
      <c r="O262">
        <v>0.216196753905129</v>
      </c>
      <c r="P262" t="s">
        <v>374</v>
      </c>
      <c r="Q262" t="s">
        <v>374</v>
      </c>
      <c r="R262">
        <v>16</v>
      </c>
      <c r="S262">
        <v>0.5333333333333333</v>
      </c>
      <c r="T262">
        <v>87</v>
      </c>
      <c r="U262">
        <v>0.6182758620689655</v>
      </c>
      <c r="V262">
        <v>4.0194</v>
      </c>
      <c r="W262">
        <v>5.1</v>
      </c>
      <c r="X262">
        <v>2.72</v>
      </c>
      <c r="Y262">
        <v>-0.3805</v>
      </c>
      <c r="Z262">
        <v>0.5779661016949152</v>
      </c>
      <c r="AA262">
        <v>0.2749196141479099</v>
      </c>
      <c r="AB262">
        <v>0.8386837881219904</v>
      </c>
      <c r="AC262">
        <v>0.7624398073836276</v>
      </c>
      <c r="AD262">
        <v>0.8330658105939005</v>
      </c>
    </row>
    <row r="263" spans="1:30">
      <c r="A263" s="1" t="s">
        <v>270</v>
      </c>
      <c r="B263">
        <f>HYPERLINK("https://www.suredividend.com/sure-analysis-BUD/","Anheuser-Busch InBev SA/NV")</f>
        <v>0</v>
      </c>
      <c r="C263">
        <v>44.01</v>
      </c>
      <c r="D263">
        <v>71884.93906600001</v>
      </c>
      <c r="E263" t="s">
        <v>662</v>
      </c>
      <c r="F263" t="s">
        <v>632</v>
      </c>
      <c r="G263" t="s">
        <v>691</v>
      </c>
      <c r="H263" t="s">
        <v>703</v>
      </c>
      <c r="I263" t="s">
        <v>967</v>
      </c>
      <c r="J263" t="s">
        <v>1332</v>
      </c>
      <c r="K263">
        <v>43766</v>
      </c>
      <c r="L263">
        <v>0.045610088616223</v>
      </c>
      <c r="M263">
        <v>0.1589035461084694</v>
      </c>
      <c r="N263">
        <v>0.03</v>
      </c>
      <c r="O263">
        <v>0.2157800625867403</v>
      </c>
      <c r="P263" t="s">
        <v>374</v>
      </c>
      <c r="Q263" t="s">
        <v>374</v>
      </c>
      <c r="R263">
        <v>8</v>
      </c>
      <c r="S263">
        <v>0.4354229934924078</v>
      </c>
      <c r="T263">
        <v>92</v>
      </c>
      <c r="U263">
        <v>0.4783695652173913</v>
      </c>
      <c r="V263">
        <v>4.6225</v>
      </c>
      <c r="W263">
        <v>4.61</v>
      </c>
      <c r="X263">
        <v>2.0073</v>
      </c>
      <c r="Y263">
        <v>-0.4548</v>
      </c>
      <c r="Z263">
        <v>0.5271186440677966</v>
      </c>
      <c r="AA263">
        <v>0.1993569131832797</v>
      </c>
      <c r="AB263">
        <v>0.2415730337078652</v>
      </c>
      <c r="AC263">
        <v>0.9052969502407704</v>
      </c>
      <c r="AD263">
        <v>0.8314606741573034</v>
      </c>
    </row>
    <row r="264" spans="1:30">
      <c r="A264" s="1" t="s">
        <v>271</v>
      </c>
      <c r="B264">
        <f>HYPERLINK("https://www.suredividend.com/sure-analysis-BNS/","The Bank of Nova Scotia")</f>
        <v>0</v>
      </c>
      <c r="C264">
        <v>36.8</v>
      </c>
      <c r="D264">
        <v>44623.312</v>
      </c>
      <c r="E264" t="s">
        <v>666</v>
      </c>
      <c r="F264" t="s">
        <v>632</v>
      </c>
      <c r="G264" t="s">
        <v>676</v>
      </c>
      <c r="H264" t="s">
        <v>703</v>
      </c>
      <c r="I264" t="s">
        <v>968</v>
      </c>
      <c r="J264" t="s">
        <v>1316</v>
      </c>
      <c r="K264">
        <v>43896</v>
      </c>
      <c r="L264">
        <v>0.07259883519554401</v>
      </c>
      <c r="M264">
        <v>0.1170340997937203</v>
      </c>
      <c r="N264">
        <v>0.05</v>
      </c>
      <c r="O264">
        <v>0.2156227427425377</v>
      </c>
      <c r="P264" t="s">
        <v>374</v>
      </c>
      <c r="Q264" t="s">
        <v>637</v>
      </c>
      <c r="R264">
        <v>9</v>
      </c>
      <c r="S264">
        <v>0.4728561301231947</v>
      </c>
      <c r="T264">
        <v>64</v>
      </c>
      <c r="U264">
        <v>0.575</v>
      </c>
      <c r="V264">
        <v>5.178</v>
      </c>
      <c r="W264">
        <v>5.65</v>
      </c>
      <c r="X264">
        <v>2.67163713519605</v>
      </c>
      <c r="Y264">
        <v>-0.328</v>
      </c>
      <c r="Z264">
        <v>0.7101694915254236</v>
      </c>
      <c r="AA264">
        <v>0.3504823151125402</v>
      </c>
      <c r="AB264">
        <v>0.5232744783306581</v>
      </c>
      <c r="AC264">
        <v>0.8202247191011236</v>
      </c>
      <c r="AD264">
        <v>0.8298555377207063</v>
      </c>
    </row>
    <row r="265" spans="1:30">
      <c r="A265" s="1" t="s">
        <v>272</v>
      </c>
      <c r="B265">
        <f>HYPERLINK("https://www.suredividend.com/sure-analysis-SUUIF/","Superior Plus Corp.")</f>
        <v>0</v>
      </c>
      <c r="C265">
        <v>5.25</v>
      </c>
      <c r="D265">
        <v>918.078</v>
      </c>
      <c r="E265" t="s">
        <v>666</v>
      </c>
      <c r="F265" t="s">
        <v>632</v>
      </c>
      <c r="G265" t="s">
        <v>676</v>
      </c>
      <c r="H265" t="s">
        <v>705</v>
      </c>
      <c r="I265" t="s">
        <v>969</v>
      </c>
      <c r="J265" t="s">
        <v>1321</v>
      </c>
      <c r="K265">
        <v>43886</v>
      </c>
      <c r="L265">
        <v>0.103352497472531</v>
      </c>
      <c r="M265">
        <v>0.1594357208706234</v>
      </c>
      <c r="N265">
        <v>0</v>
      </c>
      <c r="O265">
        <v>0.211468852701074</v>
      </c>
      <c r="P265" t="s">
        <v>374</v>
      </c>
      <c r="Q265" t="s">
        <v>636</v>
      </c>
      <c r="R265">
        <v>0</v>
      </c>
      <c r="S265">
        <v>0.3523380595654493</v>
      </c>
      <c r="T265">
        <v>11</v>
      </c>
      <c r="U265">
        <v>0.4772727272727273</v>
      </c>
      <c r="V265">
        <v>0.6237</v>
      </c>
      <c r="W265">
        <v>1.54</v>
      </c>
      <c r="X265">
        <v>0.542600611730792</v>
      </c>
      <c r="Y265">
        <v>-0.378</v>
      </c>
      <c r="Z265">
        <v>0.8440677966101695</v>
      </c>
      <c r="AA265">
        <v>0.2829581993569132</v>
      </c>
      <c r="AB265">
        <v>0.03852327447833066</v>
      </c>
      <c r="AC265">
        <v>0.9101123595505618</v>
      </c>
      <c r="AD265">
        <v>0.8218298555377207</v>
      </c>
    </row>
    <row r="266" spans="1:30">
      <c r="A266" s="1" t="s">
        <v>273</v>
      </c>
      <c r="B266">
        <f>HYPERLINK("https://www.suredividend.com/sure-analysis-HBI/","Hanesbrands, Inc.")</f>
        <v>0</v>
      </c>
      <c r="C266">
        <v>9.300000000000001</v>
      </c>
      <c r="D266">
        <v>3370.8408</v>
      </c>
      <c r="E266" t="s">
        <v>660</v>
      </c>
      <c r="F266" t="s">
        <v>632</v>
      </c>
      <c r="G266" t="s">
        <v>675</v>
      </c>
      <c r="H266" t="s">
        <v>703</v>
      </c>
      <c r="I266" t="s">
        <v>970</v>
      </c>
      <c r="J266" t="s">
        <v>1332</v>
      </c>
      <c r="K266">
        <v>43871</v>
      </c>
      <c r="L266">
        <v>0.06451612903225801</v>
      </c>
      <c r="M266">
        <v>0.1411898789591177</v>
      </c>
      <c r="N266">
        <v>0.03</v>
      </c>
      <c r="O266">
        <v>0.2103906604752881</v>
      </c>
      <c r="P266" t="s">
        <v>374</v>
      </c>
      <c r="Q266" t="s">
        <v>637</v>
      </c>
      <c r="R266">
        <v>0</v>
      </c>
      <c r="S266">
        <v>0.3409090909090909</v>
      </c>
      <c r="T266">
        <v>18</v>
      </c>
      <c r="U266">
        <v>0.5166666666666667</v>
      </c>
      <c r="V266">
        <v>1.6621</v>
      </c>
      <c r="W266">
        <v>1.76</v>
      </c>
      <c r="X266">
        <v>0.6000000000000001</v>
      </c>
      <c r="Y266">
        <v>-0.4743</v>
      </c>
      <c r="Z266">
        <v>0.6644067796610169</v>
      </c>
      <c r="AA266">
        <v>0.1832797427652733</v>
      </c>
      <c r="AB266">
        <v>0.2415730337078652</v>
      </c>
      <c r="AC266">
        <v>0.8828250401284109</v>
      </c>
      <c r="AD266">
        <v>0.8186195826645265</v>
      </c>
    </row>
    <row r="267" spans="1:30">
      <c r="A267" s="1" t="s">
        <v>274</v>
      </c>
      <c r="B267">
        <f>HYPERLINK("https://www.suredividend.com/sure-analysis-TD/","The Toronto-Dominion Bank")</f>
        <v>0</v>
      </c>
      <c r="C267">
        <v>37.41</v>
      </c>
      <c r="D267">
        <v>67712.10000000001</v>
      </c>
      <c r="E267" t="s">
        <v>666</v>
      </c>
      <c r="F267" t="s">
        <v>632</v>
      </c>
      <c r="G267" t="s">
        <v>676</v>
      </c>
      <c r="H267" t="s">
        <v>703</v>
      </c>
      <c r="I267" t="s">
        <v>971</v>
      </c>
      <c r="J267" t="s">
        <v>1316</v>
      </c>
      <c r="K267">
        <v>43896</v>
      </c>
      <c r="L267">
        <v>0.05971039556904501</v>
      </c>
      <c r="M267">
        <v>0.1027280589776818</v>
      </c>
      <c r="N267">
        <v>0.06</v>
      </c>
      <c r="O267">
        <v>0.2070281389562765</v>
      </c>
      <c r="P267" t="s">
        <v>374</v>
      </c>
      <c r="Q267" t="s">
        <v>637</v>
      </c>
      <c r="R267">
        <v>9</v>
      </c>
      <c r="S267">
        <v>0.4198808079394736</v>
      </c>
      <c r="T267">
        <v>61</v>
      </c>
      <c r="U267">
        <v>0.6132786885245901</v>
      </c>
      <c r="V267">
        <v>4.9804</v>
      </c>
      <c r="W267">
        <v>5.32</v>
      </c>
      <c r="X267">
        <v>2.233765898238</v>
      </c>
      <c r="Y267">
        <v>-0.3387</v>
      </c>
      <c r="Z267">
        <v>0.635593220338983</v>
      </c>
      <c r="AA267">
        <v>0.3392282958199357</v>
      </c>
      <c r="AB267">
        <v>0.6645264847512038</v>
      </c>
      <c r="AC267">
        <v>0.768860353130016</v>
      </c>
      <c r="AD267">
        <v>0.8025682182985554</v>
      </c>
    </row>
    <row r="268" spans="1:30">
      <c r="A268" s="1" t="s">
        <v>275</v>
      </c>
      <c r="B268">
        <f>HYPERLINK("https://www.suredividend.com/sure-analysis-COP/","ConocoPhillips")</f>
        <v>0</v>
      </c>
      <c r="C268">
        <v>28.2</v>
      </c>
      <c r="D268">
        <v>30487.866</v>
      </c>
      <c r="E268" t="s">
        <v>660</v>
      </c>
      <c r="F268" t="s">
        <v>632</v>
      </c>
      <c r="G268" t="s">
        <v>675</v>
      </c>
      <c r="H268" t="s">
        <v>703</v>
      </c>
      <c r="I268" t="s">
        <v>972</v>
      </c>
      <c r="J268" t="s">
        <v>1324</v>
      </c>
      <c r="K268">
        <v>43866</v>
      </c>
      <c r="L268">
        <v>0.047340425531914</v>
      </c>
      <c r="M268">
        <v>0.06146797948126492</v>
      </c>
      <c r="N268">
        <v>0.1</v>
      </c>
      <c r="O268">
        <v>0.2052732313452317</v>
      </c>
      <c r="P268" t="s">
        <v>374</v>
      </c>
      <c r="Q268" t="s">
        <v>374</v>
      </c>
      <c r="R268">
        <v>4</v>
      </c>
      <c r="S268">
        <v>0.4171875</v>
      </c>
      <c r="T268">
        <v>38</v>
      </c>
      <c r="U268">
        <v>0.7421052631578947</v>
      </c>
      <c r="V268">
        <v>6.4258</v>
      </c>
      <c r="W268">
        <v>3.2</v>
      </c>
      <c r="X268">
        <v>1.335</v>
      </c>
      <c r="Y268">
        <v>-0.5813</v>
      </c>
      <c r="Z268">
        <v>0.5457627118644068</v>
      </c>
      <c r="AA268">
        <v>0.08842443729903536</v>
      </c>
      <c r="AB268">
        <v>0.9333868378812198</v>
      </c>
      <c r="AC268">
        <v>0.5585874799357946</v>
      </c>
      <c r="AD268">
        <v>0.8009630818619583</v>
      </c>
    </row>
    <row r="269" spans="1:30">
      <c r="A269" s="1" t="s">
        <v>276</v>
      </c>
      <c r="B269">
        <f>HYPERLINK("https://www.suredividend.com/sure-analysis-NTAP/","NetApp, Inc.")</f>
        <v>0</v>
      </c>
      <c r="C269">
        <v>35.91</v>
      </c>
      <c r="D269">
        <v>7942.46607</v>
      </c>
      <c r="E269" t="s">
        <v>664</v>
      </c>
      <c r="F269" t="s">
        <v>632</v>
      </c>
      <c r="G269" t="s">
        <v>675</v>
      </c>
      <c r="H269" t="s">
        <v>704</v>
      </c>
      <c r="I269" t="s">
        <v>973</v>
      </c>
      <c r="J269" t="s">
        <v>1317</v>
      </c>
      <c r="K269">
        <v>43879</v>
      </c>
      <c r="L269">
        <v>0.051239209133945</v>
      </c>
      <c r="M269">
        <v>0.1081209586206275</v>
      </c>
      <c r="N269">
        <v>0.06</v>
      </c>
      <c r="O269">
        <v>0.2051531855966642</v>
      </c>
      <c r="P269" t="s">
        <v>374</v>
      </c>
      <c r="Q269" t="s">
        <v>374</v>
      </c>
      <c r="R269">
        <v>6</v>
      </c>
      <c r="S269">
        <v>0.46</v>
      </c>
      <c r="T269">
        <v>60</v>
      </c>
      <c r="U269">
        <v>0.5984999999999999</v>
      </c>
      <c r="V269">
        <v>4.307</v>
      </c>
      <c r="W269">
        <v>4</v>
      </c>
      <c r="X269">
        <v>1.84</v>
      </c>
      <c r="Y269">
        <v>-0.4523</v>
      </c>
      <c r="Z269">
        <v>0.5847457627118644</v>
      </c>
      <c r="AA269">
        <v>0.2041800643086817</v>
      </c>
      <c r="AB269">
        <v>0.6645264847512038</v>
      </c>
      <c r="AC269">
        <v>0.7897271268057784</v>
      </c>
      <c r="AD269">
        <v>0.7993579454253612</v>
      </c>
    </row>
    <row r="270" spans="1:30">
      <c r="A270" s="1" t="s">
        <v>277</v>
      </c>
      <c r="B270">
        <f>HYPERLINK("https://www.suredividend.com/sure-analysis-AVGO/","Broadcom, Inc.")</f>
        <v>0</v>
      </c>
      <c r="C270">
        <v>218.78</v>
      </c>
      <c r="D270">
        <v>87393.64002000001</v>
      </c>
      <c r="E270" t="s">
        <v>669</v>
      </c>
      <c r="F270" t="s">
        <v>632</v>
      </c>
      <c r="G270" t="s">
        <v>675</v>
      </c>
      <c r="H270" t="s">
        <v>704</v>
      </c>
      <c r="I270" t="s">
        <v>974</v>
      </c>
      <c r="J270" t="s">
        <v>1317</v>
      </c>
      <c r="K270">
        <v>43849</v>
      </c>
      <c r="L270">
        <v>0.04845049821738701</v>
      </c>
      <c r="M270">
        <v>0.066595789660572</v>
      </c>
      <c r="N270">
        <v>0.09</v>
      </c>
      <c r="O270">
        <v>0.2031614159323782</v>
      </c>
      <c r="P270" t="s">
        <v>374</v>
      </c>
      <c r="Q270" t="s">
        <v>374</v>
      </c>
      <c r="R270">
        <v>9</v>
      </c>
      <c r="S270">
        <v>0.456896551724138</v>
      </c>
      <c r="T270">
        <v>302</v>
      </c>
      <c r="U270">
        <v>0.7244370860927153</v>
      </c>
      <c r="V270">
        <v>6.772</v>
      </c>
      <c r="W270">
        <v>23.2</v>
      </c>
      <c r="X270">
        <v>10.6</v>
      </c>
      <c r="Y270">
        <v>-0.1933</v>
      </c>
      <c r="Z270">
        <v>0.5559322033898305</v>
      </c>
      <c r="AA270">
        <v>0.567524115755627</v>
      </c>
      <c r="AB270">
        <v>0.8956661316211878</v>
      </c>
      <c r="AC270">
        <v>0.5810593900481541</v>
      </c>
      <c r="AD270">
        <v>0.7897271268057784</v>
      </c>
    </row>
    <row r="271" spans="1:30">
      <c r="A271" s="1" t="s">
        <v>278</v>
      </c>
      <c r="B271">
        <f>HYPERLINK("https://www.suredividend.com/sure-analysis-SAN/","Banco Santander SA")</f>
        <v>0</v>
      </c>
      <c r="C271">
        <v>2.52</v>
      </c>
      <c r="D271">
        <v>41846.742877</v>
      </c>
      <c r="E271" t="s">
        <v>665</v>
      </c>
      <c r="F271" t="s">
        <v>632</v>
      </c>
      <c r="G271" t="s">
        <v>688</v>
      </c>
      <c r="H271" t="s">
        <v>703</v>
      </c>
      <c r="I271" t="s">
        <v>975</v>
      </c>
      <c r="J271" t="s">
        <v>1316</v>
      </c>
      <c r="K271">
        <v>43864</v>
      </c>
      <c r="L271">
        <v>0.072896825396825</v>
      </c>
      <c r="M271">
        <v>0.1229551070568211</v>
      </c>
      <c r="N271">
        <v>0.02</v>
      </c>
      <c r="O271">
        <v>0.1999156786146155</v>
      </c>
      <c r="P271" t="s">
        <v>374</v>
      </c>
      <c r="Q271" t="s">
        <v>637</v>
      </c>
      <c r="R271">
        <v>1</v>
      </c>
      <c r="S271">
        <v>0.3466037735849056</v>
      </c>
      <c r="T271">
        <v>4.5</v>
      </c>
      <c r="U271">
        <v>0.5600000000000001</v>
      </c>
      <c r="V271">
        <v>0.4161</v>
      </c>
      <c r="W271">
        <v>0.53</v>
      </c>
      <c r="X271">
        <v>0.1837</v>
      </c>
      <c r="Y271">
        <v>-0.4772</v>
      </c>
      <c r="Z271">
        <v>0.7135593220338983</v>
      </c>
      <c r="AA271">
        <v>0.1784565916398714</v>
      </c>
      <c r="AB271">
        <v>0.1436597110754414</v>
      </c>
      <c r="AC271">
        <v>0.8362760834670947</v>
      </c>
      <c r="AD271">
        <v>0.7800963081861958</v>
      </c>
    </row>
    <row r="272" spans="1:30">
      <c r="A272" s="1" t="s">
        <v>279</v>
      </c>
      <c r="B272">
        <f>HYPERLINK("https://www.suredividend.com/sure-analysis-SLF/","Sun Life Financial, Inc.")</f>
        <v>0</v>
      </c>
      <c r="C272">
        <v>31.1</v>
      </c>
      <c r="D272">
        <v>18283.7833</v>
      </c>
      <c r="E272" t="s">
        <v>669</v>
      </c>
      <c r="F272" t="s">
        <v>632</v>
      </c>
      <c r="G272" t="s">
        <v>676</v>
      </c>
      <c r="H272" t="s">
        <v>703</v>
      </c>
      <c r="I272" t="s">
        <v>976</v>
      </c>
      <c r="J272" t="s">
        <v>1316</v>
      </c>
      <c r="K272">
        <v>43877</v>
      </c>
      <c r="L272">
        <v>0.05089126583953001</v>
      </c>
      <c r="M272">
        <v>0.08609419828773301</v>
      </c>
      <c r="N272">
        <v>0.07000000000000001</v>
      </c>
      <c r="O272">
        <v>0.1968058038575153</v>
      </c>
      <c r="P272" t="s">
        <v>374</v>
      </c>
      <c r="Q272" t="s">
        <v>637</v>
      </c>
      <c r="R272">
        <v>4</v>
      </c>
      <c r="S272">
        <v>0.3907946586689877</v>
      </c>
      <c r="T272">
        <v>47</v>
      </c>
      <c r="U272">
        <v>0.6617021276595745</v>
      </c>
      <c r="V272">
        <v>3.3353</v>
      </c>
      <c r="W272">
        <v>4.05</v>
      </c>
      <c r="X272">
        <v>1.5827183676094</v>
      </c>
      <c r="Y272">
        <v>-0.1871</v>
      </c>
      <c r="Z272">
        <v>0.5796610169491525</v>
      </c>
      <c r="AA272">
        <v>0.5836012861736335</v>
      </c>
      <c r="AB272">
        <v>0.7576243980738363</v>
      </c>
      <c r="AC272">
        <v>0.6886035313001605</v>
      </c>
      <c r="AD272">
        <v>0.7736757624398074</v>
      </c>
    </row>
    <row r="273" spans="1:30">
      <c r="A273" s="1" t="s">
        <v>280</v>
      </c>
      <c r="B273">
        <f>HYPERLINK("https://www.suredividend.com/sure-analysis-KMI/","Kinder Morgan, Inc.")</f>
        <v>0</v>
      </c>
      <c r="C273">
        <v>13.86</v>
      </c>
      <c r="D273">
        <v>31393.7316</v>
      </c>
      <c r="E273" t="s">
        <v>670</v>
      </c>
      <c r="F273" t="s">
        <v>632</v>
      </c>
      <c r="G273" t="s">
        <v>675</v>
      </c>
      <c r="H273" t="s">
        <v>703</v>
      </c>
      <c r="I273" t="s">
        <v>977</v>
      </c>
      <c r="J273" t="s">
        <v>1315</v>
      </c>
      <c r="K273">
        <v>43858</v>
      </c>
      <c r="L273">
        <v>0.068542568542568</v>
      </c>
      <c r="M273">
        <v>0.09681123419972182</v>
      </c>
      <c r="N273">
        <v>0.04</v>
      </c>
      <c r="O273">
        <v>0.195209953962111</v>
      </c>
      <c r="P273" t="s">
        <v>374</v>
      </c>
      <c r="Q273" t="s">
        <v>637</v>
      </c>
      <c r="R273">
        <v>2</v>
      </c>
      <c r="S273">
        <v>0.4241071428571428</v>
      </c>
      <c r="T273">
        <v>22</v>
      </c>
      <c r="U273">
        <v>0.63</v>
      </c>
      <c r="V273">
        <v>0.9623</v>
      </c>
      <c r="W273">
        <v>2.24</v>
      </c>
      <c r="X273">
        <v>0.9500000000000001</v>
      </c>
      <c r="Y273">
        <v>-0.3063</v>
      </c>
      <c r="Z273">
        <v>0.6847457627118644</v>
      </c>
      <c r="AA273">
        <v>0.3874598070739549</v>
      </c>
      <c r="AB273">
        <v>0.3723916532905296</v>
      </c>
      <c r="AC273">
        <v>0.7463884430176564</v>
      </c>
      <c r="AD273">
        <v>0.7672552166934189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52.22</v>
      </c>
      <c r="D274">
        <v>23259.20576</v>
      </c>
      <c r="E274" t="s">
        <v>666</v>
      </c>
      <c r="F274" t="s">
        <v>632</v>
      </c>
      <c r="G274" t="s">
        <v>676</v>
      </c>
      <c r="H274" t="s">
        <v>703</v>
      </c>
      <c r="I274" t="s">
        <v>978</v>
      </c>
      <c r="J274" t="s">
        <v>1316</v>
      </c>
      <c r="K274">
        <v>43901</v>
      </c>
      <c r="L274">
        <v>0.082088231761256</v>
      </c>
      <c r="M274">
        <v>0.1049237704771073</v>
      </c>
      <c r="N274">
        <v>0.035</v>
      </c>
      <c r="O274">
        <v>0.1943374600725294</v>
      </c>
      <c r="P274" t="s">
        <v>374</v>
      </c>
      <c r="Q274" t="s">
        <v>637</v>
      </c>
      <c r="R274">
        <v>9</v>
      </c>
      <c r="S274">
        <v>0.4741866662138076</v>
      </c>
      <c r="T274">
        <v>86</v>
      </c>
      <c r="U274">
        <v>0.6072093023255813</v>
      </c>
      <c r="V274">
        <v>8.486800000000001</v>
      </c>
      <c r="W274">
        <v>9.039999999999999</v>
      </c>
      <c r="X274">
        <v>4.28664746257282</v>
      </c>
      <c r="Y274">
        <v>-0.38</v>
      </c>
      <c r="Z274">
        <v>0.771186440677966</v>
      </c>
      <c r="AA274">
        <v>0.2765273311897106</v>
      </c>
      <c r="AB274">
        <v>0.2985553772070626</v>
      </c>
      <c r="AC274">
        <v>0.7768860353130016</v>
      </c>
      <c r="AD274">
        <v>0.7624398073836276</v>
      </c>
    </row>
    <row r="275" spans="1:30">
      <c r="A275" s="1" t="s">
        <v>282</v>
      </c>
      <c r="B275">
        <f>HYPERLINK("https://www.suredividend.com/sure-analysis-TAP/","Molson Coors Beverage Co.")</f>
        <v>0</v>
      </c>
      <c r="C275">
        <v>38.4</v>
      </c>
      <c r="D275">
        <v>8307.1104</v>
      </c>
      <c r="E275" t="s">
        <v>664</v>
      </c>
      <c r="F275" t="s">
        <v>632</v>
      </c>
      <c r="G275" t="s">
        <v>675</v>
      </c>
      <c r="H275" t="s">
        <v>703</v>
      </c>
      <c r="I275" t="s">
        <v>979</v>
      </c>
      <c r="J275" t="s">
        <v>1332</v>
      </c>
      <c r="K275">
        <v>43878</v>
      </c>
      <c r="L275">
        <v>0.05104166666666601</v>
      </c>
      <c r="M275">
        <v>0.1040833612242282</v>
      </c>
      <c r="N275">
        <v>0.05</v>
      </c>
      <c r="O275">
        <v>0.1931741249254251</v>
      </c>
      <c r="P275" t="s">
        <v>374</v>
      </c>
      <c r="Q275" t="s">
        <v>374</v>
      </c>
      <c r="R275">
        <v>1</v>
      </c>
      <c r="S275">
        <v>0.4355555555555555</v>
      </c>
      <c r="T275">
        <v>63</v>
      </c>
      <c r="U275">
        <v>0.6095238095238095</v>
      </c>
      <c r="V275">
        <v>1.1159</v>
      </c>
      <c r="W275">
        <v>4.5</v>
      </c>
      <c r="X275">
        <v>1.96</v>
      </c>
      <c r="Y275">
        <v>-0.3662</v>
      </c>
      <c r="Z275">
        <v>0.5813559322033899</v>
      </c>
      <c r="AA275">
        <v>0.3054662379421222</v>
      </c>
      <c r="AB275">
        <v>0.5232744783306581</v>
      </c>
      <c r="AC275">
        <v>0.7720706260032102</v>
      </c>
      <c r="AD275">
        <v>0.7592295345104334</v>
      </c>
    </row>
    <row r="276" spans="1:30">
      <c r="A276" s="1" t="s">
        <v>283</v>
      </c>
      <c r="B276">
        <f>HYPERLINK("https://www.suredividend.com/sure-analysis-USB/","U.S. Bancorp")</f>
        <v>0</v>
      </c>
      <c r="C276">
        <v>31.61</v>
      </c>
      <c r="D276">
        <v>48087.0286</v>
      </c>
      <c r="E276" t="s">
        <v>665</v>
      </c>
      <c r="F276" t="s">
        <v>632</v>
      </c>
      <c r="G276" t="s">
        <v>675</v>
      </c>
      <c r="H276" t="s">
        <v>703</v>
      </c>
      <c r="I276" t="s">
        <v>980</v>
      </c>
      <c r="J276" t="s">
        <v>1316</v>
      </c>
      <c r="K276">
        <v>43849</v>
      </c>
      <c r="L276">
        <v>0.04998418222081601</v>
      </c>
      <c r="M276">
        <v>0.09162712061992262</v>
      </c>
      <c r="N276">
        <v>0.06</v>
      </c>
      <c r="O276">
        <v>0.1905796807527727</v>
      </c>
      <c r="P276" t="s">
        <v>374</v>
      </c>
      <c r="Q276" t="s">
        <v>637</v>
      </c>
      <c r="R276">
        <v>9</v>
      </c>
      <c r="S276">
        <v>0.3674418604651163</v>
      </c>
      <c r="T276">
        <v>49</v>
      </c>
      <c r="U276">
        <v>0.6451020408163265</v>
      </c>
      <c r="V276">
        <v>4.1579</v>
      </c>
      <c r="W276">
        <v>4.3</v>
      </c>
      <c r="X276">
        <v>1.58</v>
      </c>
      <c r="Y276">
        <v>-0.3872</v>
      </c>
      <c r="Z276">
        <v>0.5694915254237288</v>
      </c>
      <c r="AA276">
        <v>0.2652733118971061</v>
      </c>
      <c r="AB276">
        <v>0.6645264847512038</v>
      </c>
      <c r="AC276">
        <v>0.7207062600321028</v>
      </c>
      <c r="AD276">
        <v>0.7512038523274478</v>
      </c>
    </row>
    <row r="277" spans="1:30">
      <c r="A277" s="1" t="s">
        <v>284</v>
      </c>
      <c r="B277">
        <f>HYPERLINK("https://www.suredividend.com/sure-analysis-WFC/","Wells Fargo &amp; Co.")</f>
        <v>0</v>
      </c>
      <c r="C277">
        <v>27.2</v>
      </c>
      <c r="D277">
        <v>111517.008</v>
      </c>
      <c r="E277" t="s">
        <v>665</v>
      </c>
      <c r="F277" t="s">
        <v>632</v>
      </c>
      <c r="G277" t="s">
        <v>675</v>
      </c>
      <c r="H277" t="s">
        <v>703</v>
      </c>
      <c r="I277" t="s">
        <v>981</v>
      </c>
      <c r="J277" t="s">
        <v>1316</v>
      </c>
      <c r="K277">
        <v>43846</v>
      </c>
      <c r="L277">
        <v>0.07058823529411701</v>
      </c>
      <c r="M277">
        <v>0.1059327574582323</v>
      </c>
      <c r="N277">
        <v>0.03</v>
      </c>
      <c r="O277">
        <v>0.1840741047485774</v>
      </c>
      <c r="P277" t="s">
        <v>374</v>
      </c>
      <c r="Q277" t="s">
        <v>637</v>
      </c>
      <c r="R277">
        <v>9</v>
      </c>
      <c r="S277">
        <v>0.4682926829268293</v>
      </c>
      <c r="T277">
        <v>45</v>
      </c>
      <c r="U277">
        <v>0.6044444444444445</v>
      </c>
      <c r="V277">
        <v>4.0512</v>
      </c>
      <c r="W277">
        <v>4.1</v>
      </c>
      <c r="X277">
        <v>1.92</v>
      </c>
      <c r="Y277">
        <v>-0.4551</v>
      </c>
      <c r="Z277">
        <v>0.7050847457627119</v>
      </c>
      <c r="AA277">
        <v>0.1977491961414791</v>
      </c>
      <c r="AB277">
        <v>0.2415730337078652</v>
      </c>
      <c r="AC277">
        <v>0.7800963081861958</v>
      </c>
      <c r="AD277">
        <v>0.7287319422150883</v>
      </c>
    </row>
    <row r="278" spans="1:30">
      <c r="A278" s="1" t="s">
        <v>285</v>
      </c>
      <c r="B278">
        <f>HYPERLINK("https://www.suredividend.com/sure-analysis-OGZPY/","Gazprom PJSC")</f>
        <v>0</v>
      </c>
      <c r="C278">
        <v>4.29</v>
      </c>
      <c r="D278">
        <v>50779.6575</v>
      </c>
      <c r="E278" t="s">
        <v>660</v>
      </c>
      <c r="F278" t="s">
        <v>632</v>
      </c>
      <c r="G278" t="s">
        <v>692</v>
      </c>
      <c r="H278" t="s">
        <v>705</v>
      </c>
      <c r="I278" t="s">
        <v>982</v>
      </c>
      <c r="J278" t="s">
        <v>1324</v>
      </c>
      <c r="K278">
        <v>43808</v>
      </c>
      <c r="L278">
        <v>0.117505827505827</v>
      </c>
      <c r="M278">
        <v>0.08665382460480164</v>
      </c>
      <c r="N278">
        <v>0.02</v>
      </c>
      <c r="O278">
        <v>0.1836980218522675</v>
      </c>
      <c r="P278" t="s">
        <v>374</v>
      </c>
      <c r="Q278" t="s">
        <v>636</v>
      </c>
      <c r="R278">
        <v>0</v>
      </c>
      <c r="S278">
        <v>0.3877692307692308</v>
      </c>
      <c r="T278">
        <v>6.5</v>
      </c>
      <c r="U278">
        <v>0.66</v>
      </c>
      <c r="V278">
        <v>2.0429</v>
      </c>
      <c r="W278">
        <v>1.3</v>
      </c>
      <c r="X278">
        <v>0.5041</v>
      </c>
      <c r="Y278">
        <v>-0.0654</v>
      </c>
      <c r="Z278">
        <v>0.8813559322033899</v>
      </c>
      <c r="AA278">
        <v>0.7636655948553055</v>
      </c>
      <c r="AB278">
        <v>0.1436597110754414</v>
      </c>
      <c r="AC278">
        <v>0.6902086677367576</v>
      </c>
      <c r="AD278">
        <v>0.7239165329052969</v>
      </c>
    </row>
    <row r="279" spans="1:30">
      <c r="A279" s="1" t="s">
        <v>286</v>
      </c>
      <c r="B279">
        <f>HYPERLINK("https://www.suredividend.com/sure-analysis-MTB/","M&amp;T Bank Corp.")</f>
        <v>0</v>
      </c>
      <c r="C279">
        <v>102.28</v>
      </c>
      <c r="D279">
        <v>13293.590778</v>
      </c>
      <c r="E279" t="s">
        <v>661</v>
      </c>
      <c r="F279" t="s">
        <v>632</v>
      </c>
      <c r="G279" t="s">
        <v>675</v>
      </c>
      <c r="H279" t="s">
        <v>703</v>
      </c>
      <c r="I279" t="s">
        <v>983</v>
      </c>
      <c r="J279" t="s">
        <v>1316</v>
      </c>
      <c r="K279">
        <v>43853</v>
      </c>
      <c r="L279">
        <v>0.040086038326163</v>
      </c>
      <c r="M279">
        <v>0.08948633294288588</v>
      </c>
      <c r="N279">
        <v>0.063</v>
      </c>
      <c r="O279">
        <v>0.1833120610245491</v>
      </c>
      <c r="P279" t="s">
        <v>374</v>
      </c>
      <c r="Q279" t="s">
        <v>374</v>
      </c>
      <c r="R279">
        <v>3</v>
      </c>
      <c r="S279">
        <v>0.2997076023391813</v>
      </c>
      <c r="T279">
        <v>157</v>
      </c>
      <c r="U279">
        <v>0.6514649681528663</v>
      </c>
      <c r="V279">
        <v>13.7629</v>
      </c>
      <c r="W279">
        <v>13.68</v>
      </c>
      <c r="X279">
        <v>4.1</v>
      </c>
      <c r="Y279">
        <v>-0.4059</v>
      </c>
      <c r="Z279">
        <v>0.4745762711864407</v>
      </c>
      <c r="AA279">
        <v>0.2395498392282958</v>
      </c>
      <c r="AB279">
        <v>0.7142857142857143</v>
      </c>
      <c r="AC279">
        <v>0.7078651685393258</v>
      </c>
      <c r="AD279">
        <v>0.7207062600321028</v>
      </c>
    </row>
    <row r="280" spans="1:30">
      <c r="A280" s="1" t="s">
        <v>287</v>
      </c>
      <c r="B280">
        <f>HYPERLINK("https://www.suredividend.com/sure-analysis-CHL/","China Mobile Ltd.")</f>
        <v>0</v>
      </c>
      <c r="C280">
        <v>33.89</v>
      </c>
      <c r="D280">
        <v>138782.939</v>
      </c>
      <c r="E280" t="s">
        <v>665</v>
      </c>
      <c r="F280" t="s">
        <v>632</v>
      </c>
      <c r="G280" t="s">
        <v>690</v>
      </c>
      <c r="H280" t="s">
        <v>703</v>
      </c>
      <c r="J280" t="s">
        <v>1329</v>
      </c>
      <c r="K280">
        <v>43796</v>
      </c>
      <c r="L280">
        <v>0.04950354086751201</v>
      </c>
      <c r="M280">
        <v>0.09355557795055147</v>
      </c>
      <c r="N280">
        <v>0.04</v>
      </c>
      <c r="O280">
        <v>0.17972950997283</v>
      </c>
      <c r="P280" t="s">
        <v>374</v>
      </c>
      <c r="Q280" t="s">
        <v>374</v>
      </c>
      <c r="R280">
        <v>1</v>
      </c>
      <c r="S280">
        <v>0.4247278481012657</v>
      </c>
      <c r="T280">
        <v>53</v>
      </c>
      <c r="U280">
        <v>0.6394339622641509</v>
      </c>
      <c r="V280">
        <v>3.8733</v>
      </c>
      <c r="W280">
        <v>3.95</v>
      </c>
      <c r="X280">
        <v>1.677675</v>
      </c>
      <c r="Y280">
        <v>-0.369</v>
      </c>
      <c r="Z280">
        <v>0.5661016949152543</v>
      </c>
      <c r="AA280">
        <v>0.2958199356913183</v>
      </c>
      <c r="AB280">
        <v>0.3723916532905296</v>
      </c>
      <c r="AC280">
        <v>0.7319422150882825</v>
      </c>
      <c r="AD280">
        <v>0.7030497592295345</v>
      </c>
    </row>
    <row r="281" spans="1:30">
      <c r="A281" s="1" t="s">
        <v>288</v>
      </c>
      <c r="B281">
        <f>HYPERLINK("https://www.suredividend.com/sure-analysis-RY/","Royal Bank of Canada")</f>
        <v>0</v>
      </c>
      <c r="C281">
        <v>57.18</v>
      </c>
      <c r="D281">
        <v>81350.5578</v>
      </c>
      <c r="E281" t="s">
        <v>666</v>
      </c>
      <c r="F281" t="s">
        <v>632</v>
      </c>
      <c r="G281" t="s">
        <v>676</v>
      </c>
      <c r="H281" t="s">
        <v>703</v>
      </c>
      <c r="I281" t="s">
        <v>984</v>
      </c>
      <c r="J281" t="s">
        <v>1316</v>
      </c>
      <c r="K281">
        <v>43896</v>
      </c>
      <c r="L281">
        <v>0.05464196432273501</v>
      </c>
      <c r="M281">
        <v>0.08251757239188806</v>
      </c>
      <c r="N281">
        <v>0.055</v>
      </c>
      <c r="O281">
        <v>0.1793664271080211</v>
      </c>
      <c r="P281" t="s">
        <v>374</v>
      </c>
      <c r="Q281" t="s">
        <v>637</v>
      </c>
      <c r="R281">
        <v>9</v>
      </c>
      <c r="S281">
        <v>0.4425534730841402</v>
      </c>
      <c r="T281">
        <v>85</v>
      </c>
      <c r="U281">
        <v>0.6727058823529412</v>
      </c>
      <c r="V281">
        <v>6.8156</v>
      </c>
      <c r="W281">
        <v>7.06</v>
      </c>
      <c r="X281">
        <v>3.12442751997403</v>
      </c>
      <c r="Y281">
        <v>-0.2607</v>
      </c>
      <c r="Z281">
        <v>0.6084745762711864</v>
      </c>
      <c r="AA281">
        <v>0.4565916398713826</v>
      </c>
      <c r="AB281">
        <v>0.6051364365971108</v>
      </c>
      <c r="AC281">
        <v>0.6613162118780096</v>
      </c>
      <c r="AD281">
        <v>0.7014446227929373</v>
      </c>
    </row>
    <row r="282" spans="1:30">
      <c r="A282" s="1" t="s">
        <v>289</v>
      </c>
      <c r="B282">
        <f>HYPERLINK("https://www.suredividend.com/sure-analysis-CBRL/","Cracker Barrel Old Country Store, Inc.")</f>
        <v>0</v>
      </c>
      <c r="C282">
        <v>93.53</v>
      </c>
      <c r="D282">
        <v>2239.38879</v>
      </c>
      <c r="E282" t="s">
        <v>670</v>
      </c>
      <c r="F282" t="s">
        <v>632</v>
      </c>
      <c r="G282" t="s">
        <v>675</v>
      </c>
      <c r="H282" t="s">
        <v>704</v>
      </c>
      <c r="I282" t="s">
        <v>985</v>
      </c>
      <c r="J282" t="s">
        <v>1333</v>
      </c>
      <c r="K282">
        <v>43838</v>
      </c>
      <c r="L282">
        <v>0.055062546776435</v>
      </c>
      <c r="M282">
        <v>0.08555950836131743</v>
      </c>
      <c r="N282">
        <v>0.05</v>
      </c>
      <c r="O282">
        <v>0.1767668392280008</v>
      </c>
      <c r="P282" t="s">
        <v>374</v>
      </c>
      <c r="Q282" t="s">
        <v>637</v>
      </c>
      <c r="R282">
        <v>17</v>
      </c>
      <c r="S282">
        <v>0.5490405117270789</v>
      </c>
      <c r="T282">
        <v>141</v>
      </c>
      <c r="U282">
        <v>0.6633333333333333</v>
      </c>
      <c r="V282">
        <v>9.1533</v>
      </c>
      <c r="W282">
        <v>9.380000000000001</v>
      </c>
      <c r="X282">
        <v>5.15</v>
      </c>
      <c r="Y282">
        <v>-0.3966</v>
      </c>
      <c r="Z282">
        <v>0.6152542372881356</v>
      </c>
      <c r="AA282">
        <v>0.2556270096463023</v>
      </c>
      <c r="AB282">
        <v>0.5232744783306581</v>
      </c>
      <c r="AC282">
        <v>0.6837881219903692</v>
      </c>
      <c r="AD282">
        <v>0.682182985553772</v>
      </c>
    </row>
    <row r="283" spans="1:30">
      <c r="A283" s="1" t="s">
        <v>290</v>
      </c>
      <c r="B283">
        <f>HYPERLINK("https://www.suredividend.com/sure-analysis-BIP/","Brookfield Infrastructure Partners LP")</f>
        <v>0</v>
      </c>
      <c r="C283">
        <v>36.56</v>
      </c>
      <c r="D283">
        <v>15190.021628</v>
      </c>
      <c r="E283" t="s">
        <v>666</v>
      </c>
      <c r="F283" t="s">
        <v>634</v>
      </c>
      <c r="G283" t="s">
        <v>674</v>
      </c>
      <c r="H283" t="s">
        <v>703</v>
      </c>
      <c r="I283" t="s">
        <v>986</v>
      </c>
      <c r="J283" t="s">
        <v>1331</v>
      </c>
      <c r="K283">
        <v>43873</v>
      </c>
      <c r="L283">
        <v>0.05497811816192501</v>
      </c>
      <c r="M283">
        <v>0.05152192911837461</v>
      </c>
      <c r="N283">
        <v>0.08</v>
      </c>
      <c r="O283">
        <v>0.1761945461806762</v>
      </c>
      <c r="P283" t="s">
        <v>374</v>
      </c>
      <c r="Q283" t="s">
        <v>374</v>
      </c>
      <c r="R283">
        <v>12</v>
      </c>
      <c r="S283">
        <v>0.5521978021978021</v>
      </c>
      <c r="T283">
        <v>47</v>
      </c>
      <c r="U283">
        <v>0.777872340425532</v>
      </c>
      <c r="V283">
        <v>0.0122</v>
      </c>
      <c r="W283">
        <v>3.64</v>
      </c>
      <c r="X283">
        <v>2.01</v>
      </c>
      <c r="Y283">
        <v>-0.122</v>
      </c>
      <c r="Z283">
        <v>0.611864406779661</v>
      </c>
      <c r="AA283">
        <v>0.6784565916398714</v>
      </c>
      <c r="AB283">
        <v>0.8386837881219904</v>
      </c>
      <c r="AC283">
        <v>0.4975922953451043</v>
      </c>
      <c r="AD283">
        <v>0.6805778491171749</v>
      </c>
    </row>
    <row r="284" spans="1:30">
      <c r="A284" s="1" t="s">
        <v>291</v>
      </c>
      <c r="B284">
        <f>HYPERLINK("https://www.suredividend.com/sure-analysis-UPS/","United Parcel Service, Inc.")</f>
        <v>0</v>
      </c>
      <c r="C284">
        <v>86.17</v>
      </c>
      <c r="D284">
        <v>73975.881662</v>
      </c>
      <c r="E284" t="s">
        <v>664</v>
      </c>
      <c r="F284" t="s">
        <v>632</v>
      </c>
      <c r="G284" t="s">
        <v>675</v>
      </c>
      <c r="H284" t="s">
        <v>703</v>
      </c>
      <c r="I284" t="s">
        <v>987</v>
      </c>
      <c r="J284" t="s">
        <v>1319</v>
      </c>
      <c r="K284">
        <v>43860</v>
      </c>
      <c r="L284">
        <v>0.044563072995241</v>
      </c>
      <c r="M284">
        <v>0.0806611172371352</v>
      </c>
      <c r="N284">
        <v>0.06</v>
      </c>
      <c r="O284">
        <v>0.1760369763695859</v>
      </c>
      <c r="P284" t="s">
        <v>374</v>
      </c>
      <c r="Q284" t="s">
        <v>374</v>
      </c>
      <c r="R284">
        <v>10</v>
      </c>
      <c r="S284">
        <v>0.4854614412136536</v>
      </c>
      <c r="T284">
        <v>127</v>
      </c>
      <c r="U284">
        <v>0.678503937007874</v>
      </c>
      <c r="V284">
        <v>5.14</v>
      </c>
      <c r="W284">
        <v>7.91</v>
      </c>
      <c r="X284">
        <v>3.84</v>
      </c>
      <c r="Y284">
        <v>-0.2227</v>
      </c>
      <c r="Z284">
        <v>0.5186440677966102</v>
      </c>
      <c r="AA284">
        <v>0.5289389067524116</v>
      </c>
      <c r="AB284">
        <v>0.6645264847512038</v>
      </c>
      <c r="AC284">
        <v>0.6548956661316212</v>
      </c>
      <c r="AD284">
        <v>0.6789727126805778</v>
      </c>
    </row>
    <row r="285" spans="1:30">
      <c r="A285" s="1" t="s">
        <v>292</v>
      </c>
      <c r="B285">
        <f>HYPERLINK("https://www.suredividend.com/sure-analysis-CSCO/","Cisco Systems, Inc.")</f>
        <v>0</v>
      </c>
      <c r="C285">
        <v>33.2</v>
      </c>
      <c r="D285">
        <v>140797.216</v>
      </c>
      <c r="E285" t="s">
        <v>661</v>
      </c>
      <c r="F285" t="s">
        <v>632</v>
      </c>
      <c r="G285" t="s">
        <v>675</v>
      </c>
      <c r="H285" t="s">
        <v>704</v>
      </c>
      <c r="I285" t="s">
        <v>988</v>
      </c>
      <c r="J285" t="s">
        <v>1328</v>
      </c>
      <c r="K285">
        <v>43874</v>
      </c>
      <c r="L285">
        <v>0.042168674698795</v>
      </c>
      <c r="M285">
        <v>0.08096491755808111</v>
      </c>
      <c r="N285">
        <v>0.06</v>
      </c>
      <c r="O285">
        <v>0.174455222852731</v>
      </c>
      <c r="P285" t="s">
        <v>374</v>
      </c>
      <c r="Q285" t="s">
        <v>374</v>
      </c>
      <c r="R285">
        <v>10</v>
      </c>
      <c r="S285">
        <v>0.4320987654320987</v>
      </c>
      <c r="T285">
        <v>49</v>
      </c>
      <c r="U285">
        <v>0.6775510204081633</v>
      </c>
      <c r="V285">
        <v>2.5884</v>
      </c>
      <c r="W285">
        <v>3.24</v>
      </c>
      <c r="X285">
        <v>1.4</v>
      </c>
      <c r="Y285">
        <v>-0.3687</v>
      </c>
      <c r="Z285">
        <v>0.5</v>
      </c>
      <c r="AA285">
        <v>0.2974276527331189</v>
      </c>
      <c r="AB285">
        <v>0.6645264847512038</v>
      </c>
      <c r="AC285">
        <v>0.6565008025682182</v>
      </c>
      <c r="AD285">
        <v>0.6709470304975923</v>
      </c>
    </row>
    <row r="286" spans="1:30">
      <c r="A286" s="1" t="s">
        <v>293</v>
      </c>
      <c r="B286">
        <f>HYPERLINK("https://www.suredividend.com/sure-analysis-NTIOF/","National Bank of Canada")</f>
        <v>0</v>
      </c>
      <c r="C286">
        <v>34.69</v>
      </c>
      <c r="D286">
        <v>11649.49173</v>
      </c>
      <c r="E286" t="s">
        <v>666</v>
      </c>
      <c r="F286" t="s">
        <v>632</v>
      </c>
      <c r="G286" t="s">
        <v>676</v>
      </c>
      <c r="H286" t="s">
        <v>705</v>
      </c>
      <c r="I286" t="s">
        <v>989</v>
      </c>
      <c r="J286" t="s">
        <v>1316</v>
      </c>
      <c r="K286">
        <v>43901</v>
      </c>
      <c r="L286">
        <v>0.05917893025996501</v>
      </c>
      <c r="M286">
        <v>0.0758535095058579</v>
      </c>
      <c r="N286">
        <v>0.05</v>
      </c>
      <c r="O286">
        <v>0.1716403490838818</v>
      </c>
      <c r="P286" t="s">
        <v>374</v>
      </c>
      <c r="Q286" t="s">
        <v>637</v>
      </c>
      <c r="R286">
        <v>9</v>
      </c>
      <c r="S286">
        <v>0.4276910605662938</v>
      </c>
      <c r="T286">
        <v>50</v>
      </c>
      <c r="U286">
        <v>0.6938</v>
      </c>
      <c r="V286">
        <v>4.9541</v>
      </c>
      <c r="W286">
        <v>4.8</v>
      </c>
      <c r="X286">
        <v>2.05291709071821</v>
      </c>
      <c r="Y286">
        <v>-0.2499</v>
      </c>
      <c r="Z286">
        <v>0.6338983050847458</v>
      </c>
      <c r="AA286">
        <v>0.4734726688102894</v>
      </c>
      <c r="AB286">
        <v>0.5232744783306581</v>
      </c>
      <c r="AC286">
        <v>0.637239165329053</v>
      </c>
      <c r="AD286">
        <v>0.6548956661316212</v>
      </c>
    </row>
    <row r="287" spans="1:30">
      <c r="A287" s="1" t="s">
        <v>294</v>
      </c>
      <c r="B287">
        <f>HYPERLINK("https://www.suredividend.com/sure-analysis-MSM/","MSC Industrial Direct Co., Inc.")</f>
        <v>0</v>
      </c>
      <c r="C287">
        <v>52.56</v>
      </c>
      <c r="D287">
        <v>2911.421811</v>
      </c>
      <c r="E287" t="s">
        <v>663</v>
      </c>
      <c r="F287" t="s">
        <v>632</v>
      </c>
      <c r="G287" t="s">
        <v>675</v>
      </c>
      <c r="H287" t="s">
        <v>703</v>
      </c>
      <c r="I287" t="s">
        <v>990</v>
      </c>
      <c r="J287" t="s">
        <v>1321</v>
      </c>
      <c r="K287">
        <v>43857</v>
      </c>
      <c r="L287">
        <v>0.05251141552511401</v>
      </c>
      <c r="M287">
        <v>0.06790716584560208</v>
      </c>
      <c r="N287">
        <v>0.06</v>
      </c>
      <c r="O287">
        <v>0.1697244969311469</v>
      </c>
      <c r="P287" t="s">
        <v>374</v>
      </c>
      <c r="Q287" t="s">
        <v>374</v>
      </c>
      <c r="R287">
        <v>16</v>
      </c>
      <c r="S287">
        <v>0.5679012345679012</v>
      </c>
      <c r="T287">
        <v>73</v>
      </c>
      <c r="U287">
        <v>0.7200000000000001</v>
      </c>
      <c r="V287">
        <v>5.0731</v>
      </c>
      <c r="W287">
        <v>4.86</v>
      </c>
      <c r="X287">
        <v>2.76</v>
      </c>
      <c r="Y287">
        <v>-0.3673</v>
      </c>
      <c r="Z287">
        <v>0.5966101694915253</v>
      </c>
      <c r="AA287">
        <v>0.3014469453376206</v>
      </c>
      <c r="AB287">
        <v>0.6645264847512038</v>
      </c>
      <c r="AC287">
        <v>0.5842696629213483</v>
      </c>
      <c r="AD287">
        <v>0.637239165329053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20.47</v>
      </c>
      <c r="D288">
        <v>15631.46516</v>
      </c>
      <c r="E288" t="s">
        <v>664</v>
      </c>
      <c r="F288" t="s">
        <v>632</v>
      </c>
      <c r="G288" t="s">
        <v>675</v>
      </c>
      <c r="H288" t="s">
        <v>703</v>
      </c>
      <c r="I288" t="s">
        <v>991</v>
      </c>
      <c r="J288" t="s">
        <v>1317</v>
      </c>
      <c r="K288">
        <v>43860</v>
      </c>
      <c r="L288">
        <v>0.039081582804103</v>
      </c>
      <c r="M288">
        <v>0.07215118776011265</v>
      </c>
      <c r="N288">
        <v>0.06</v>
      </c>
      <c r="O288">
        <v>0.1691969085480685</v>
      </c>
      <c r="P288" t="s">
        <v>374</v>
      </c>
      <c r="Q288" t="s">
        <v>374</v>
      </c>
      <c r="R288">
        <v>9</v>
      </c>
      <c r="S288">
        <v>0.4210526315789474</v>
      </c>
      <c r="T288">
        <v>29</v>
      </c>
      <c r="U288">
        <v>0.7058620689655172</v>
      </c>
      <c r="V288">
        <v>1.1073</v>
      </c>
      <c r="W288">
        <v>1.9</v>
      </c>
      <c r="X288">
        <v>0.8</v>
      </c>
      <c r="Y288">
        <v>-0.4034</v>
      </c>
      <c r="Z288">
        <v>0.4542372881355932</v>
      </c>
      <c r="AA288">
        <v>0.2427652733118971</v>
      </c>
      <c r="AB288">
        <v>0.6645264847512038</v>
      </c>
      <c r="AC288">
        <v>0.6067415730337078</v>
      </c>
      <c r="AD288">
        <v>0.6340288924558588</v>
      </c>
    </row>
    <row r="289" spans="1:30">
      <c r="A289" s="1" t="s">
        <v>296</v>
      </c>
      <c r="B289">
        <f>HYPERLINK("https://www.suredividend.com/sure-analysis-HRB/","H&amp;R Block, Inc.")</f>
        <v>0</v>
      </c>
      <c r="C289">
        <v>15.72</v>
      </c>
      <c r="D289">
        <v>3025.707</v>
      </c>
      <c r="E289" t="s">
        <v>670</v>
      </c>
      <c r="F289" t="s">
        <v>632</v>
      </c>
      <c r="G289" t="s">
        <v>675</v>
      </c>
      <c r="H289" t="s">
        <v>703</v>
      </c>
      <c r="I289" t="s">
        <v>992</v>
      </c>
      <c r="J289" t="s">
        <v>1333</v>
      </c>
      <c r="K289">
        <v>43840</v>
      </c>
      <c r="L289">
        <v>0.065521628498727</v>
      </c>
      <c r="M289">
        <v>0.09722954524213856</v>
      </c>
      <c r="N289">
        <v>0.026</v>
      </c>
      <c r="O289">
        <v>0.1677592227623279</v>
      </c>
      <c r="P289" t="s">
        <v>374</v>
      </c>
      <c r="Q289" t="s">
        <v>637</v>
      </c>
      <c r="R289">
        <v>5</v>
      </c>
      <c r="S289">
        <v>0.4153225806451613</v>
      </c>
      <c r="T289">
        <v>25</v>
      </c>
      <c r="U289">
        <v>0.6288</v>
      </c>
      <c r="V289">
        <v>1.9653</v>
      </c>
      <c r="W289">
        <v>2.48</v>
      </c>
      <c r="X289">
        <v>1.03</v>
      </c>
      <c r="Y289">
        <v>-0.3507</v>
      </c>
      <c r="Z289">
        <v>0.6745762711864407</v>
      </c>
      <c r="AA289">
        <v>0.3183279742765273</v>
      </c>
      <c r="AB289">
        <v>0.1886035313001605</v>
      </c>
      <c r="AC289">
        <v>0.7479935794542536</v>
      </c>
      <c r="AD289">
        <v>0.6260032102728732</v>
      </c>
    </row>
    <row r="290" spans="1:30">
      <c r="A290" s="1" t="s">
        <v>297</v>
      </c>
      <c r="B290">
        <f>HYPERLINK("https://www.suredividend.com/sure-analysis-BAYRY/","Bayer AG")</f>
        <v>0</v>
      </c>
      <c r="C290">
        <v>13.68</v>
      </c>
      <c r="D290">
        <v>51031.43424</v>
      </c>
      <c r="E290" t="s">
        <v>669</v>
      </c>
      <c r="F290" t="s">
        <v>632</v>
      </c>
      <c r="G290" t="s">
        <v>679</v>
      </c>
      <c r="H290" t="s">
        <v>705</v>
      </c>
      <c r="I290" t="s">
        <v>993</v>
      </c>
      <c r="J290" t="s">
        <v>1322</v>
      </c>
      <c r="K290">
        <v>43888</v>
      </c>
      <c r="L290">
        <v>0.05718567251461901</v>
      </c>
      <c r="M290">
        <v>0.08949850706273144</v>
      </c>
      <c r="N290">
        <v>0.035</v>
      </c>
      <c r="O290">
        <v>0.165969024284182</v>
      </c>
      <c r="P290" t="s">
        <v>374</v>
      </c>
      <c r="Q290" t="s">
        <v>374</v>
      </c>
      <c r="R290">
        <v>0</v>
      </c>
      <c r="S290">
        <v>0.4011794871794872</v>
      </c>
      <c r="T290">
        <v>21</v>
      </c>
      <c r="U290">
        <v>0.6514285714285715</v>
      </c>
      <c r="V290">
        <v>0.7053</v>
      </c>
      <c r="W290">
        <v>1.95</v>
      </c>
      <c r="X290">
        <v>0.7823</v>
      </c>
      <c r="Y290">
        <v>-0.2879</v>
      </c>
      <c r="Z290">
        <v>0.6288135593220339</v>
      </c>
      <c r="AA290">
        <v>0.4147909967845659</v>
      </c>
      <c r="AB290">
        <v>0.2985553772070626</v>
      </c>
      <c r="AC290">
        <v>0.7094703049759229</v>
      </c>
      <c r="AD290">
        <v>0.6211878009630819</v>
      </c>
    </row>
    <row r="291" spans="1:30">
      <c r="A291" s="1" t="s">
        <v>298</v>
      </c>
      <c r="B291">
        <f>HYPERLINK("https://www.suredividend.com/sure-analysis-OMC/","Omnicom Group, Inc.")</f>
        <v>0</v>
      </c>
      <c r="C291">
        <v>56.55</v>
      </c>
      <c r="D291">
        <v>12263.8854</v>
      </c>
      <c r="E291" t="s">
        <v>669</v>
      </c>
      <c r="F291" t="s">
        <v>632</v>
      </c>
      <c r="G291" t="s">
        <v>675</v>
      </c>
      <c r="H291" t="s">
        <v>703</v>
      </c>
      <c r="I291" t="s">
        <v>994</v>
      </c>
      <c r="J291" t="s">
        <v>1325</v>
      </c>
      <c r="K291">
        <v>43878</v>
      </c>
      <c r="L291">
        <v>0.04597701149425201</v>
      </c>
      <c r="M291">
        <v>0.09494291931908028</v>
      </c>
      <c r="N291">
        <v>0.035</v>
      </c>
      <c r="O291">
        <v>0.1643504598658507</v>
      </c>
      <c r="P291" t="s">
        <v>374</v>
      </c>
      <c r="Q291" t="s">
        <v>374</v>
      </c>
      <c r="R291">
        <v>10</v>
      </c>
      <c r="S291">
        <v>0.4094488188976378</v>
      </c>
      <c r="T291">
        <v>89</v>
      </c>
      <c r="U291">
        <v>0.6353932584269663</v>
      </c>
      <c r="V291">
        <v>6.0992</v>
      </c>
      <c r="W291">
        <v>6.35</v>
      </c>
      <c r="X291">
        <v>2.6</v>
      </c>
      <c r="Y291">
        <v>-0.2469</v>
      </c>
      <c r="Z291">
        <v>0.5288135593220339</v>
      </c>
      <c r="AA291">
        <v>0.4839228295819936</v>
      </c>
      <c r="AB291">
        <v>0.2985553772070626</v>
      </c>
      <c r="AC291">
        <v>0.7335473515248796</v>
      </c>
      <c r="AD291">
        <v>0.6195826645264847</v>
      </c>
    </row>
    <row r="292" spans="1:30">
      <c r="A292" s="1" t="s">
        <v>299</v>
      </c>
      <c r="B292">
        <f>HYPERLINK("https://www.suredividend.com/sure-analysis-MO/","Altria Group, Inc.")</f>
        <v>0</v>
      </c>
      <c r="C292">
        <v>36.42</v>
      </c>
      <c r="D292">
        <v>67681.8354</v>
      </c>
      <c r="E292" t="s">
        <v>670</v>
      </c>
      <c r="F292" t="s">
        <v>632</v>
      </c>
      <c r="G292" t="s">
        <v>675</v>
      </c>
      <c r="H292" t="s">
        <v>703</v>
      </c>
      <c r="I292" t="s">
        <v>995</v>
      </c>
      <c r="J292" t="s">
        <v>1332</v>
      </c>
      <c r="K292">
        <v>43789</v>
      </c>
      <c r="L292">
        <v>0.09006040637012601</v>
      </c>
      <c r="M292">
        <v>0.0567694727604644</v>
      </c>
      <c r="N292">
        <v>0.04</v>
      </c>
      <c r="O292">
        <v>0.1626798359247965</v>
      </c>
      <c r="P292" t="s">
        <v>374</v>
      </c>
      <c r="Q292" t="s">
        <v>636</v>
      </c>
      <c r="R292">
        <v>49</v>
      </c>
      <c r="S292">
        <v>0.7790973871733967</v>
      </c>
      <c r="T292">
        <v>48</v>
      </c>
      <c r="U292">
        <v>0.75875</v>
      </c>
      <c r="V292">
        <v>-0.7025</v>
      </c>
      <c r="W292">
        <v>4.21</v>
      </c>
      <c r="X292">
        <v>3.28</v>
      </c>
      <c r="Y292">
        <v>-0.3511</v>
      </c>
      <c r="Z292">
        <v>0.8</v>
      </c>
      <c r="AA292">
        <v>0.3167202572347267</v>
      </c>
      <c r="AB292">
        <v>0.3723916532905296</v>
      </c>
      <c r="AC292">
        <v>0.5296950240770465</v>
      </c>
      <c r="AD292">
        <v>0.6067415730337078</v>
      </c>
    </row>
    <row r="293" spans="1:30">
      <c r="A293" s="1" t="s">
        <v>300</v>
      </c>
      <c r="B293">
        <f>HYPERLINK("https://www.suredividend.com/sure-analysis-OPI/","Office Properties Income Trust")</f>
        <v>0</v>
      </c>
      <c r="C293">
        <v>23.01</v>
      </c>
      <c r="D293">
        <v>1109.12802</v>
      </c>
      <c r="E293" t="s">
        <v>660</v>
      </c>
      <c r="F293" t="s">
        <v>633</v>
      </c>
      <c r="G293" t="s">
        <v>675</v>
      </c>
      <c r="H293" t="s">
        <v>704</v>
      </c>
      <c r="I293" t="s">
        <v>996</v>
      </c>
      <c r="J293" t="s">
        <v>1316</v>
      </c>
      <c r="K293">
        <v>43882</v>
      </c>
      <c r="L293">
        <v>0.09561060408518</v>
      </c>
      <c r="M293">
        <v>0.07477972271852429</v>
      </c>
      <c r="N293">
        <v>0.02</v>
      </c>
      <c r="O293">
        <v>0.1599542448121305</v>
      </c>
      <c r="P293" t="s">
        <v>374</v>
      </c>
      <c r="Q293" t="s">
        <v>636</v>
      </c>
      <c r="R293">
        <v>1</v>
      </c>
      <c r="S293">
        <v>0.4</v>
      </c>
      <c r="T293">
        <v>33</v>
      </c>
      <c r="U293">
        <v>0.6972727272727273</v>
      </c>
      <c r="V293">
        <v>0.6304000000000001</v>
      </c>
      <c r="W293">
        <v>5.5</v>
      </c>
      <c r="X293">
        <v>2.2</v>
      </c>
      <c r="Y293">
        <v>-0.1923</v>
      </c>
      <c r="Z293">
        <v>0.8271186440677967</v>
      </c>
      <c r="AA293">
        <v>0.5755627009646302</v>
      </c>
      <c r="AB293">
        <v>0.1436597110754414</v>
      </c>
      <c r="AC293">
        <v>0.6324237560192616</v>
      </c>
      <c r="AD293">
        <v>0.5906902086677368</v>
      </c>
    </row>
    <row r="294" spans="1:30">
      <c r="A294" s="1" t="s">
        <v>301</v>
      </c>
      <c r="B294">
        <f>HYPERLINK("https://www.suredividend.com/sure-analysis-PHG/","Koninklijke Philips NV")</f>
        <v>0</v>
      </c>
      <c r="C294">
        <v>34.61</v>
      </c>
      <c r="D294">
        <v>30836.612528</v>
      </c>
      <c r="E294" t="s">
        <v>660</v>
      </c>
      <c r="F294" t="s">
        <v>632</v>
      </c>
      <c r="G294" t="s">
        <v>693</v>
      </c>
      <c r="H294" t="s">
        <v>703</v>
      </c>
      <c r="I294" t="s">
        <v>997</v>
      </c>
      <c r="J294" t="s">
        <v>1322</v>
      </c>
      <c r="K294">
        <v>43858</v>
      </c>
      <c r="L294">
        <v>0.027772320138688</v>
      </c>
      <c r="M294">
        <v>0.04436755492963007</v>
      </c>
      <c r="N294">
        <v>0.09</v>
      </c>
      <c r="O294">
        <v>0.1559912423318033</v>
      </c>
      <c r="P294" t="s">
        <v>374</v>
      </c>
      <c r="Q294" t="s">
        <v>397</v>
      </c>
      <c r="R294">
        <v>0</v>
      </c>
      <c r="S294">
        <v>0.4005</v>
      </c>
      <c r="T294">
        <v>43</v>
      </c>
      <c r="U294">
        <v>0.8048837209302325</v>
      </c>
      <c r="V294">
        <v>1.7016</v>
      </c>
      <c r="W294">
        <v>2.4</v>
      </c>
      <c r="X294">
        <v>0.9612000000000001</v>
      </c>
      <c r="Y294">
        <v>-0.138</v>
      </c>
      <c r="Z294">
        <v>0.2915254237288136</v>
      </c>
      <c r="AA294">
        <v>0.6527331189710611</v>
      </c>
      <c r="AB294">
        <v>0.8956661316211878</v>
      </c>
      <c r="AC294">
        <v>0.4590690208667737</v>
      </c>
      <c r="AD294">
        <v>0.5778491171749599</v>
      </c>
    </row>
    <row r="295" spans="1:30">
      <c r="A295" s="1" t="s">
        <v>302</v>
      </c>
      <c r="B295">
        <f>HYPERLINK("https://www.suredividend.com/sure-analysis-CVS/","CVS Health Corp.")</f>
        <v>0</v>
      </c>
      <c r="C295">
        <v>54.6</v>
      </c>
      <c r="D295">
        <v>71207.136</v>
      </c>
      <c r="E295" t="s">
        <v>661</v>
      </c>
      <c r="F295" t="s">
        <v>632</v>
      </c>
      <c r="G295" t="s">
        <v>675</v>
      </c>
      <c r="H295" t="s">
        <v>703</v>
      </c>
      <c r="I295" t="s">
        <v>998</v>
      </c>
      <c r="J295" t="s">
        <v>1320</v>
      </c>
      <c r="K295">
        <v>43873</v>
      </c>
      <c r="L295">
        <v>0.036630036630036</v>
      </c>
      <c r="M295">
        <v>0.07394092378577932</v>
      </c>
      <c r="N295">
        <v>0.05</v>
      </c>
      <c r="O295">
        <v>0.152764737390247</v>
      </c>
      <c r="P295" t="s">
        <v>374</v>
      </c>
      <c r="Q295" t="s">
        <v>374</v>
      </c>
      <c r="R295">
        <v>0</v>
      </c>
      <c r="S295">
        <v>0.2812939521800281</v>
      </c>
      <c r="T295">
        <v>78</v>
      </c>
      <c r="U295">
        <v>0.7000000000000001</v>
      </c>
      <c r="V295">
        <v>5.0943</v>
      </c>
      <c r="W295">
        <v>7.11</v>
      </c>
      <c r="X295">
        <v>2</v>
      </c>
      <c r="Y295">
        <v>-0.0348</v>
      </c>
      <c r="Z295">
        <v>0.4203389830508475</v>
      </c>
      <c r="AA295">
        <v>0.8070739549839229</v>
      </c>
      <c r="AB295">
        <v>0.5232744783306581</v>
      </c>
      <c r="AC295">
        <v>0.622792937399679</v>
      </c>
      <c r="AD295">
        <v>0.5569823434991974</v>
      </c>
    </row>
    <row r="296" spans="1:30">
      <c r="A296" s="1" t="s">
        <v>303</v>
      </c>
      <c r="B296">
        <f>HYPERLINK("https://www.suredividend.com/sure-analysis-JCI/","Johnson Controls International Plc")</f>
        <v>0</v>
      </c>
      <c r="C296">
        <v>30.52</v>
      </c>
      <c r="D296">
        <v>23312.00004</v>
      </c>
      <c r="E296" t="s">
        <v>664</v>
      </c>
      <c r="F296" t="s">
        <v>632</v>
      </c>
      <c r="G296" t="s">
        <v>678</v>
      </c>
      <c r="H296" t="s">
        <v>703</v>
      </c>
      <c r="I296" t="s">
        <v>999</v>
      </c>
      <c r="J296" t="s">
        <v>1326</v>
      </c>
      <c r="K296">
        <v>43864</v>
      </c>
      <c r="L296">
        <v>0.034076015727391</v>
      </c>
      <c r="M296">
        <v>0.06081552132347556</v>
      </c>
      <c r="N296">
        <v>0.06</v>
      </c>
      <c r="O296">
        <v>0.1485212293991023</v>
      </c>
      <c r="P296" t="s">
        <v>374</v>
      </c>
      <c r="Q296" t="s">
        <v>440</v>
      </c>
      <c r="R296">
        <v>0</v>
      </c>
      <c r="S296">
        <v>0.407843137254902</v>
      </c>
      <c r="T296">
        <v>41</v>
      </c>
      <c r="U296">
        <v>0.744390243902439</v>
      </c>
      <c r="V296">
        <v>0.3997</v>
      </c>
      <c r="W296">
        <v>2.55</v>
      </c>
      <c r="X296">
        <v>1.04</v>
      </c>
      <c r="Y296">
        <v>-0.1585</v>
      </c>
      <c r="Z296">
        <v>0.3838983050847458</v>
      </c>
      <c r="AA296">
        <v>0.6302250803858521</v>
      </c>
      <c r="AB296">
        <v>0.6645264847512038</v>
      </c>
      <c r="AC296">
        <v>0.5489566613162119</v>
      </c>
      <c r="AD296">
        <v>0.5409309791332263</v>
      </c>
    </row>
    <row r="297" spans="1:30">
      <c r="A297" s="1" t="s">
        <v>304</v>
      </c>
      <c r="B297">
        <f>HYPERLINK("https://www.suredividend.com/sure-analysis-BLK/","BlackRock, Inc.")</f>
        <v>0</v>
      </c>
      <c r="C297">
        <v>386.22</v>
      </c>
      <c r="D297">
        <v>59797.67016</v>
      </c>
      <c r="E297" t="s">
        <v>666</v>
      </c>
      <c r="F297" t="s">
        <v>632</v>
      </c>
      <c r="G297" t="s">
        <v>675</v>
      </c>
      <c r="H297" t="s">
        <v>703</v>
      </c>
      <c r="I297" t="s">
        <v>1000</v>
      </c>
      <c r="J297" t="s">
        <v>1316</v>
      </c>
      <c r="K297">
        <v>43847</v>
      </c>
      <c r="L297">
        <v>0.03417741183781201</v>
      </c>
      <c r="M297">
        <v>0.03603215141573557</v>
      </c>
      <c r="N297">
        <v>0.08</v>
      </c>
      <c r="O297">
        <v>0.1473547537600741</v>
      </c>
      <c r="P297" t="s">
        <v>374</v>
      </c>
      <c r="Q297" t="s">
        <v>440</v>
      </c>
      <c r="R297">
        <v>10</v>
      </c>
      <c r="S297">
        <v>0.4285714285714285</v>
      </c>
      <c r="T297">
        <v>461</v>
      </c>
      <c r="U297">
        <v>0.8377874186550976</v>
      </c>
      <c r="V297">
        <v>28.7025</v>
      </c>
      <c r="W297">
        <v>30.8</v>
      </c>
      <c r="X297">
        <v>13.2</v>
      </c>
      <c r="Y297">
        <v>-0.1056</v>
      </c>
      <c r="Z297">
        <v>0.3864406779661017</v>
      </c>
      <c r="AA297">
        <v>0.7073954983922829</v>
      </c>
      <c r="AB297">
        <v>0.8386837881219904</v>
      </c>
      <c r="AC297">
        <v>0.4125200642054574</v>
      </c>
      <c r="AD297">
        <v>0.5329052969502408</v>
      </c>
    </row>
    <row r="298" spans="1:30">
      <c r="A298" s="1" t="s">
        <v>305</v>
      </c>
      <c r="B298">
        <f>HYPERLINK("https://www.suredividend.com/sure-analysis-ALV/","Autoliv, Inc.")</f>
        <v>0</v>
      </c>
      <c r="C298">
        <v>53.58</v>
      </c>
      <c r="D298">
        <v>4674.855</v>
      </c>
      <c r="E298" t="s">
        <v>665</v>
      </c>
      <c r="F298" t="s">
        <v>632</v>
      </c>
      <c r="G298" t="s">
        <v>684</v>
      </c>
      <c r="H298" t="s">
        <v>703</v>
      </c>
      <c r="I298" t="s">
        <v>1001</v>
      </c>
      <c r="J298" t="s">
        <v>1326</v>
      </c>
      <c r="K298">
        <v>43862</v>
      </c>
      <c r="L298">
        <v>0.04628592758491901</v>
      </c>
      <c r="M298">
        <v>0.06087925589129739</v>
      </c>
      <c r="N298">
        <v>0.05</v>
      </c>
      <c r="O298">
        <v>0.1470189548424172</v>
      </c>
      <c r="P298" t="s">
        <v>374</v>
      </c>
      <c r="Q298" t="s">
        <v>637</v>
      </c>
      <c r="R298">
        <v>10</v>
      </c>
      <c r="S298">
        <v>0.3815384615384615</v>
      </c>
      <c r="T298">
        <v>72</v>
      </c>
      <c r="U298">
        <v>0.7441666666666666</v>
      </c>
      <c r="V298">
        <v>5.2924</v>
      </c>
      <c r="W298">
        <v>6.5</v>
      </c>
      <c r="X298">
        <v>2.48</v>
      </c>
      <c r="Y298">
        <v>-0.3107</v>
      </c>
      <c r="Z298">
        <v>0.5322033898305084</v>
      </c>
      <c r="AA298">
        <v>0.3778135048231511</v>
      </c>
      <c r="AB298">
        <v>0.5232744783306581</v>
      </c>
      <c r="AC298">
        <v>0.550561797752809</v>
      </c>
      <c r="AD298">
        <v>0.5280898876404494</v>
      </c>
    </row>
    <row r="299" spans="1:30">
      <c r="A299" s="1" t="s">
        <v>306</v>
      </c>
      <c r="B299">
        <f>HYPERLINK("https://www.suredividend.com/sure-analysis-STZ/","Constellation Brands, Inc.")</f>
        <v>0</v>
      </c>
      <c r="C299">
        <v>131.43</v>
      </c>
      <c r="D299">
        <v>25188.346189</v>
      </c>
      <c r="E299" t="s">
        <v>664</v>
      </c>
      <c r="F299" t="s">
        <v>632</v>
      </c>
      <c r="G299" t="s">
        <v>675</v>
      </c>
      <c r="H299" t="s">
        <v>703</v>
      </c>
      <c r="I299" t="s">
        <v>1002</v>
      </c>
      <c r="J299" t="s">
        <v>1332</v>
      </c>
      <c r="K299">
        <v>43838</v>
      </c>
      <c r="L299">
        <v>0.022749752720079</v>
      </c>
      <c r="M299">
        <v>0.05404783485447551</v>
      </c>
      <c r="N299">
        <v>0.07000000000000001</v>
      </c>
      <c r="O299">
        <v>0.145171689707555</v>
      </c>
      <c r="P299" t="s">
        <v>374</v>
      </c>
      <c r="Q299" t="s">
        <v>440</v>
      </c>
      <c r="R299">
        <v>4</v>
      </c>
      <c r="S299">
        <v>0.3147368421052632</v>
      </c>
      <c r="T299">
        <v>171</v>
      </c>
      <c r="U299">
        <v>0.7685964912280702</v>
      </c>
      <c r="V299">
        <v>4.4113</v>
      </c>
      <c r="W299">
        <v>9.5</v>
      </c>
      <c r="X299">
        <v>2.99</v>
      </c>
      <c r="Y299">
        <v>-0.2299</v>
      </c>
      <c r="Z299">
        <v>0.211864406779661</v>
      </c>
      <c r="AA299">
        <v>0.5192926045016076</v>
      </c>
      <c r="AB299">
        <v>0.7576243980738363</v>
      </c>
      <c r="AC299">
        <v>0.5168539325842696</v>
      </c>
      <c r="AD299">
        <v>0.5168539325842696</v>
      </c>
    </row>
    <row r="300" spans="1:30">
      <c r="A300" s="1" t="s">
        <v>307</v>
      </c>
      <c r="B300">
        <f>HYPERLINK("https://www.suredividend.com/sure-analysis-NSC/","Norfolk Southern Corp.")</f>
        <v>0</v>
      </c>
      <c r="C300">
        <v>133.5</v>
      </c>
      <c r="D300">
        <v>34422.174</v>
      </c>
      <c r="E300" t="s">
        <v>669</v>
      </c>
      <c r="F300" t="s">
        <v>632</v>
      </c>
      <c r="G300" t="s">
        <v>675</v>
      </c>
      <c r="H300" t="s">
        <v>703</v>
      </c>
      <c r="I300" t="s">
        <v>1003</v>
      </c>
      <c r="J300" t="s">
        <v>1319</v>
      </c>
      <c r="K300">
        <v>43861</v>
      </c>
      <c r="L300">
        <v>0.026966292134831</v>
      </c>
      <c r="M300">
        <v>0.05198473083483801</v>
      </c>
      <c r="N300">
        <v>0.065</v>
      </c>
      <c r="O300">
        <v>0.1421406784465662</v>
      </c>
      <c r="P300" t="s">
        <v>374</v>
      </c>
      <c r="Q300" t="s">
        <v>440</v>
      </c>
      <c r="R300">
        <v>3</v>
      </c>
      <c r="S300">
        <v>0.3243243243243243</v>
      </c>
      <c r="T300">
        <v>172</v>
      </c>
      <c r="U300">
        <v>0.7761627906976745</v>
      </c>
      <c r="V300">
        <v>10.3129</v>
      </c>
      <c r="W300">
        <v>11.1</v>
      </c>
      <c r="X300">
        <v>3.6</v>
      </c>
      <c r="Y300">
        <v>-0.2575</v>
      </c>
      <c r="Z300">
        <v>0.2813559322033898</v>
      </c>
      <c r="AA300">
        <v>0.4646302250803858</v>
      </c>
      <c r="AB300">
        <v>0.7199036918138042</v>
      </c>
      <c r="AC300">
        <v>0.5040128410914928</v>
      </c>
      <c r="AD300">
        <v>0.4847512038523274</v>
      </c>
    </row>
    <row r="301" spans="1:30">
      <c r="A301" s="1" t="s">
        <v>308</v>
      </c>
      <c r="B301">
        <f>HYPERLINK("https://www.suredividend.com/sure-analysis-AMX/","America Movil SAB de CV")</f>
        <v>0</v>
      </c>
      <c r="C301">
        <v>12.95</v>
      </c>
      <c r="D301">
        <v>29051.96525</v>
      </c>
      <c r="E301" t="s">
        <v>660</v>
      </c>
      <c r="F301" t="s">
        <v>632</v>
      </c>
      <c r="G301" t="s">
        <v>694</v>
      </c>
      <c r="H301" t="s">
        <v>703</v>
      </c>
      <c r="I301" t="s">
        <v>1004</v>
      </c>
      <c r="J301" t="s">
        <v>1329</v>
      </c>
      <c r="K301">
        <v>43878</v>
      </c>
      <c r="L301">
        <v>0.028378378378378</v>
      </c>
      <c r="M301">
        <v>0.04320591978934707</v>
      </c>
      <c r="N301">
        <v>0.07000000000000001</v>
      </c>
      <c r="O301">
        <v>0.1390072850899247</v>
      </c>
      <c r="P301" t="s">
        <v>374</v>
      </c>
      <c r="Q301" t="s">
        <v>440</v>
      </c>
      <c r="R301">
        <v>3</v>
      </c>
      <c r="S301">
        <v>0.3141025641025641</v>
      </c>
      <c r="T301">
        <v>16</v>
      </c>
      <c r="U301">
        <v>0.809375</v>
      </c>
      <c r="V301">
        <v>0.8955000000000001</v>
      </c>
      <c r="W301">
        <v>1.17</v>
      </c>
      <c r="X301">
        <v>0.3675</v>
      </c>
      <c r="Y301">
        <v>-0.11</v>
      </c>
      <c r="Z301">
        <v>0.3033898305084746</v>
      </c>
      <c r="AA301">
        <v>0.6993569131832796</v>
      </c>
      <c r="AB301">
        <v>0.7576243980738363</v>
      </c>
      <c r="AC301">
        <v>0.4510433386837881</v>
      </c>
      <c r="AD301">
        <v>0.4703049759229534</v>
      </c>
    </row>
    <row r="302" spans="1:30">
      <c r="A302" s="1" t="s">
        <v>309</v>
      </c>
      <c r="B302">
        <f>HYPERLINK("https://www.suredividend.com/sure-analysis-DNKN/","Dunkin' Brands Group, Inc.")</f>
        <v>0</v>
      </c>
      <c r="C302">
        <v>54.46</v>
      </c>
      <c r="D302">
        <v>4497.08896</v>
      </c>
      <c r="E302" t="s">
        <v>662</v>
      </c>
      <c r="F302" t="s">
        <v>632</v>
      </c>
      <c r="G302" t="s">
        <v>675</v>
      </c>
      <c r="H302" t="s">
        <v>704</v>
      </c>
      <c r="I302" t="s">
        <v>1005</v>
      </c>
      <c r="J302" t="s">
        <v>1333</v>
      </c>
      <c r="K302">
        <v>43901</v>
      </c>
      <c r="L302">
        <v>0.027543150936467</v>
      </c>
      <c r="M302">
        <v>0.03281007880615228</v>
      </c>
      <c r="N302">
        <v>0.08</v>
      </c>
      <c r="O302">
        <v>0.1386742062458062</v>
      </c>
      <c r="P302" t="s">
        <v>374</v>
      </c>
      <c r="Q302" t="s">
        <v>440</v>
      </c>
      <c r="R302">
        <v>8</v>
      </c>
      <c r="S302">
        <v>0.4702194357366771</v>
      </c>
      <c r="T302">
        <v>64</v>
      </c>
      <c r="U302">
        <v>0.8509375</v>
      </c>
      <c r="V302">
        <v>2.9233</v>
      </c>
      <c r="W302">
        <v>3.19</v>
      </c>
      <c r="X302">
        <v>1.5</v>
      </c>
      <c r="Y302">
        <v>-0.2352</v>
      </c>
      <c r="Z302">
        <v>0.288135593220339</v>
      </c>
      <c r="AA302">
        <v>0.5096463022508039</v>
      </c>
      <c r="AB302">
        <v>0.8386837881219904</v>
      </c>
      <c r="AC302">
        <v>0.3980738362760834</v>
      </c>
      <c r="AD302">
        <v>0.463884430176565</v>
      </c>
    </row>
    <row r="303" spans="1:30">
      <c r="A303" s="1" t="s">
        <v>310</v>
      </c>
      <c r="B303">
        <f>HYPERLINK("https://www.suredividend.com/sure-analysis-YUM/","Yum! Brands, Inc.")</f>
        <v>0</v>
      </c>
      <c r="C303">
        <v>78.45</v>
      </c>
      <c r="D303">
        <v>23599.4859</v>
      </c>
      <c r="E303" t="s">
        <v>660</v>
      </c>
      <c r="F303" t="s">
        <v>632</v>
      </c>
      <c r="G303" t="s">
        <v>675</v>
      </c>
      <c r="H303" t="s">
        <v>703</v>
      </c>
      <c r="I303" t="s">
        <v>1006</v>
      </c>
      <c r="J303" t="s">
        <v>1333</v>
      </c>
      <c r="K303">
        <v>43868</v>
      </c>
      <c r="L303">
        <v>0.021414913957934</v>
      </c>
      <c r="M303">
        <v>0.03682863059290553</v>
      </c>
      <c r="N303">
        <v>0.08</v>
      </c>
      <c r="O303">
        <v>0.1374423731912706</v>
      </c>
      <c r="P303" t="s">
        <v>374</v>
      </c>
      <c r="Q303" t="s">
        <v>397</v>
      </c>
      <c r="R303">
        <v>3</v>
      </c>
      <c r="S303">
        <v>0.4307692307692308</v>
      </c>
      <c r="T303">
        <v>94</v>
      </c>
      <c r="U303">
        <v>0.8345744680851064</v>
      </c>
      <c r="V303">
        <v>4.2339</v>
      </c>
      <c r="W303">
        <v>3.9</v>
      </c>
      <c r="X303">
        <v>1.68</v>
      </c>
      <c r="Y303">
        <v>-0.2047</v>
      </c>
      <c r="Z303">
        <v>0.1898305084745763</v>
      </c>
      <c r="AA303">
        <v>0.5514469453376205</v>
      </c>
      <c r="AB303">
        <v>0.8386837881219904</v>
      </c>
      <c r="AC303">
        <v>0.4213483146067415</v>
      </c>
      <c r="AD303">
        <v>0.4526484751203852</v>
      </c>
    </row>
    <row r="304" spans="1:30">
      <c r="A304" s="1" t="s">
        <v>311</v>
      </c>
      <c r="B304">
        <f>HYPERLINK("https://www.suredividend.com/sure-analysis-EFSI/","Eagle Financial Services, Inc.")</f>
        <v>0</v>
      </c>
      <c r="C304">
        <v>28.6</v>
      </c>
      <c r="D304">
        <v>98.098</v>
      </c>
      <c r="E304" t="s">
        <v>669</v>
      </c>
      <c r="F304" t="s">
        <v>632</v>
      </c>
      <c r="G304" t="s">
        <v>675</v>
      </c>
      <c r="H304" t="s">
        <v>705</v>
      </c>
      <c r="I304" t="s">
        <v>1007</v>
      </c>
      <c r="J304" t="s">
        <v>1316</v>
      </c>
      <c r="K304">
        <v>43860</v>
      </c>
      <c r="L304">
        <v>0.034965034965034</v>
      </c>
      <c r="M304">
        <v>0.05285154358586452</v>
      </c>
      <c r="N304">
        <v>0.055</v>
      </c>
      <c r="O304">
        <v>0.1368670619316339</v>
      </c>
      <c r="P304" t="s">
        <v>374</v>
      </c>
      <c r="Q304" t="s">
        <v>374</v>
      </c>
      <c r="R304">
        <v>1</v>
      </c>
      <c r="S304">
        <v>0.3278688524590164</v>
      </c>
      <c r="T304">
        <v>37</v>
      </c>
      <c r="U304">
        <v>0.772972972972973</v>
      </c>
      <c r="V304">
        <v>2.8378</v>
      </c>
      <c r="W304">
        <v>3.05</v>
      </c>
      <c r="X304">
        <v>1</v>
      </c>
      <c r="Y304">
        <v>-0.1588</v>
      </c>
      <c r="Z304">
        <v>0.3983050847457627</v>
      </c>
      <c r="AA304">
        <v>0.6286173633440515</v>
      </c>
      <c r="AB304">
        <v>0.6051364365971108</v>
      </c>
      <c r="AC304">
        <v>0.5120385232744783</v>
      </c>
      <c r="AD304">
        <v>0.4494382022471911</v>
      </c>
    </row>
    <row r="305" spans="1:30">
      <c r="A305" s="1" t="s">
        <v>312</v>
      </c>
      <c r="B305">
        <f>HYPERLINK("https://www.suredividend.com/sure-analysis-VZ/","Verizon Communications, Inc.")</f>
        <v>0</v>
      </c>
      <c r="C305">
        <v>51.2</v>
      </c>
      <c r="D305">
        <v>211756.032</v>
      </c>
      <c r="E305" t="s">
        <v>661</v>
      </c>
      <c r="F305" t="s">
        <v>632</v>
      </c>
      <c r="G305" t="s">
        <v>675</v>
      </c>
      <c r="H305" t="s">
        <v>703</v>
      </c>
      <c r="I305" t="s">
        <v>1008</v>
      </c>
      <c r="J305" t="s">
        <v>1329</v>
      </c>
      <c r="K305">
        <v>43861</v>
      </c>
      <c r="L305">
        <v>0.047558593749999</v>
      </c>
      <c r="M305">
        <v>0.06148980152765238</v>
      </c>
      <c r="N305">
        <v>0.04</v>
      </c>
      <c r="O305">
        <v>0.1363628081040569</v>
      </c>
      <c r="P305" t="s">
        <v>374</v>
      </c>
      <c r="Q305" t="s">
        <v>374</v>
      </c>
      <c r="R305">
        <v>15</v>
      </c>
      <c r="S305">
        <v>0.4919191919191919</v>
      </c>
      <c r="T305">
        <v>69</v>
      </c>
      <c r="U305">
        <v>0.7420289855072464</v>
      </c>
      <c r="V305">
        <v>4.6553</v>
      </c>
      <c r="W305">
        <v>4.95</v>
      </c>
      <c r="X305">
        <v>2.435</v>
      </c>
      <c r="Y305">
        <v>-0.112</v>
      </c>
      <c r="Z305">
        <v>0.5474576271186441</v>
      </c>
      <c r="AA305">
        <v>0.6929260450160771</v>
      </c>
      <c r="AB305">
        <v>0.3723916532905296</v>
      </c>
      <c r="AC305">
        <v>0.5601926163723917</v>
      </c>
      <c r="AD305">
        <v>0.4446227929373997</v>
      </c>
    </row>
    <row r="306" spans="1:30">
      <c r="A306" s="1" t="s">
        <v>313</v>
      </c>
      <c r="B306">
        <f>HYPERLINK("https://www.suredividend.com/sure-analysis-AMGN/","Amgen, Inc.")</f>
        <v>0</v>
      </c>
      <c r="C306">
        <v>182.24</v>
      </c>
      <c r="D306">
        <v>107486.42768</v>
      </c>
      <c r="E306" t="s">
        <v>661</v>
      </c>
      <c r="F306" t="s">
        <v>632</v>
      </c>
      <c r="G306" t="s">
        <v>675</v>
      </c>
      <c r="H306" t="s">
        <v>704</v>
      </c>
      <c r="I306" t="s">
        <v>1009</v>
      </c>
      <c r="J306" t="s">
        <v>1322</v>
      </c>
      <c r="K306">
        <v>43863</v>
      </c>
      <c r="L306">
        <v>0.03182616330114101</v>
      </c>
      <c r="M306">
        <v>0.01466451615904485</v>
      </c>
      <c r="N306">
        <v>0.09</v>
      </c>
      <c r="O306">
        <v>0.1350445222694874</v>
      </c>
      <c r="P306" t="s">
        <v>374</v>
      </c>
      <c r="Q306" t="s">
        <v>374</v>
      </c>
      <c r="R306">
        <v>10</v>
      </c>
      <c r="S306">
        <v>0.3808273145108338</v>
      </c>
      <c r="T306">
        <v>196</v>
      </c>
      <c r="U306">
        <v>0.929795918367347</v>
      </c>
      <c r="V306">
        <v>12.9497</v>
      </c>
      <c r="W306">
        <v>15.23</v>
      </c>
      <c r="X306">
        <v>5.8</v>
      </c>
      <c r="Y306">
        <v>-0.0273</v>
      </c>
      <c r="Z306">
        <v>0.3474576271186441</v>
      </c>
      <c r="AA306">
        <v>0.8135048231511255</v>
      </c>
      <c r="AB306">
        <v>0.8956661316211878</v>
      </c>
      <c r="AC306">
        <v>0.3210272873194221</v>
      </c>
      <c r="AD306">
        <v>0.4382022471910113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62.1</v>
      </c>
      <c r="D307">
        <v>72886.77</v>
      </c>
      <c r="E307" t="s">
        <v>664</v>
      </c>
      <c r="F307" t="s">
        <v>632</v>
      </c>
      <c r="G307" t="s">
        <v>675</v>
      </c>
      <c r="H307" t="s">
        <v>704</v>
      </c>
      <c r="I307" t="s">
        <v>1010</v>
      </c>
      <c r="J307" t="s">
        <v>1333</v>
      </c>
      <c r="K307">
        <v>43859</v>
      </c>
      <c r="L307">
        <v>0.023993558776167</v>
      </c>
      <c r="M307">
        <v>0.01225625034648092</v>
      </c>
      <c r="N307">
        <v>0.1</v>
      </c>
      <c r="O307">
        <v>0.1343961150343191</v>
      </c>
      <c r="P307" t="s">
        <v>374</v>
      </c>
      <c r="Q307" t="s">
        <v>397</v>
      </c>
      <c r="R307">
        <v>10</v>
      </c>
      <c r="S307">
        <v>0.4966666666666666</v>
      </c>
      <c r="T307">
        <v>66</v>
      </c>
      <c r="U307">
        <v>0.9409090909090909</v>
      </c>
      <c r="V307">
        <v>3.0981</v>
      </c>
      <c r="W307">
        <v>3</v>
      </c>
      <c r="X307">
        <v>1.49</v>
      </c>
      <c r="Y307">
        <v>-0.1141</v>
      </c>
      <c r="Z307">
        <v>0.2355932203389831</v>
      </c>
      <c r="AA307">
        <v>0.6897106109324759</v>
      </c>
      <c r="AB307">
        <v>0.9333868378812198</v>
      </c>
      <c r="AC307">
        <v>0.2985553772070626</v>
      </c>
      <c r="AD307">
        <v>0.4365971107544142</v>
      </c>
    </row>
    <row r="308" spans="1:30">
      <c r="A308" s="1" t="s">
        <v>315</v>
      </c>
      <c r="B308">
        <f>HYPERLINK("https://www.suredividend.com/sure-analysis-CWCO/","Consolidated Water Co. Ltd.")</f>
        <v>0</v>
      </c>
      <c r="C308">
        <v>15.34</v>
      </c>
      <c r="D308">
        <v>230.52952</v>
      </c>
      <c r="E308" t="s">
        <v>670</v>
      </c>
      <c r="F308" t="s">
        <v>632</v>
      </c>
      <c r="G308" t="s">
        <v>695</v>
      </c>
      <c r="H308" t="s">
        <v>704</v>
      </c>
      <c r="I308" t="s">
        <v>1011</v>
      </c>
      <c r="J308" t="s">
        <v>1331</v>
      </c>
      <c r="K308">
        <v>43799</v>
      </c>
      <c r="L308">
        <v>0.022164276401564</v>
      </c>
      <c r="M308">
        <v>0.03249849930194748</v>
      </c>
      <c r="N308">
        <v>0.07000000000000001</v>
      </c>
      <c r="O308">
        <v>0.1251704558479556</v>
      </c>
      <c r="P308" t="s">
        <v>374</v>
      </c>
      <c r="Q308" t="s">
        <v>397</v>
      </c>
      <c r="R308">
        <v>3</v>
      </c>
      <c r="S308">
        <v>0.425</v>
      </c>
      <c r="T308">
        <v>18</v>
      </c>
      <c r="U308">
        <v>0.8522222222222222</v>
      </c>
      <c r="V308">
        <v>0.6141</v>
      </c>
      <c r="W308">
        <v>0.8</v>
      </c>
      <c r="X308">
        <v>0.34</v>
      </c>
      <c r="Y308">
        <v>0.1648</v>
      </c>
      <c r="Z308">
        <v>0.2033898305084746</v>
      </c>
      <c r="AA308">
        <v>0.9421221864951768</v>
      </c>
      <c r="AB308">
        <v>0.7576243980738363</v>
      </c>
      <c r="AC308">
        <v>0.3964686998394863</v>
      </c>
      <c r="AD308">
        <v>0.3932584269662922</v>
      </c>
    </row>
    <row r="309" spans="1:30">
      <c r="A309" s="1" t="s">
        <v>316</v>
      </c>
      <c r="B309">
        <f>HYPERLINK("https://www.suredividend.com/sure-analysis-INFY/","Infosys Ltd.")</f>
        <v>0</v>
      </c>
      <c r="C309">
        <v>8.050000000000001</v>
      </c>
      <c r="D309">
        <v>34282.213</v>
      </c>
      <c r="E309" t="s">
        <v>669</v>
      </c>
      <c r="F309" t="s">
        <v>632</v>
      </c>
      <c r="G309" t="s">
        <v>696</v>
      </c>
      <c r="H309" t="s">
        <v>703</v>
      </c>
      <c r="I309" t="s">
        <v>1012</v>
      </c>
      <c r="J309" t="s">
        <v>1328</v>
      </c>
      <c r="K309">
        <v>43850</v>
      </c>
      <c r="L309">
        <v>0.030242608695652</v>
      </c>
      <c r="M309">
        <v>0.02256123756555906</v>
      </c>
      <c r="N309">
        <v>0.07000000000000001</v>
      </c>
      <c r="O309">
        <v>0.1212279962646383</v>
      </c>
      <c r="P309" t="s">
        <v>374</v>
      </c>
      <c r="Q309" t="s">
        <v>440</v>
      </c>
      <c r="R309">
        <v>3</v>
      </c>
      <c r="S309">
        <v>0.4426418181818181</v>
      </c>
      <c r="T309">
        <v>9</v>
      </c>
      <c r="U309">
        <v>0.8944444444444445</v>
      </c>
      <c r="V309">
        <v>0.5418000000000001</v>
      </c>
      <c r="W309">
        <v>0.55</v>
      </c>
      <c r="X309">
        <v>0.243453</v>
      </c>
      <c r="Y309">
        <v>-0.237</v>
      </c>
      <c r="Z309">
        <v>0.3305084745762712</v>
      </c>
      <c r="AA309">
        <v>0.5032154340836013</v>
      </c>
      <c r="AB309">
        <v>0.7576243980738363</v>
      </c>
      <c r="AC309">
        <v>0.3515248796147672</v>
      </c>
      <c r="AD309">
        <v>0.377207062600321</v>
      </c>
    </row>
    <row r="310" spans="1:30">
      <c r="A310" s="1" t="s">
        <v>317</v>
      </c>
      <c r="B310">
        <f>HYPERLINK("https://www.suredividend.com/sure-analysis-MDLZ/","Mondelez International, Inc.")</f>
        <v>0</v>
      </c>
      <c r="C310">
        <v>47.51</v>
      </c>
      <c r="D310">
        <v>68078.9794</v>
      </c>
      <c r="E310" t="s">
        <v>666</v>
      </c>
      <c r="F310" t="s">
        <v>632</v>
      </c>
      <c r="G310" t="s">
        <v>675</v>
      </c>
      <c r="H310" t="s">
        <v>704</v>
      </c>
      <c r="I310" t="s">
        <v>1013</v>
      </c>
      <c r="J310" t="s">
        <v>1332</v>
      </c>
      <c r="K310">
        <v>43861</v>
      </c>
      <c r="L310">
        <v>0.022942538412965</v>
      </c>
      <c r="M310">
        <v>0.02211124859718461</v>
      </c>
      <c r="N310">
        <v>0.07000000000000001</v>
      </c>
      <c r="O310">
        <v>0.1152480188604257</v>
      </c>
      <c r="P310" t="s">
        <v>374</v>
      </c>
      <c r="Q310" t="s">
        <v>397</v>
      </c>
      <c r="R310">
        <v>7</v>
      </c>
      <c r="S310">
        <v>0.4128787878787879</v>
      </c>
      <c r="T310">
        <v>53</v>
      </c>
      <c r="U310">
        <v>0.8964150943396226</v>
      </c>
      <c r="V310">
        <v>2.6779</v>
      </c>
      <c r="W310">
        <v>2.64</v>
      </c>
      <c r="X310">
        <v>1.09</v>
      </c>
      <c r="Y310">
        <v>0.0049</v>
      </c>
      <c r="Z310">
        <v>0.2152542372881356</v>
      </c>
      <c r="AA310">
        <v>0.8488745980707395</v>
      </c>
      <c r="AB310">
        <v>0.7576243980738363</v>
      </c>
      <c r="AC310">
        <v>0.3499197431781702</v>
      </c>
      <c r="AD310">
        <v>0.3547351524879614</v>
      </c>
    </row>
    <row r="311" spans="1:30">
      <c r="A311" s="1" t="s">
        <v>318</v>
      </c>
      <c r="B311">
        <f>HYPERLINK("https://www.suredividend.com/sure-analysis-PSO/","Pearson Plc")</f>
        <v>0</v>
      </c>
      <c r="C311">
        <v>6.61</v>
      </c>
      <c r="D311">
        <v>5045.963844</v>
      </c>
      <c r="E311" t="s">
        <v>669</v>
      </c>
      <c r="F311" t="s">
        <v>632</v>
      </c>
      <c r="G311" t="s">
        <v>677</v>
      </c>
      <c r="H311" t="s">
        <v>703</v>
      </c>
      <c r="I311" t="s">
        <v>1014</v>
      </c>
      <c r="J311" t="s">
        <v>1333</v>
      </c>
      <c r="K311">
        <v>43885</v>
      </c>
      <c r="L311">
        <v>0.036838124054462</v>
      </c>
      <c r="M311">
        <v>0.05890315560065718</v>
      </c>
      <c r="N311">
        <v>0.03</v>
      </c>
      <c r="O311">
        <v>0.1152005078865608</v>
      </c>
      <c r="P311" t="s">
        <v>374</v>
      </c>
      <c r="Q311" t="s">
        <v>440</v>
      </c>
      <c r="R311">
        <v>0</v>
      </c>
      <c r="S311">
        <v>0.3746153846153846</v>
      </c>
      <c r="T311">
        <v>8.800000000000001</v>
      </c>
      <c r="U311">
        <v>0.7511363636363636</v>
      </c>
      <c r="V311">
        <v>0.4298</v>
      </c>
      <c r="W311">
        <v>0.65</v>
      </c>
      <c r="X311">
        <v>0.2435</v>
      </c>
      <c r="Y311">
        <v>-0.4002</v>
      </c>
      <c r="Z311">
        <v>0.4254237288135593</v>
      </c>
      <c r="AA311">
        <v>0.2483922829581994</v>
      </c>
      <c r="AB311">
        <v>0.2415730337078652</v>
      </c>
      <c r="AC311">
        <v>0.5393258426966292</v>
      </c>
      <c r="AD311">
        <v>0.3531300160513643</v>
      </c>
    </row>
    <row r="312" spans="1:30">
      <c r="A312" s="1" t="s">
        <v>319</v>
      </c>
      <c r="B312">
        <f>HYPERLINK("https://www.suredividend.com/sure-analysis-HMC/","Honda Motor Co., Ltd.")</f>
        <v>0</v>
      </c>
      <c r="C312">
        <v>21.45</v>
      </c>
      <c r="D312">
        <v>37471.268427</v>
      </c>
      <c r="E312" t="s">
        <v>661</v>
      </c>
      <c r="F312" t="s">
        <v>632</v>
      </c>
      <c r="G312" t="s">
        <v>682</v>
      </c>
      <c r="H312" t="s">
        <v>703</v>
      </c>
      <c r="I312" t="s">
        <v>1015</v>
      </c>
      <c r="J312" t="s">
        <v>1323</v>
      </c>
      <c r="K312">
        <v>43872</v>
      </c>
      <c r="L312">
        <v>0.04834032634032601</v>
      </c>
      <c r="M312">
        <v>0.04709791189073953</v>
      </c>
      <c r="N312">
        <v>0.029</v>
      </c>
      <c r="O312">
        <v>0.1144187424835026</v>
      </c>
      <c r="P312" t="s">
        <v>374</v>
      </c>
      <c r="Q312" t="s">
        <v>637</v>
      </c>
      <c r="R312">
        <v>5</v>
      </c>
      <c r="S312">
        <v>0.3302229299363057</v>
      </c>
      <c r="T312">
        <v>27</v>
      </c>
      <c r="U312">
        <v>0.7944444444444444</v>
      </c>
      <c r="V312">
        <v>2.4749</v>
      </c>
      <c r="W312">
        <v>3.14</v>
      </c>
      <c r="X312">
        <v>1.0369</v>
      </c>
      <c r="Y312">
        <v>-0.2172</v>
      </c>
      <c r="Z312">
        <v>0.5542372881355933</v>
      </c>
      <c r="AA312">
        <v>0.5369774919614148</v>
      </c>
      <c r="AB312">
        <v>0.1982343499197432</v>
      </c>
      <c r="AC312">
        <v>0.4751203852327447</v>
      </c>
      <c r="AD312">
        <v>0.346709470304976</v>
      </c>
    </row>
    <row r="313" spans="1:30">
      <c r="A313" s="1" t="s">
        <v>320</v>
      </c>
      <c r="B313">
        <f>HYPERLINK("https://www.suredividend.com/sure-analysis-JW.A/","John Wiley &amp; Sons, Inc.")</f>
        <v>0</v>
      </c>
      <c r="C313">
        <v>34.32</v>
      </c>
      <c r="D313">
        <v>1924.6656</v>
      </c>
      <c r="E313" t="s">
        <v>669</v>
      </c>
      <c r="F313" t="s">
        <v>632</v>
      </c>
      <c r="G313" t="s">
        <v>675</v>
      </c>
      <c r="H313" t="s">
        <v>703</v>
      </c>
      <c r="I313" t="s">
        <v>1016</v>
      </c>
      <c r="J313" t="s">
        <v>1333</v>
      </c>
      <c r="K313">
        <v>43850</v>
      </c>
      <c r="L313">
        <v>0.039335664335664</v>
      </c>
      <c r="M313">
        <v>0.03620889376179059</v>
      </c>
      <c r="N313">
        <v>0.045</v>
      </c>
      <c r="O313">
        <v>0.1127087114497893</v>
      </c>
      <c r="P313" t="s">
        <v>374</v>
      </c>
      <c r="Q313" t="s">
        <v>374</v>
      </c>
      <c r="R313">
        <v>21</v>
      </c>
      <c r="S313">
        <v>0.5625000000000001</v>
      </c>
      <c r="T313">
        <v>41</v>
      </c>
      <c r="U313">
        <v>0.8370731707317073</v>
      </c>
      <c r="V313">
        <v>2.5998</v>
      </c>
      <c r="W313">
        <v>2.4</v>
      </c>
      <c r="X313">
        <v>1.35</v>
      </c>
      <c r="Y313">
        <v>-0.2284</v>
      </c>
      <c r="Z313">
        <v>0.4593220338983051</v>
      </c>
      <c r="AA313">
        <v>0.5209003215434084</v>
      </c>
      <c r="AB313">
        <v>0.442215088282504</v>
      </c>
      <c r="AC313">
        <v>0.4173354735152487</v>
      </c>
      <c r="AD313">
        <v>0.3370786516853933</v>
      </c>
    </row>
    <row r="314" spans="1:30">
      <c r="A314" s="1" t="s">
        <v>321</v>
      </c>
      <c r="B314">
        <f>HYPERLINK("https://www.suredividend.com/sure-analysis-NVS/","Novartis AG")</f>
        <v>0</v>
      </c>
      <c r="C314">
        <v>74.06999999999999</v>
      </c>
      <c r="D314">
        <v>167768.821689</v>
      </c>
      <c r="E314" t="s">
        <v>661</v>
      </c>
      <c r="F314" t="s">
        <v>632</v>
      </c>
      <c r="G314" t="s">
        <v>680</v>
      </c>
      <c r="H314" t="s">
        <v>703</v>
      </c>
      <c r="I314" t="s">
        <v>1017</v>
      </c>
      <c r="J314" t="s">
        <v>1322</v>
      </c>
      <c r="K314">
        <v>43864</v>
      </c>
      <c r="L314">
        <v>0.041682192520588</v>
      </c>
      <c r="M314">
        <v>0.04202900923277619</v>
      </c>
      <c r="N314">
        <v>0.04</v>
      </c>
      <c r="O314">
        <v>0.1093587789116295</v>
      </c>
      <c r="P314" t="s">
        <v>374</v>
      </c>
      <c r="Q314" t="s">
        <v>374</v>
      </c>
      <c r="R314">
        <v>23</v>
      </c>
      <c r="S314">
        <v>0.5407005253940456</v>
      </c>
      <c r="T314">
        <v>91</v>
      </c>
      <c r="U314">
        <v>0.8139560439560439</v>
      </c>
      <c r="V314">
        <v>5.1118</v>
      </c>
      <c r="W314">
        <v>5.71</v>
      </c>
      <c r="X314">
        <v>3.0874</v>
      </c>
      <c r="Y314">
        <v>-0.1916</v>
      </c>
      <c r="Z314">
        <v>0.4932203389830508</v>
      </c>
      <c r="AA314">
        <v>0.5771704180064309</v>
      </c>
      <c r="AB314">
        <v>0.3723916532905296</v>
      </c>
      <c r="AC314">
        <v>0.4446227929373997</v>
      </c>
      <c r="AD314">
        <v>0.3194221508828251</v>
      </c>
    </row>
    <row r="315" spans="1:30">
      <c r="A315" s="1" t="s">
        <v>322</v>
      </c>
      <c r="B315">
        <f>HYPERLINK("https://www.suredividend.com/sure-analysis-LOGI/","Logitech International SA")</f>
        <v>0</v>
      </c>
      <c r="C315">
        <v>34.13</v>
      </c>
      <c r="D315">
        <v>5706.74078</v>
      </c>
      <c r="E315" t="s">
        <v>661</v>
      </c>
      <c r="F315" t="s">
        <v>632</v>
      </c>
      <c r="G315" t="s">
        <v>680</v>
      </c>
      <c r="H315" t="s">
        <v>704</v>
      </c>
      <c r="I315" t="s">
        <v>1018</v>
      </c>
      <c r="J315" t="s">
        <v>1317</v>
      </c>
      <c r="K315">
        <v>43851</v>
      </c>
      <c r="L315">
        <v>0.021388807500732</v>
      </c>
      <c r="M315">
        <v>0.01627931726916976</v>
      </c>
      <c r="N315">
        <v>0.07000000000000001</v>
      </c>
      <c r="O315">
        <v>0.1072740633768647</v>
      </c>
      <c r="P315" t="s">
        <v>374</v>
      </c>
      <c r="Q315" t="s">
        <v>440</v>
      </c>
      <c r="R315">
        <v>6</v>
      </c>
      <c r="S315">
        <v>0.3509615384615384</v>
      </c>
      <c r="T315">
        <v>37</v>
      </c>
      <c r="U315">
        <v>0.9224324324324324</v>
      </c>
      <c r="V315">
        <v>1.6678</v>
      </c>
      <c r="W315">
        <v>2.08</v>
      </c>
      <c r="X315">
        <v>0.73</v>
      </c>
      <c r="Y315">
        <v>-0.099</v>
      </c>
      <c r="Z315">
        <v>0.188135593220339</v>
      </c>
      <c r="AA315">
        <v>0.7202572347266881</v>
      </c>
      <c r="AB315">
        <v>0.7576243980738363</v>
      </c>
      <c r="AC315">
        <v>0.3274478330658106</v>
      </c>
      <c r="AD315">
        <v>0.3130016051364366</v>
      </c>
    </row>
    <row r="316" spans="1:30">
      <c r="A316" s="1" t="s">
        <v>323</v>
      </c>
      <c r="B316">
        <f>HYPERLINK("https://www.suredividend.com/sure-analysis-MRK/","Merck &amp; Co., Inc.")</f>
        <v>0</v>
      </c>
      <c r="C316">
        <v>74.45</v>
      </c>
      <c r="D316">
        <v>188825.3015</v>
      </c>
      <c r="E316" t="s">
        <v>661</v>
      </c>
      <c r="F316" t="s">
        <v>632</v>
      </c>
      <c r="G316" t="s">
        <v>675</v>
      </c>
      <c r="H316" t="s">
        <v>703</v>
      </c>
      <c r="I316" t="s">
        <v>1019</v>
      </c>
      <c r="J316" t="s">
        <v>1322</v>
      </c>
      <c r="K316">
        <v>43867</v>
      </c>
      <c r="L316">
        <v>0.030355943586299</v>
      </c>
      <c r="M316">
        <v>0.02926392147935708</v>
      </c>
      <c r="N316">
        <v>0.05</v>
      </c>
      <c r="O316">
        <v>0.1072482595365134</v>
      </c>
      <c r="P316" t="s">
        <v>374</v>
      </c>
      <c r="Q316" t="s">
        <v>440</v>
      </c>
      <c r="R316">
        <v>9</v>
      </c>
      <c r="S316">
        <v>0.3964912280701754</v>
      </c>
      <c r="T316">
        <v>86</v>
      </c>
      <c r="U316">
        <v>0.8656976744186047</v>
      </c>
      <c r="V316">
        <v>3.8391</v>
      </c>
      <c r="W316">
        <v>5.7</v>
      </c>
      <c r="X316">
        <v>2.26</v>
      </c>
      <c r="Y316">
        <v>-0.0876</v>
      </c>
      <c r="Z316">
        <v>0.3338983050847457</v>
      </c>
      <c r="AA316">
        <v>0.7363344051446945</v>
      </c>
      <c r="AB316">
        <v>0.5232744783306581</v>
      </c>
      <c r="AC316">
        <v>0.3900481540930979</v>
      </c>
      <c r="AD316">
        <v>0.3113964686998395</v>
      </c>
    </row>
    <row r="317" spans="1:30">
      <c r="A317" s="1" t="s">
        <v>324</v>
      </c>
      <c r="B317">
        <f>HYPERLINK("https://www.suredividend.com/sure-analysis-CAG/","Conagra Brands, Inc.")</f>
        <v>0</v>
      </c>
      <c r="C317">
        <v>24.14</v>
      </c>
      <c r="D317">
        <v>11751.68996</v>
      </c>
      <c r="E317" t="s">
        <v>664</v>
      </c>
      <c r="F317" t="s">
        <v>632</v>
      </c>
      <c r="G317" t="s">
        <v>675</v>
      </c>
      <c r="H317" t="s">
        <v>703</v>
      </c>
      <c r="I317" t="s">
        <v>1020</v>
      </c>
      <c r="J317" t="s">
        <v>1332</v>
      </c>
      <c r="K317">
        <v>43818</v>
      </c>
      <c r="L317">
        <v>0.035211267605633</v>
      </c>
      <c r="M317">
        <v>0.03736632646809723</v>
      </c>
      <c r="N317">
        <v>0.04</v>
      </c>
      <c r="O317">
        <v>0.1064475820330688</v>
      </c>
      <c r="P317" t="s">
        <v>374</v>
      </c>
      <c r="Q317" t="s">
        <v>440</v>
      </c>
      <c r="R317">
        <v>0</v>
      </c>
      <c r="S317">
        <v>0.4047619047619047</v>
      </c>
      <c r="T317">
        <v>29</v>
      </c>
      <c r="U317">
        <v>0.8324137931034483</v>
      </c>
      <c r="V317">
        <v>1.6494</v>
      </c>
      <c r="W317">
        <v>2.1</v>
      </c>
      <c r="X317">
        <v>0.85</v>
      </c>
      <c r="Y317">
        <v>0.0477</v>
      </c>
      <c r="Z317">
        <v>0.4033898305084746</v>
      </c>
      <c r="AA317">
        <v>0.892282958199357</v>
      </c>
      <c r="AB317">
        <v>0.3723916532905296</v>
      </c>
      <c r="AC317">
        <v>0.4253611556982344</v>
      </c>
      <c r="AD317">
        <v>0.3081861958266453</v>
      </c>
    </row>
    <row r="318" spans="1:30">
      <c r="A318" s="1" t="s">
        <v>325</v>
      </c>
      <c r="B318">
        <f>HYPERLINK("https://www.suredividend.com/sure-analysis-ROK/","Rockwell Automation, Inc.")</f>
        <v>0</v>
      </c>
      <c r="C318">
        <v>149.59</v>
      </c>
      <c r="D318">
        <v>17379.96456</v>
      </c>
      <c r="E318" t="s">
        <v>669</v>
      </c>
      <c r="F318" t="s">
        <v>632</v>
      </c>
      <c r="G318" t="s">
        <v>675</v>
      </c>
      <c r="H318" t="s">
        <v>703</v>
      </c>
      <c r="I318" t="s">
        <v>1021</v>
      </c>
      <c r="J318" t="s">
        <v>1326</v>
      </c>
      <c r="K318">
        <v>43878</v>
      </c>
      <c r="L318">
        <v>0.026271809612942</v>
      </c>
      <c r="M318">
        <v>0.01354604684378091</v>
      </c>
      <c r="N318">
        <v>0.065</v>
      </c>
      <c r="O318">
        <v>0.1030842453144201</v>
      </c>
      <c r="P318" t="s">
        <v>374</v>
      </c>
      <c r="Q318" t="s">
        <v>440</v>
      </c>
      <c r="R318">
        <v>10</v>
      </c>
      <c r="S318">
        <v>0.4415730337078652</v>
      </c>
      <c r="T318">
        <v>160</v>
      </c>
      <c r="U318">
        <v>0.9349375</v>
      </c>
      <c r="V318">
        <v>7.8797</v>
      </c>
      <c r="W318">
        <v>8.9</v>
      </c>
      <c r="X318">
        <v>3.93</v>
      </c>
      <c r="Y318">
        <v>-0.1754</v>
      </c>
      <c r="Z318">
        <v>0.2694915254237288</v>
      </c>
      <c r="AA318">
        <v>0.6028938906752411</v>
      </c>
      <c r="AB318">
        <v>0.7199036918138042</v>
      </c>
      <c r="AC318">
        <v>0.3113964686998395</v>
      </c>
      <c r="AD318">
        <v>0.2921348314606741</v>
      </c>
    </row>
    <row r="319" spans="1:30">
      <c r="A319" s="1" t="s">
        <v>326</v>
      </c>
      <c r="B319">
        <f>HYPERLINK("https://www.suredividend.com/sure-analysis-HON/","Honeywell International, Inc.")</f>
        <v>0</v>
      </c>
      <c r="C319">
        <v>134.85</v>
      </c>
      <c r="D319">
        <v>96094.11</v>
      </c>
      <c r="E319" t="s">
        <v>661</v>
      </c>
      <c r="F319" t="s">
        <v>632</v>
      </c>
      <c r="G319" t="s">
        <v>675</v>
      </c>
      <c r="H319" t="s">
        <v>703</v>
      </c>
      <c r="I319" t="s">
        <v>1022</v>
      </c>
      <c r="J319" t="s">
        <v>1326</v>
      </c>
      <c r="K319">
        <v>43863</v>
      </c>
      <c r="L319">
        <v>0.024916573971078</v>
      </c>
      <c r="M319">
        <v>0.008959264250419263</v>
      </c>
      <c r="N319">
        <v>0.07000000000000001</v>
      </c>
      <c r="O319">
        <v>0.1027583063582524</v>
      </c>
      <c r="P319" t="s">
        <v>374</v>
      </c>
      <c r="Q319" t="s">
        <v>440</v>
      </c>
      <c r="R319">
        <v>10</v>
      </c>
      <c r="S319">
        <v>0.3818181818181818</v>
      </c>
      <c r="T319">
        <v>141</v>
      </c>
      <c r="U319">
        <v>0.9563829787234042</v>
      </c>
      <c r="V319">
        <v>8.5223</v>
      </c>
      <c r="W319">
        <v>8.800000000000001</v>
      </c>
      <c r="X319">
        <v>3.36</v>
      </c>
      <c r="Y319">
        <v>-0.1302</v>
      </c>
      <c r="Z319">
        <v>0.2457627118644068</v>
      </c>
      <c r="AA319">
        <v>0.6704180064308681</v>
      </c>
      <c r="AB319">
        <v>0.7576243980738363</v>
      </c>
      <c r="AC319">
        <v>0.2873194221508828</v>
      </c>
      <c r="AD319">
        <v>0.2905296950240771</v>
      </c>
    </row>
    <row r="320" spans="1:30">
      <c r="A320" s="1" t="s">
        <v>327</v>
      </c>
      <c r="B320">
        <f>HYPERLINK("https://www.suredividend.com/sure-analysis-UVV/","Universal Corp.")</f>
        <v>0</v>
      </c>
      <c r="C320">
        <v>40.13</v>
      </c>
      <c r="D320">
        <v>990.0071</v>
      </c>
      <c r="E320" t="s">
        <v>669</v>
      </c>
      <c r="F320" t="s">
        <v>632</v>
      </c>
      <c r="G320" t="s">
        <v>675</v>
      </c>
      <c r="H320" t="s">
        <v>703</v>
      </c>
      <c r="I320" t="s">
        <v>1023</v>
      </c>
      <c r="J320" t="s">
        <v>1332</v>
      </c>
      <c r="K320">
        <v>43881</v>
      </c>
      <c r="L320">
        <v>0.07550461001744301</v>
      </c>
      <c r="M320">
        <v>0.01391105695060091</v>
      </c>
      <c r="N320">
        <v>0.025</v>
      </c>
      <c r="O320">
        <v>0.1005712056366748</v>
      </c>
      <c r="P320" t="s">
        <v>374</v>
      </c>
      <c r="Q320" t="s">
        <v>636</v>
      </c>
      <c r="R320">
        <v>48</v>
      </c>
      <c r="S320">
        <v>0.7670886075949366</v>
      </c>
      <c r="T320">
        <v>43</v>
      </c>
      <c r="U320">
        <v>0.9332558139534884</v>
      </c>
      <c r="V320">
        <v>3.4906</v>
      </c>
      <c r="W320">
        <v>3.95</v>
      </c>
      <c r="X320">
        <v>3.03</v>
      </c>
      <c r="Y320">
        <v>-0.3274</v>
      </c>
      <c r="Z320">
        <v>0.7271186440677967</v>
      </c>
      <c r="AA320">
        <v>0.3520900321543408</v>
      </c>
      <c r="AB320">
        <v>0.1853932584269663</v>
      </c>
      <c r="AC320">
        <v>0.3146067415730337</v>
      </c>
      <c r="AD320">
        <v>0.2776886035313001</v>
      </c>
    </row>
    <row r="321" spans="1:30">
      <c r="A321" s="1" t="s">
        <v>328</v>
      </c>
      <c r="B321">
        <f>HYPERLINK("https://www.suredividend.com/sure-analysis-EIX/","Edison International")</f>
        <v>0</v>
      </c>
      <c r="C321">
        <v>52.43</v>
      </c>
      <c r="D321">
        <v>19009.5451</v>
      </c>
      <c r="E321" t="s">
        <v>670</v>
      </c>
      <c r="F321" t="s">
        <v>632</v>
      </c>
      <c r="G321" t="s">
        <v>675</v>
      </c>
      <c r="H321" t="s">
        <v>703</v>
      </c>
      <c r="I321" t="s">
        <v>1024</v>
      </c>
      <c r="J321" t="s">
        <v>1331</v>
      </c>
      <c r="K321">
        <v>43799</v>
      </c>
      <c r="L321">
        <v>0.04720579820713301</v>
      </c>
      <c r="M321">
        <v>0.01685493243311442</v>
      </c>
      <c r="N321">
        <v>0.04</v>
      </c>
      <c r="O321">
        <v>0.09985271920074634</v>
      </c>
      <c r="P321" t="s">
        <v>374</v>
      </c>
      <c r="Q321" t="s">
        <v>374</v>
      </c>
      <c r="R321">
        <v>16</v>
      </c>
      <c r="S321">
        <v>0.55</v>
      </c>
      <c r="T321">
        <v>57</v>
      </c>
      <c r="U321">
        <v>0.9198245614035088</v>
      </c>
      <c r="V321">
        <v>3.8098</v>
      </c>
      <c r="W321">
        <v>4.5</v>
      </c>
      <c r="X321">
        <v>2.475</v>
      </c>
      <c r="Y321">
        <v>-0.1821</v>
      </c>
      <c r="Z321">
        <v>0.5440677966101695</v>
      </c>
      <c r="AA321">
        <v>0.5884244372990354</v>
      </c>
      <c r="AB321">
        <v>0.3723916532905296</v>
      </c>
      <c r="AC321">
        <v>0.3306581059390048</v>
      </c>
      <c r="AD321">
        <v>0.2728731942215089</v>
      </c>
    </row>
    <row r="322" spans="1:30">
      <c r="A322" s="1" t="s">
        <v>329</v>
      </c>
      <c r="B322">
        <f>HYPERLINK("https://www.suredividend.com/sure-analysis-AJG/","Arthur J. Gallagher &amp; Co.")</f>
        <v>0</v>
      </c>
      <c r="C322">
        <v>86.17</v>
      </c>
      <c r="D322">
        <v>16221.24399</v>
      </c>
      <c r="E322" t="s">
        <v>665</v>
      </c>
      <c r="F322" t="s">
        <v>632</v>
      </c>
      <c r="G322" t="s">
        <v>675</v>
      </c>
      <c r="H322" t="s">
        <v>703</v>
      </c>
      <c r="I322" t="s">
        <v>1025</v>
      </c>
      <c r="J322" t="s">
        <v>1316</v>
      </c>
      <c r="K322">
        <v>43868</v>
      </c>
      <c r="L322">
        <v>0.019960543112452</v>
      </c>
      <c r="M322">
        <v>-0.007468269138980133</v>
      </c>
      <c r="N322">
        <v>0.09</v>
      </c>
      <c r="O322">
        <v>0.09865388348012294</v>
      </c>
      <c r="P322" t="s">
        <v>374</v>
      </c>
      <c r="Q322" t="s">
        <v>397</v>
      </c>
      <c r="R322">
        <v>9</v>
      </c>
      <c r="S322">
        <v>0.4144578313253012</v>
      </c>
      <c r="T322">
        <v>83</v>
      </c>
      <c r="U322">
        <v>1.038192771084337</v>
      </c>
      <c r="V322">
        <v>3.6026</v>
      </c>
      <c r="W322">
        <v>4.15</v>
      </c>
      <c r="X322">
        <v>1.72</v>
      </c>
      <c r="Y322">
        <v>0.08990000000000001</v>
      </c>
      <c r="Z322">
        <v>0.164406779661017</v>
      </c>
      <c r="AA322">
        <v>0.9196141479099679</v>
      </c>
      <c r="AB322">
        <v>0.8956661316211878</v>
      </c>
      <c r="AC322">
        <v>0.2070626003210273</v>
      </c>
      <c r="AD322">
        <v>0.2696629213483146</v>
      </c>
    </row>
    <row r="323" spans="1:30">
      <c r="A323" s="1" t="s">
        <v>330</v>
      </c>
      <c r="B323">
        <f>HYPERLINK("https://www.suredividend.com/sure-analysis-EXC/","Exelon Corp.")</f>
        <v>0</v>
      </c>
      <c r="C323">
        <v>35.27</v>
      </c>
      <c r="D323">
        <v>34364.2664</v>
      </c>
      <c r="E323" t="s">
        <v>661</v>
      </c>
      <c r="F323" t="s">
        <v>632</v>
      </c>
      <c r="G323" t="s">
        <v>675</v>
      </c>
      <c r="H323" t="s">
        <v>704</v>
      </c>
      <c r="I323" t="s">
        <v>1026</v>
      </c>
      <c r="J323" t="s">
        <v>1331</v>
      </c>
      <c r="K323">
        <v>43887</v>
      </c>
      <c r="L323">
        <v>0.04111142614119601</v>
      </c>
      <c r="M323">
        <v>0.04042936018677601</v>
      </c>
      <c r="N323">
        <v>0.02</v>
      </c>
      <c r="O323">
        <v>0.0952984579131444</v>
      </c>
      <c r="P323" t="s">
        <v>374</v>
      </c>
      <c r="Q323" t="s">
        <v>440</v>
      </c>
      <c r="R323">
        <v>5</v>
      </c>
      <c r="S323">
        <v>0.4603174603174603</v>
      </c>
      <c r="T323">
        <v>43</v>
      </c>
      <c r="U323">
        <v>0.820232558139535</v>
      </c>
      <c r="V323">
        <v>3.0191</v>
      </c>
      <c r="W323">
        <v>3.15</v>
      </c>
      <c r="X323">
        <v>1.45</v>
      </c>
      <c r="Y323">
        <v>-0.2893</v>
      </c>
      <c r="Z323">
        <v>0.4881355932203389</v>
      </c>
      <c r="AA323">
        <v>0.4115755627009646</v>
      </c>
      <c r="AB323">
        <v>0.1436597110754414</v>
      </c>
      <c r="AC323">
        <v>0.4398073836276083</v>
      </c>
      <c r="AD323">
        <v>0.261637239165329</v>
      </c>
    </row>
    <row r="324" spans="1:30">
      <c r="A324" s="1" t="s">
        <v>331</v>
      </c>
      <c r="B324">
        <f>HYPERLINK("https://www.suredividend.com/sure-analysis-SJM/","The J. M. Smucker Co.")</f>
        <v>0</v>
      </c>
      <c r="C324">
        <v>99.27</v>
      </c>
      <c r="D324">
        <v>11320.55226</v>
      </c>
      <c r="E324" t="s">
        <v>664</v>
      </c>
      <c r="F324" t="s">
        <v>632</v>
      </c>
      <c r="G324" t="s">
        <v>675</v>
      </c>
      <c r="H324" t="s">
        <v>703</v>
      </c>
      <c r="I324" t="s">
        <v>1027</v>
      </c>
      <c r="J324" t="s">
        <v>1332</v>
      </c>
      <c r="K324">
        <v>43888</v>
      </c>
      <c r="L324">
        <v>0.035156643497531</v>
      </c>
      <c r="M324">
        <v>0.01320557013976376</v>
      </c>
      <c r="N324">
        <v>0.05</v>
      </c>
      <c r="O324">
        <v>0.09303544785226703</v>
      </c>
      <c r="P324" t="s">
        <v>374</v>
      </c>
      <c r="Q324" t="s">
        <v>374</v>
      </c>
      <c r="R324">
        <v>22</v>
      </c>
      <c r="S324">
        <v>0.527190332326284</v>
      </c>
      <c r="T324">
        <v>106</v>
      </c>
      <c r="U324">
        <v>0.9365094339622642</v>
      </c>
      <c r="V324">
        <v>5.4787</v>
      </c>
      <c r="W324">
        <v>6.62</v>
      </c>
      <c r="X324">
        <v>3.49</v>
      </c>
      <c r="Y324">
        <v>-0.0386</v>
      </c>
      <c r="Z324">
        <v>0.4</v>
      </c>
      <c r="AA324">
        <v>0.8054662379421222</v>
      </c>
      <c r="AB324">
        <v>0.5232744783306581</v>
      </c>
      <c r="AC324">
        <v>0.3065810593900481</v>
      </c>
      <c r="AD324">
        <v>0.2552166934189406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67.02</v>
      </c>
      <c r="D325">
        <v>76606.5408</v>
      </c>
      <c r="E325" t="s">
        <v>661</v>
      </c>
      <c r="F325" t="s">
        <v>632</v>
      </c>
      <c r="G325" t="s">
        <v>675</v>
      </c>
      <c r="H325" t="s">
        <v>704</v>
      </c>
      <c r="I325" t="s">
        <v>1028</v>
      </c>
      <c r="J325" t="s">
        <v>1317</v>
      </c>
      <c r="K325">
        <v>43867</v>
      </c>
      <c r="L325">
        <v>0.037003879438973</v>
      </c>
      <c r="M325">
        <v>-0.006102068775380554</v>
      </c>
      <c r="N325">
        <v>0.066</v>
      </c>
      <c r="O325">
        <v>0.09300165228084256</v>
      </c>
      <c r="P325" t="s">
        <v>374</v>
      </c>
      <c r="Q325" t="s">
        <v>440</v>
      </c>
      <c r="R325">
        <v>17</v>
      </c>
      <c r="S325">
        <v>0.5918854415274463</v>
      </c>
      <c r="T325">
        <v>65</v>
      </c>
      <c r="U325">
        <v>1.031076923076923</v>
      </c>
      <c r="V325">
        <v>3.5513</v>
      </c>
      <c r="W325">
        <v>4.19</v>
      </c>
      <c r="X325">
        <v>2.48</v>
      </c>
      <c r="Y325">
        <v>0.21</v>
      </c>
      <c r="Z325">
        <v>0.4288135593220339</v>
      </c>
      <c r="AA325">
        <v>0.9614147909967846</v>
      </c>
      <c r="AB325">
        <v>0.7263242375601926</v>
      </c>
      <c r="AC325">
        <v>0.2118780096308186</v>
      </c>
      <c r="AD325">
        <v>0.2536115569823435</v>
      </c>
    </row>
    <row r="326" spans="1:30">
      <c r="A326" s="1" t="s">
        <v>333</v>
      </c>
      <c r="B326">
        <f>HYPERLINK("https://www.suredividend.com/sure-analysis-IFF/","International Flavors &amp; Fragrances, Inc.")</f>
        <v>0</v>
      </c>
      <c r="C326">
        <v>99.94</v>
      </c>
      <c r="D326">
        <v>10673.79188</v>
      </c>
      <c r="E326" t="s">
        <v>662</v>
      </c>
      <c r="F326" t="s">
        <v>632</v>
      </c>
      <c r="G326" t="s">
        <v>675</v>
      </c>
      <c r="H326" t="s">
        <v>703</v>
      </c>
      <c r="I326" t="s">
        <v>1029</v>
      </c>
      <c r="J326" t="s">
        <v>1332</v>
      </c>
      <c r="K326">
        <v>43875</v>
      </c>
      <c r="L326">
        <v>0.029617770662397</v>
      </c>
      <c r="M326">
        <v>0.02667527035245243</v>
      </c>
      <c r="N326">
        <v>0.04</v>
      </c>
      <c r="O326">
        <v>0.09257847447966472</v>
      </c>
      <c r="P326" t="s">
        <v>374</v>
      </c>
      <c r="Q326" t="s">
        <v>440</v>
      </c>
      <c r="R326">
        <v>17</v>
      </c>
      <c r="S326">
        <v>0.4676145339652448</v>
      </c>
      <c r="T326">
        <v>114</v>
      </c>
      <c r="U326">
        <v>0.8766666666666666</v>
      </c>
      <c r="V326">
        <v>4.0439</v>
      </c>
      <c r="W326">
        <v>6.33</v>
      </c>
      <c r="X326">
        <v>2.96</v>
      </c>
      <c r="Y326">
        <v>-0.2033</v>
      </c>
      <c r="Z326">
        <v>0.3203389830508475</v>
      </c>
      <c r="AA326">
        <v>0.5530546623794212</v>
      </c>
      <c r="AB326">
        <v>0.3723916532905296</v>
      </c>
      <c r="AC326">
        <v>0.3731942215088282</v>
      </c>
      <c r="AD326">
        <v>0.2520064205457464</v>
      </c>
    </row>
    <row r="327" spans="1:30">
      <c r="A327" s="1" t="s">
        <v>334</v>
      </c>
      <c r="B327">
        <f>HYPERLINK("https://www.suredividend.com/sure-analysis-GILD/","Gilead Sciences, Inc.")</f>
        <v>0</v>
      </c>
      <c r="C327">
        <v>68.58</v>
      </c>
      <c r="D327">
        <v>86660.43120000001</v>
      </c>
      <c r="E327" t="s">
        <v>669</v>
      </c>
      <c r="F327" t="s">
        <v>632</v>
      </c>
      <c r="G327" t="s">
        <v>675</v>
      </c>
      <c r="H327" t="s">
        <v>704</v>
      </c>
      <c r="I327" t="s">
        <v>1030</v>
      </c>
      <c r="J327" t="s">
        <v>1322</v>
      </c>
      <c r="K327">
        <v>43867</v>
      </c>
      <c r="L327">
        <v>0.036745406824146</v>
      </c>
      <c r="M327">
        <v>0.001221857372721846</v>
      </c>
      <c r="N327">
        <v>0.05</v>
      </c>
      <c r="O327">
        <v>0.0884833929450437</v>
      </c>
      <c r="P327" t="s">
        <v>374</v>
      </c>
      <c r="Q327" t="s">
        <v>440</v>
      </c>
      <c r="R327">
        <v>5</v>
      </c>
      <c r="S327">
        <v>0.4032</v>
      </c>
      <c r="T327">
        <v>69</v>
      </c>
      <c r="U327">
        <v>0.9939130434782608</v>
      </c>
      <c r="V327">
        <v>4.2382</v>
      </c>
      <c r="W327">
        <v>6.25</v>
      </c>
      <c r="X327">
        <v>2.52</v>
      </c>
      <c r="Y327">
        <v>0.043</v>
      </c>
      <c r="Z327">
        <v>0.423728813559322</v>
      </c>
      <c r="AA327">
        <v>0.887459807073955</v>
      </c>
      <c r="AB327">
        <v>0.5232744783306581</v>
      </c>
      <c r="AC327">
        <v>0.2536115569823435</v>
      </c>
      <c r="AD327">
        <v>0.2343499197431782</v>
      </c>
    </row>
    <row r="328" spans="1:30">
      <c r="A328" s="1" t="s">
        <v>335</v>
      </c>
      <c r="B328">
        <f>HYPERLINK("https://www.suredividend.com/sure-analysis-CHRW/","C.H. Robinson Worldwide, Inc.")</f>
        <v>0</v>
      </c>
      <c r="C328">
        <v>60.11</v>
      </c>
      <c r="D328">
        <v>8108.41823</v>
      </c>
      <c r="E328" t="s">
        <v>668</v>
      </c>
      <c r="F328" t="s">
        <v>632</v>
      </c>
      <c r="G328" t="s">
        <v>675</v>
      </c>
      <c r="H328" t="s">
        <v>704</v>
      </c>
      <c r="I328" t="s">
        <v>1031</v>
      </c>
      <c r="J328" t="s">
        <v>1319</v>
      </c>
      <c r="K328">
        <v>43862</v>
      </c>
      <c r="L328">
        <v>0.033438695724505</v>
      </c>
      <c r="M328">
        <v>0.01576519033305779</v>
      </c>
      <c r="N328">
        <v>0.04</v>
      </c>
      <c r="O328">
        <v>0.08742800676858375</v>
      </c>
      <c r="P328" t="s">
        <v>374</v>
      </c>
      <c r="Q328" t="s">
        <v>440</v>
      </c>
      <c r="R328">
        <v>22</v>
      </c>
      <c r="S328">
        <v>0.5583333333333332</v>
      </c>
      <c r="T328">
        <v>65</v>
      </c>
      <c r="U328">
        <v>0.9247692307692308</v>
      </c>
      <c r="V328">
        <v>4.2127</v>
      </c>
      <c r="W328">
        <v>3.6</v>
      </c>
      <c r="X328">
        <v>2.01</v>
      </c>
      <c r="Y328">
        <v>-0.3252</v>
      </c>
      <c r="Z328">
        <v>0.3728813559322034</v>
      </c>
      <c r="AA328">
        <v>0.3536977491961414</v>
      </c>
      <c r="AB328">
        <v>0.3723916532905296</v>
      </c>
      <c r="AC328">
        <v>0.3258426966292135</v>
      </c>
      <c r="AD328">
        <v>0.2279293739967897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30.87</v>
      </c>
      <c r="D329">
        <v>17731.60452</v>
      </c>
      <c r="E329" t="s">
        <v>664</v>
      </c>
      <c r="F329" t="s">
        <v>632</v>
      </c>
      <c r="G329" t="s">
        <v>675</v>
      </c>
      <c r="H329" t="s">
        <v>704</v>
      </c>
      <c r="I329" t="s">
        <v>1032</v>
      </c>
      <c r="J329" t="s">
        <v>1321</v>
      </c>
      <c r="K329">
        <v>43847</v>
      </c>
      <c r="L329">
        <v>0.028182701652089</v>
      </c>
      <c r="M329">
        <v>-0.01242002851690371</v>
      </c>
      <c r="N329">
        <v>0.07000000000000001</v>
      </c>
      <c r="O329">
        <v>0.08452569454914882</v>
      </c>
      <c r="P329" t="s">
        <v>374</v>
      </c>
      <c r="Q329" t="s">
        <v>440</v>
      </c>
      <c r="R329">
        <v>20</v>
      </c>
      <c r="S329">
        <v>0.6</v>
      </c>
      <c r="T329">
        <v>29</v>
      </c>
      <c r="U329">
        <v>1.06448275862069</v>
      </c>
      <c r="V329">
        <v>1.3798</v>
      </c>
      <c r="W329">
        <v>1.45</v>
      </c>
      <c r="X329">
        <v>0.87</v>
      </c>
      <c r="Y329">
        <v>-0.015</v>
      </c>
      <c r="Z329">
        <v>0.3</v>
      </c>
      <c r="AA329">
        <v>0.822347266881029</v>
      </c>
      <c r="AB329">
        <v>0.7576243980738363</v>
      </c>
      <c r="AC329">
        <v>0.1861958266452648</v>
      </c>
      <c r="AD329">
        <v>0.2150882825040128</v>
      </c>
    </row>
    <row r="330" spans="1:30">
      <c r="A330" s="1" t="s">
        <v>337</v>
      </c>
      <c r="B330">
        <f>HYPERLINK("https://www.suredividend.com/sure-analysis-ETN/","Eaton Corp. Plc")</f>
        <v>0</v>
      </c>
      <c r="C330">
        <v>75.92</v>
      </c>
      <c r="D330">
        <v>31385.328</v>
      </c>
      <c r="E330" t="s">
        <v>661</v>
      </c>
      <c r="F330" t="s">
        <v>632</v>
      </c>
      <c r="G330" t="s">
        <v>678</v>
      </c>
      <c r="H330" t="s">
        <v>703</v>
      </c>
      <c r="I330" t="s">
        <v>1033</v>
      </c>
      <c r="J330" t="s">
        <v>1326</v>
      </c>
      <c r="K330">
        <v>43865</v>
      </c>
      <c r="L330">
        <v>0.03740779768177</v>
      </c>
      <c r="M330">
        <v>0.01799203170811148</v>
      </c>
      <c r="N330">
        <v>0.03</v>
      </c>
      <c r="O330">
        <v>0.0803713170211231</v>
      </c>
      <c r="P330" t="s">
        <v>374</v>
      </c>
      <c r="Q330" t="s">
        <v>440</v>
      </c>
      <c r="R330">
        <v>10</v>
      </c>
      <c r="S330">
        <v>0.4939130434782609</v>
      </c>
      <c r="T330">
        <v>83</v>
      </c>
      <c r="U330">
        <v>0.9146987951807229</v>
      </c>
      <c r="V330">
        <v>5.2755</v>
      </c>
      <c r="W330">
        <v>5.75</v>
      </c>
      <c r="X330">
        <v>2.84</v>
      </c>
      <c r="Y330">
        <v>-0.0579</v>
      </c>
      <c r="Z330">
        <v>0.4355932203389831</v>
      </c>
      <c r="AA330">
        <v>0.7749196141479099</v>
      </c>
      <c r="AB330">
        <v>0.2415730337078652</v>
      </c>
      <c r="AC330">
        <v>0.3322632423756019</v>
      </c>
      <c r="AD330">
        <v>0.2006420545746389</v>
      </c>
    </row>
    <row r="331" spans="1:30">
      <c r="A331" s="1" t="s">
        <v>338</v>
      </c>
      <c r="B331">
        <f>HYPERLINK("https://www.suredividend.com/sure-analysis-DE/","Deere &amp; Co.")</f>
        <v>0</v>
      </c>
      <c r="C331">
        <v>130.39</v>
      </c>
      <c r="D331">
        <v>40892.9118</v>
      </c>
      <c r="E331" t="s">
        <v>664</v>
      </c>
      <c r="F331" t="s">
        <v>632</v>
      </c>
      <c r="G331" t="s">
        <v>675</v>
      </c>
      <c r="H331" t="s">
        <v>703</v>
      </c>
      <c r="I331" t="s">
        <v>1034</v>
      </c>
      <c r="J331" t="s">
        <v>1326</v>
      </c>
      <c r="K331">
        <v>43886</v>
      </c>
      <c r="L331">
        <v>0.023314671370503</v>
      </c>
      <c r="M331">
        <v>-0.0036931027624163</v>
      </c>
      <c r="N331">
        <v>0.06</v>
      </c>
      <c r="O331">
        <v>0.07750088201370708</v>
      </c>
      <c r="P331" t="s">
        <v>374</v>
      </c>
      <c r="Q331" t="s">
        <v>440</v>
      </c>
      <c r="R331">
        <v>3</v>
      </c>
      <c r="S331">
        <v>0.33224043715847</v>
      </c>
      <c r="T331">
        <v>128</v>
      </c>
      <c r="U331">
        <v>1.018671875</v>
      </c>
      <c r="V331">
        <v>10.356</v>
      </c>
      <c r="W331">
        <v>9.15</v>
      </c>
      <c r="X331">
        <v>3.04</v>
      </c>
      <c r="Y331">
        <v>-0.1834</v>
      </c>
      <c r="Z331">
        <v>0.223728813559322</v>
      </c>
      <c r="AA331">
        <v>0.5868167202572347</v>
      </c>
      <c r="AB331">
        <v>0.6645264847512038</v>
      </c>
      <c r="AC331">
        <v>0.2247191011235955</v>
      </c>
      <c r="AD331">
        <v>0.1894060995184591</v>
      </c>
    </row>
    <row r="332" spans="1:30">
      <c r="A332" s="1" t="s">
        <v>339</v>
      </c>
      <c r="B332">
        <f>HYPERLINK("https://www.suredividend.com/sure-analysis-ACN/","Accenture Plc")</f>
        <v>0</v>
      </c>
      <c r="C332">
        <v>152.53</v>
      </c>
      <c r="D332">
        <v>96863.10879</v>
      </c>
      <c r="E332" t="s">
        <v>669</v>
      </c>
      <c r="F332" t="s">
        <v>632</v>
      </c>
      <c r="G332" t="s">
        <v>678</v>
      </c>
      <c r="H332" t="s">
        <v>703</v>
      </c>
      <c r="I332" t="s">
        <v>1035</v>
      </c>
      <c r="J332" t="s">
        <v>1328</v>
      </c>
      <c r="K332">
        <v>43849</v>
      </c>
      <c r="L332">
        <v>0.019143774995082</v>
      </c>
      <c r="M332">
        <v>-0.01699765676657006</v>
      </c>
      <c r="N332">
        <v>0.075</v>
      </c>
      <c r="O332">
        <v>0.07723079707720637</v>
      </c>
      <c r="P332" t="s">
        <v>374</v>
      </c>
      <c r="Q332" t="s">
        <v>397</v>
      </c>
      <c r="R332">
        <v>9</v>
      </c>
      <c r="S332">
        <v>0.3767741935483871</v>
      </c>
      <c r="T332">
        <v>140</v>
      </c>
      <c r="U332">
        <v>1.0895</v>
      </c>
      <c r="V332">
        <v>7.6287</v>
      </c>
      <c r="W332">
        <v>7.75</v>
      </c>
      <c r="X332">
        <v>2.92</v>
      </c>
      <c r="Y332">
        <v>-0.07060000000000001</v>
      </c>
      <c r="Z332">
        <v>0.1491525423728813</v>
      </c>
      <c r="AA332">
        <v>0.7508038585209004</v>
      </c>
      <c r="AB332">
        <v>0.7929373996789727</v>
      </c>
      <c r="AC332">
        <v>0.1685393258426967</v>
      </c>
      <c r="AD332">
        <v>0.1878009630818619</v>
      </c>
    </row>
    <row r="333" spans="1:30">
      <c r="A333" s="1" t="s">
        <v>340</v>
      </c>
      <c r="B333">
        <f>HYPERLINK("https://www.suredividend.com/sure-analysis-K/","Kellogg Co.")</f>
        <v>0</v>
      </c>
      <c r="C333">
        <v>58.19</v>
      </c>
      <c r="D333">
        <v>19904.12226</v>
      </c>
      <c r="E333" t="s">
        <v>665</v>
      </c>
      <c r="F333" t="s">
        <v>632</v>
      </c>
      <c r="G333" t="s">
        <v>675</v>
      </c>
      <c r="H333" t="s">
        <v>703</v>
      </c>
      <c r="I333" t="s">
        <v>1036</v>
      </c>
      <c r="J333" t="s">
        <v>1332</v>
      </c>
      <c r="K333">
        <v>43878</v>
      </c>
      <c r="L333">
        <v>0.03883828836569801</v>
      </c>
      <c r="M333">
        <v>-0.0006538877465994686</v>
      </c>
      <c r="N333">
        <v>0.04</v>
      </c>
      <c r="O333">
        <v>0.07463549844471307</v>
      </c>
      <c r="P333" t="s">
        <v>374</v>
      </c>
      <c r="Q333" t="s">
        <v>440</v>
      </c>
      <c r="R333">
        <v>16</v>
      </c>
      <c r="S333">
        <v>0.5854922279792746</v>
      </c>
      <c r="T333">
        <v>58</v>
      </c>
      <c r="U333">
        <v>1.003275862068965</v>
      </c>
      <c r="V333">
        <v>2.8096</v>
      </c>
      <c r="W333">
        <v>3.86</v>
      </c>
      <c r="X333">
        <v>2.26</v>
      </c>
      <c r="Y333">
        <v>0.0854</v>
      </c>
      <c r="Z333">
        <v>0.4508474576271186</v>
      </c>
      <c r="AA333">
        <v>0.9180064308681672</v>
      </c>
      <c r="AB333">
        <v>0.3723916532905296</v>
      </c>
      <c r="AC333">
        <v>0.2407704654895666</v>
      </c>
      <c r="AD333">
        <v>0.1797752808988764</v>
      </c>
    </row>
    <row r="334" spans="1:30">
      <c r="A334" s="1" t="s">
        <v>341</v>
      </c>
      <c r="B334">
        <f>HYPERLINK("https://www.suredividend.com/sure-analysis-NVO/","Novo Nordisk A/S")</f>
        <v>0</v>
      </c>
      <c r="C334">
        <v>53.42</v>
      </c>
      <c r="D334">
        <v>96933.79519999999</v>
      </c>
      <c r="E334" t="s">
        <v>662</v>
      </c>
      <c r="F334" t="s">
        <v>632</v>
      </c>
      <c r="G334" t="s">
        <v>697</v>
      </c>
      <c r="H334" t="s">
        <v>703</v>
      </c>
      <c r="I334" t="s">
        <v>1037</v>
      </c>
      <c r="J334" t="s">
        <v>1322</v>
      </c>
      <c r="K334">
        <v>43871</v>
      </c>
      <c r="L334">
        <v>0.016469992512167</v>
      </c>
      <c r="M334">
        <v>-0.009229063328950793</v>
      </c>
      <c r="N334">
        <v>0.06</v>
      </c>
      <c r="O334">
        <v>0.07431151609350639</v>
      </c>
      <c r="P334" t="s">
        <v>374</v>
      </c>
      <c r="Q334" t="s">
        <v>397</v>
      </c>
      <c r="R334">
        <v>0</v>
      </c>
      <c r="S334">
        <v>0.3477577075098814</v>
      </c>
      <c r="T334">
        <v>51</v>
      </c>
      <c r="U334">
        <v>1.047450980392157</v>
      </c>
      <c r="V334">
        <v>2.4604</v>
      </c>
      <c r="W334">
        <v>2.53</v>
      </c>
      <c r="X334">
        <v>0.8798269999999999</v>
      </c>
      <c r="Y334">
        <v>0.0616</v>
      </c>
      <c r="Z334">
        <v>0.1084745762711864</v>
      </c>
      <c r="AA334">
        <v>0.9035369774919615</v>
      </c>
      <c r="AB334">
        <v>0.6645264847512038</v>
      </c>
      <c r="AC334">
        <v>0.1974317817014446</v>
      </c>
      <c r="AD334">
        <v>0.1781701444622793</v>
      </c>
    </row>
    <row r="335" spans="1:30">
      <c r="A335" s="1" t="s">
        <v>342</v>
      </c>
      <c r="B335">
        <f>HYPERLINK("https://www.suredividend.com/sure-analysis-ESS/","Essex Property Trust, Inc.")</f>
        <v>0</v>
      </c>
      <c r="C335">
        <v>262.71</v>
      </c>
      <c r="D335">
        <v>17384.04612</v>
      </c>
      <c r="E335" t="s">
        <v>667</v>
      </c>
      <c r="F335" t="s">
        <v>633</v>
      </c>
      <c r="G335" t="s">
        <v>675</v>
      </c>
      <c r="H335" t="s">
        <v>703</v>
      </c>
      <c r="I335" t="s">
        <v>1038</v>
      </c>
      <c r="J335" t="s">
        <v>1316</v>
      </c>
      <c r="K335">
        <v>43828</v>
      </c>
      <c r="L335">
        <v>0.029690533287655</v>
      </c>
      <c r="M335">
        <v>0.006232956266604806</v>
      </c>
      <c r="N335">
        <v>0.04</v>
      </c>
      <c r="O335">
        <v>0.07299520530115844</v>
      </c>
      <c r="P335" t="s">
        <v>374</v>
      </c>
      <c r="Q335" t="s">
        <v>440</v>
      </c>
      <c r="R335">
        <v>25</v>
      </c>
      <c r="S335">
        <v>0.5756457564575646</v>
      </c>
      <c r="T335">
        <v>271</v>
      </c>
      <c r="U335">
        <v>0.9694095940959409</v>
      </c>
      <c r="V335">
        <v>6.6709</v>
      </c>
      <c r="W335">
        <v>13.55</v>
      </c>
      <c r="X335">
        <v>7.8</v>
      </c>
      <c r="Y335">
        <v>-0.0916</v>
      </c>
      <c r="Z335">
        <v>0.3220338983050848</v>
      </c>
      <c r="AA335">
        <v>0.7331189710610932</v>
      </c>
      <c r="AB335">
        <v>0.3723916532905296</v>
      </c>
      <c r="AC335">
        <v>0.2696629213483146</v>
      </c>
      <c r="AD335">
        <v>0.173354735152488</v>
      </c>
    </row>
    <row r="336" spans="1:30">
      <c r="A336" s="1" t="s">
        <v>343</v>
      </c>
      <c r="B336">
        <f>HYPERLINK("https://www.suredividend.com/sure-analysis-WABC/","Westamerica Bancorporation")</f>
        <v>0</v>
      </c>
      <c r="C336">
        <v>47.37</v>
      </c>
      <c r="D336">
        <v>1283.82174</v>
      </c>
      <c r="E336" t="s">
        <v>661</v>
      </c>
      <c r="F336" t="s">
        <v>632</v>
      </c>
      <c r="G336" t="s">
        <v>675</v>
      </c>
      <c r="H336" t="s">
        <v>704</v>
      </c>
      <c r="I336" t="s">
        <v>1039</v>
      </c>
      <c r="J336" t="s">
        <v>1316</v>
      </c>
      <c r="K336">
        <v>43846</v>
      </c>
      <c r="L336">
        <v>0.03440996411230701</v>
      </c>
      <c r="M336">
        <v>0.01882593511276442</v>
      </c>
      <c r="N336">
        <v>0.02</v>
      </c>
      <c r="O336">
        <v>0.0689563589983857</v>
      </c>
      <c r="P336" t="s">
        <v>374</v>
      </c>
      <c r="Q336" t="s">
        <v>374</v>
      </c>
      <c r="R336">
        <v>28</v>
      </c>
      <c r="S336">
        <v>0.5601374570446734</v>
      </c>
      <c r="T336">
        <v>52</v>
      </c>
      <c r="U336">
        <v>0.9109615384615384</v>
      </c>
      <c r="V336">
        <v>2.9822</v>
      </c>
      <c r="W336">
        <v>2.91</v>
      </c>
      <c r="X336">
        <v>1.63</v>
      </c>
      <c r="Y336">
        <v>-0.2276</v>
      </c>
      <c r="Z336">
        <v>0.3932203389830509</v>
      </c>
      <c r="AA336">
        <v>0.522508038585209</v>
      </c>
      <c r="AB336">
        <v>0.1436597110754414</v>
      </c>
      <c r="AC336">
        <v>0.3338683788121991</v>
      </c>
      <c r="AD336">
        <v>0.1573033707865168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20.68</v>
      </c>
      <c r="D337">
        <v>8543.36296</v>
      </c>
      <c r="E337" t="s">
        <v>662</v>
      </c>
      <c r="F337" t="s">
        <v>632</v>
      </c>
      <c r="G337" t="s">
        <v>675</v>
      </c>
      <c r="H337" t="s">
        <v>703</v>
      </c>
      <c r="I337" t="s">
        <v>1040</v>
      </c>
      <c r="J337" t="s">
        <v>1316</v>
      </c>
      <c r="K337">
        <v>43878</v>
      </c>
      <c r="L337">
        <v>0.038684719535783</v>
      </c>
      <c r="M337">
        <v>0.003075798206698455</v>
      </c>
      <c r="N337">
        <v>0.01</v>
      </c>
      <c r="O337">
        <v>0.05709008599776277</v>
      </c>
      <c r="P337" t="s">
        <v>374</v>
      </c>
      <c r="Q337" t="s">
        <v>374</v>
      </c>
      <c r="R337">
        <v>5</v>
      </c>
      <c r="S337">
        <v>0.4166666666666667</v>
      </c>
      <c r="T337">
        <v>21</v>
      </c>
      <c r="U337">
        <v>0.9847619047619047</v>
      </c>
      <c r="V337">
        <v>2.4669</v>
      </c>
      <c r="W337">
        <v>1.92</v>
      </c>
      <c r="X337">
        <v>0.8</v>
      </c>
      <c r="Y337">
        <v>0.1239</v>
      </c>
      <c r="Z337">
        <v>0.4474576271186441</v>
      </c>
      <c r="AA337">
        <v>0.9308681672025724</v>
      </c>
      <c r="AB337">
        <v>0.06982343499197433</v>
      </c>
      <c r="AC337">
        <v>0.2584269662921348</v>
      </c>
      <c r="AD337">
        <v>0.1107544141252006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132.87</v>
      </c>
      <c r="D338">
        <v>27869.45287</v>
      </c>
      <c r="E338" t="s">
        <v>664</v>
      </c>
      <c r="F338" t="s">
        <v>632</v>
      </c>
      <c r="G338" t="s">
        <v>675</v>
      </c>
      <c r="H338" t="s">
        <v>703</v>
      </c>
      <c r="I338" t="s">
        <v>1041</v>
      </c>
      <c r="J338" t="s">
        <v>1332</v>
      </c>
      <c r="K338">
        <v>43861</v>
      </c>
      <c r="L338">
        <v>0.022503198615187</v>
      </c>
      <c r="M338">
        <v>-0.02511859800372718</v>
      </c>
      <c r="N338">
        <v>0.06</v>
      </c>
      <c r="O338">
        <v>0.0555315580375364</v>
      </c>
      <c r="P338" t="s">
        <v>374</v>
      </c>
      <c r="Q338" t="s">
        <v>397</v>
      </c>
      <c r="R338">
        <v>10</v>
      </c>
      <c r="S338">
        <v>0.4838187702265373</v>
      </c>
      <c r="T338">
        <v>117</v>
      </c>
      <c r="U338">
        <v>1.135641025641026</v>
      </c>
      <c r="V338">
        <v>5.4872</v>
      </c>
      <c r="W338">
        <v>6.18</v>
      </c>
      <c r="X338">
        <v>2.99</v>
      </c>
      <c r="Y338">
        <v>0.1994</v>
      </c>
      <c r="Z338">
        <v>0.2050847457627119</v>
      </c>
      <c r="AA338">
        <v>0.9581993569131833</v>
      </c>
      <c r="AB338">
        <v>0.6645264847512038</v>
      </c>
      <c r="AC338">
        <v>0.130016051364366</v>
      </c>
      <c r="AD338">
        <v>0.1091492776886035</v>
      </c>
    </row>
    <row r="339" spans="1:30">
      <c r="A339" s="1" t="s">
        <v>346</v>
      </c>
      <c r="B339">
        <f>HYPERLINK("https://www.suredividend.com/sure-analysis-ARTNA/","Artesian Resources Corp.")</f>
        <v>0</v>
      </c>
      <c r="C339">
        <v>33.89</v>
      </c>
      <c r="D339">
        <v>314.66865</v>
      </c>
      <c r="E339" t="s">
        <v>670</v>
      </c>
      <c r="F339" t="s">
        <v>632</v>
      </c>
      <c r="G339" t="s">
        <v>675</v>
      </c>
      <c r="H339" t="s">
        <v>704</v>
      </c>
      <c r="I339" t="s">
        <v>1042</v>
      </c>
      <c r="J339" t="s">
        <v>1331</v>
      </c>
      <c r="K339">
        <v>43838</v>
      </c>
      <c r="L339">
        <v>0.029026261434051</v>
      </c>
      <c r="M339">
        <v>-0.01141120913263927</v>
      </c>
      <c r="N339">
        <v>0.035</v>
      </c>
      <c r="O339">
        <v>0.05087559306419931</v>
      </c>
      <c r="P339" t="s">
        <v>374</v>
      </c>
      <c r="Q339" t="s">
        <v>440</v>
      </c>
      <c r="R339">
        <v>21</v>
      </c>
      <c r="S339">
        <v>0.6186792452830189</v>
      </c>
      <c r="T339">
        <v>32</v>
      </c>
      <c r="U339">
        <v>1.0590625</v>
      </c>
      <c r="V339">
        <v>1.6089</v>
      </c>
      <c r="W339">
        <v>1.59</v>
      </c>
      <c r="X339">
        <v>0.9837</v>
      </c>
      <c r="Y339">
        <v>-0.1506</v>
      </c>
      <c r="Z339">
        <v>0.3152542372881356</v>
      </c>
      <c r="AA339">
        <v>0.6366559485530546</v>
      </c>
      <c r="AB339">
        <v>0.2985553772070626</v>
      </c>
      <c r="AC339">
        <v>0.1894060995184591</v>
      </c>
      <c r="AD339">
        <v>0.09630818619582664</v>
      </c>
    </row>
    <row r="340" spans="1:30">
      <c r="A340" s="1" t="s">
        <v>347</v>
      </c>
      <c r="B340">
        <f>HYPERLINK("https://www.suredividend.com/sure-analysis-ERIE/","Erie Indemnity Co.")</f>
        <v>0</v>
      </c>
      <c r="C340">
        <v>135.27</v>
      </c>
      <c r="D340">
        <v>6247.98603</v>
      </c>
      <c r="E340" t="s">
        <v>669</v>
      </c>
      <c r="F340" t="s">
        <v>632</v>
      </c>
      <c r="G340" t="s">
        <v>675</v>
      </c>
      <c r="H340" t="s">
        <v>704</v>
      </c>
      <c r="I340" t="s">
        <v>1043</v>
      </c>
      <c r="J340" t="s">
        <v>1316</v>
      </c>
      <c r="K340">
        <v>43899</v>
      </c>
      <c r="L340">
        <v>0.027093960227692</v>
      </c>
      <c r="M340">
        <v>-0.03363615692807453</v>
      </c>
      <c r="N340">
        <v>0.055</v>
      </c>
      <c r="O340">
        <v>0.04848270836103707</v>
      </c>
      <c r="P340" t="s">
        <v>374</v>
      </c>
      <c r="Q340" t="s">
        <v>440</v>
      </c>
      <c r="R340">
        <v>30</v>
      </c>
      <c r="S340">
        <v>0.5771653543307087</v>
      </c>
      <c r="T340">
        <v>114</v>
      </c>
      <c r="U340">
        <v>1.186578947368421</v>
      </c>
      <c r="V340">
        <v>6.8031</v>
      </c>
      <c r="W340">
        <v>6.35</v>
      </c>
      <c r="X340">
        <v>3.665</v>
      </c>
      <c r="Y340">
        <v>-0.2333</v>
      </c>
      <c r="Z340">
        <v>0.2830508474576272</v>
      </c>
      <c r="AA340">
        <v>0.5112540192926045</v>
      </c>
      <c r="AB340">
        <v>0.6051364365971108</v>
      </c>
      <c r="AC340">
        <v>0.1075441412520064</v>
      </c>
      <c r="AD340">
        <v>0.09149277688603531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97.73999999999999</v>
      </c>
      <c r="D341">
        <v>41511.05766</v>
      </c>
      <c r="E341" t="s">
        <v>664</v>
      </c>
      <c r="F341" t="s">
        <v>632</v>
      </c>
      <c r="G341" t="s">
        <v>675</v>
      </c>
      <c r="H341" t="s">
        <v>703</v>
      </c>
      <c r="I341" t="s">
        <v>1044</v>
      </c>
      <c r="J341" t="s">
        <v>1315</v>
      </c>
      <c r="K341">
        <v>43879</v>
      </c>
      <c r="L341">
        <v>0.020974012686719</v>
      </c>
      <c r="M341">
        <v>-0.02301165329157506</v>
      </c>
      <c r="N341">
        <v>0.05</v>
      </c>
      <c r="O341">
        <v>0.04776818317628528</v>
      </c>
      <c r="P341" t="s">
        <v>374</v>
      </c>
      <c r="Q341" t="s">
        <v>440</v>
      </c>
      <c r="R341">
        <v>17</v>
      </c>
      <c r="S341">
        <v>0.4456521739130435</v>
      </c>
      <c r="T341">
        <v>87</v>
      </c>
      <c r="U341">
        <v>1.123448275862069</v>
      </c>
      <c r="V341">
        <v>3.9391</v>
      </c>
      <c r="W341">
        <v>4.6</v>
      </c>
      <c r="X341">
        <v>2.05</v>
      </c>
      <c r="Y341">
        <v>-0.033</v>
      </c>
      <c r="Z341">
        <v>0.1813559322033898</v>
      </c>
      <c r="AA341">
        <v>0.8102893890675241</v>
      </c>
      <c r="AB341">
        <v>0.5232744783306581</v>
      </c>
      <c r="AC341">
        <v>0.14446227929374</v>
      </c>
      <c r="AD341">
        <v>0.08828250401284109</v>
      </c>
    </row>
    <row r="342" spans="1:30">
      <c r="A342" s="1" t="s">
        <v>349</v>
      </c>
      <c r="B342">
        <f>HYPERLINK("https://www.suredividend.com/sure-analysis-NEE/","NextEra Energy, Inc.")</f>
        <v>0</v>
      </c>
      <c r="C342">
        <v>208.89</v>
      </c>
      <c r="D342">
        <v>102140.10774</v>
      </c>
      <c r="E342" t="s">
        <v>666</v>
      </c>
      <c r="F342" t="s">
        <v>632</v>
      </c>
      <c r="G342" t="s">
        <v>675</v>
      </c>
      <c r="H342" t="s">
        <v>703</v>
      </c>
      <c r="I342" t="s">
        <v>909</v>
      </c>
      <c r="J342" t="s">
        <v>1331</v>
      </c>
      <c r="K342">
        <v>43856</v>
      </c>
      <c r="L342">
        <v>0.023936042893388</v>
      </c>
      <c r="M342">
        <v>-0.05074772811681361</v>
      </c>
      <c r="N342">
        <v>0.07000000000000001</v>
      </c>
      <c r="O342">
        <v>0.0444598174564792</v>
      </c>
      <c r="P342" t="s">
        <v>374</v>
      </c>
      <c r="Q342" t="s">
        <v>440</v>
      </c>
      <c r="R342">
        <v>25</v>
      </c>
      <c r="S342">
        <v>0.558659217877095</v>
      </c>
      <c r="T342">
        <v>161</v>
      </c>
      <c r="U342">
        <v>1.297453416149068</v>
      </c>
      <c r="V342">
        <v>7.8179</v>
      </c>
      <c r="W342">
        <v>8.949999999999999</v>
      </c>
      <c r="X342">
        <v>5</v>
      </c>
      <c r="Y342">
        <v>0.09380000000000001</v>
      </c>
      <c r="Z342">
        <v>0.2338983050847458</v>
      </c>
      <c r="AA342">
        <v>0.9212218649517685</v>
      </c>
      <c r="AB342">
        <v>0.7576243980738363</v>
      </c>
      <c r="AC342">
        <v>0.06581059390048155</v>
      </c>
      <c r="AD342">
        <v>0.08667736757624399</v>
      </c>
    </row>
    <row r="343" spans="1:30">
      <c r="A343" s="1" t="s">
        <v>350</v>
      </c>
      <c r="B343">
        <f>HYPERLINK("https://www.suredividend.com/sure-analysis-WTRG/","Essential Utilities, Inc.")</f>
        <v>0</v>
      </c>
      <c r="C343">
        <v>36.7</v>
      </c>
      <c r="D343">
        <v>8176.0994</v>
      </c>
      <c r="E343" t="s">
        <v>660</v>
      </c>
      <c r="F343" t="s">
        <v>632</v>
      </c>
      <c r="G343" t="s">
        <v>675</v>
      </c>
      <c r="H343" t="s">
        <v>703</v>
      </c>
      <c r="I343" t="s">
        <v>1045</v>
      </c>
      <c r="J343" t="s">
        <v>1331</v>
      </c>
      <c r="K343">
        <v>43894</v>
      </c>
      <c r="L343">
        <v>0.024702997275204</v>
      </c>
      <c r="M343">
        <v>-0.05267631992886312</v>
      </c>
      <c r="N343">
        <v>0.07000000000000001</v>
      </c>
      <c r="O343">
        <v>0.04195700099689681</v>
      </c>
      <c r="P343" t="s">
        <v>374</v>
      </c>
      <c r="Q343" t="s">
        <v>440</v>
      </c>
      <c r="R343">
        <v>28</v>
      </c>
      <c r="S343">
        <v>0.5811538461538461</v>
      </c>
      <c r="T343">
        <v>28</v>
      </c>
      <c r="U343">
        <v>1.310714285714286</v>
      </c>
      <c r="V343">
        <v>1.0036</v>
      </c>
      <c r="W343">
        <v>1.56</v>
      </c>
      <c r="X343">
        <v>0.9066000000000001</v>
      </c>
      <c r="Y343">
        <v>0.0318</v>
      </c>
      <c r="Z343">
        <v>0.2389830508474576</v>
      </c>
      <c r="AA343">
        <v>0.8762057877813505</v>
      </c>
      <c r="AB343">
        <v>0.7576243980738363</v>
      </c>
      <c r="AC343">
        <v>0.06260032102728733</v>
      </c>
      <c r="AD343">
        <v>0.07865168539325842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217.83</v>
      </c>
      <c r="D344">
        <v>96479.52095999999</v>
      </c>
      <c r="E344" t="s">
        <v>664</v>
      </c>
      <c r="F344" t="s">
        <v>633</v>
      </c>
      <c r="G344" t="s">
        <v>675</v>
      </c>
      <c r="H344" t="s">
        <v>703</v>
      </c>
      <c r="I344" t="s">
        <v>1046</v>
      </c>
      <c r="J344" t="s">
        <v>1316</v>
      </c>
      <c r="K344">
        <v>43886</v>
      </c>
      <c r="L344">
        <v>0.017352981682963</v>
      </c>
      <c r="M344">
        <v>-0.03850491641634179</v>
      </c>
      <c r="N344">
        <v>0.06</v>
      </c>
      <c r="O344">
        <v>0.03954111097307011</v>
      </c>
      <c r="P344" t="s">
        <v>374</v>
      </c>
      <c r="Q344" t="s">
        <v>397</v>
      </c>
      <c r="R344">
        <v>9</v>
      </c>
      <c r="S344">
        <v>0.4447058823529412</v>
      </c>
      <c r="T344">
        <v>179</v>
      </c>
      <c r="U344">
        <v>1.216927374301676</v>
      </c>
      <c r="V344">
        <v>4.2665</v>
      </c>
      <c r="W344">
        <v>8.5</v>
      </c>
      <c r="X344">
        <v>3.78</v>
      </c>
      <c r="Y344">
        <v>0.1634</v>
      </c>
      <c r="Z344">
        <v>0.123728813559322</v>
      </c>
      <c r="AA344">
        <v>0.9405144694533761</v>
      </c>
      <c r="AB344">
        <v>0.6645264847512038</v>
      </c>
      <c r="AC344">
        <v>0.09149277688603531</v>
      </c>
      <c r="AD344">
        <v>0.0738362760834671</v>
      </c>
    </row>
    <row r="345" spans="1:30">
      <c r="A345" s="1" t="s">
        <v>352</v>
      </c>
      <c r="B345">
        <f>HYPERLINK("https://www.suredividend.com/sure-analysis-ETR/","Entergy Corp.")</f>
        <v>0</v>
      </c>
      <c r="C345">
        <v>101.64</v>
      </c>
      <c r="D345">
        <v>20300.25228</v>
      </c>
      <c r="E345" t="s">
        <v>669</v>
      </c>
      <c r="F345" t="s">
        <v>632</v>
      </c>
      <c r="G345" t="s">
        <v>675</v>
      </c>
      <c r="H345" t="s">
        <v>703</v>
      </c>
      <c r="I345" t="s">
        <v>1047</v>
      </c>
      <c r="J345" t="s">
        <v>1331</v>
      </c>
      <c r="K345">
        <v>43884</v>
      </c>
      <c r="L345">
        <v>0.036009445100354</v>
      </c>
      <c r="M345">
        <v>-0.03740649734383228</v>
      </c>
      <c r="N345">
        <v>0.035</v>
      </c>
      <c r="O345">
        <v>0.033443408718832</v>
      </c>
      <c r="P345" t="s">
        <v>374</v>
      </c>
      <c r="Q345" t="s">
        <v>440</v>
      </c>
      <c r="R345">
        <v>26</v>
      </c>
      <c r="S345">
        <v>0.6535714285714287</v>
      </c>
      <c r="T345">
        <v>84</v>
      </c>
      <c r="U345">
        <v>1.21</v>
      </c>
      <c r="V345">
        <v>6.3373</v>
      </c>
      <c r="W345">
        <v>5.6</v>
      </c>
      <c r="X345">
        <v>3.66</v>
      </c>
      <c r="Y345">
        <v>0.0698</v>
      </c>
      <c r="Z345">
        <v>0.411864406779661</v>
      </c>
      <c r="AA345">
        <v>0.9083601286173634</v>
      </c>
      <c r="AB345">
        <v>0.2985553772070626</v>
      </c>
      <c r="AC345">
        <v>0.09630818619582664</v>
      </c>
      <c r="AD345">
        <v>0.06260032102728733</v>
      </c>
    </row>
    <row r="346" spans="1:30">
      <c r="A346" s="1" t="s">
        <v>353</v>
      </c>
      <c r="B346">
        <f>HYPERLINK("https://www.suredividend.com/sure-analysis-RMD/","ResMed, Inc.")</f>
        <v>0</v>
      </c>
      <c r="C346">
        <v>136.12</v>
      </c>
      <c r="D346">
        <v>19685.26604</v>
      </c>
      <c r="E346" t="s">
        <v>669</v>
      </c>
      <c r="F346" t="s">
        <v>632</v>
      </c>
      <c r="G346" t="s">
        <v>675</v>
      </c>
      <c r="H346" t="s">
        <v>703</v>
      </c>
      <c r="I346" t="s">
        <v>1048</v>
      </c>
      <c r="J346" t="s">
        <v>1322</v>
      </c>
      <c r="K346">
        <v>43861</v>
      </c>
      <c r="L346">
        <v>0.011166617690273</v>
      </c>
      <c r="M346">
        <v>-0.09203006317985196</v>
      </c>
      <c r="N346">
        <v>0.12</v>
      </c>
      <c r="O346">
        <v>0.03092038069106318</v>
      </c>
      <c r="P346" t="s">
        <v>374</v>
      </c>
      <c r="Q346" t="s">
        <v>397</v>
      </c>
      <c r="R346">
        <v>7</v>
      </c>
      <c r="S346">
        <v>0.38</v>
      </c>
      <c r="T346">
        <v>84</v>
      </c>
      <c r="U346">
        <v>1.620476190476191</v>
      </c>
      <c r="V346">
        <v>3.1645</v>
      </c>
      <c r="W346">
        <v>4</v>
      </c>
      <c r="X346">
        <v>1.52</v>
      </c>
      <c r="Y346">
        <v>0.3263</v>
      </c>
      <c r="Z346">
        <v>0.04576271186440678</v>
      </c>
      <c r="AA346">
        <v>0.9855305466237942</v>
      </c>
      <c r="AB346">
        <v>0.9542536115569824</v>
      </c>
      <c r="AC346">
        <v>0.02889245585874799</v>
      </c>
      <c r="AD346">
        <v>0.05778491171749598</v>
      </c>
    </row>
    <row r="347" spans="1:30">
      <c r="A347" s="1" t="s">
        <v>354</v>
      </c>
      <c r="B347">
        <f>HYPERLINK("https://www.suredividend.com/sure-analysis-CME/","CME Group, Inc.")</f>
        <v>0</v>
      </c>
      <c r="C347">
        <v>172.31</v>
      </c>
      <c r="D347">
        <v>61756.24862</v>
      </c>
      <c r="E347" t="s">
        <v>670</v>
      </c>
      <c r="F347" t="s">
        <v>632</v>
      </c>
      <c r="G347" t="s">
        <v>675</v>
      </c>
      <c r="H347" t="s">
        <v>704</v>
      </c>
      <c r="I347" t="s">
        <v>1049</v>
      </c>
      <c r="J347" t="s">
        <v>1316</v>
      </c>
      <c r="K347">
        <v>43799</v>
      </c>
      <c r="L347">
        <v>0.017410481109627</v>
      </c>
      <c r="M347">
        <v>-0.04343668611529505</v>
      </c>
      <c r="N347">
        <v>0.05</v>
      </c>
      <c r="O347">
        <v>0.02513956159851083</v>
      </c>
      <c r="P347" t="s">
        <v>374</v>
      </c>
      <c r="Q347" t="s">
        <v>397</v>
      </c>
      <c r="R347">
        <v>9</v>
      </c>
      <c r="S347">
        <v>0.4437869822485207</v>
      </c>
      <c r="T347">
        <v>138</v>
      </c>
      <c r="U347">
        <v>1.248623188405797</v>
      </c>
      <c r="V347">
        <v>5.9234</v>
      </c>
      <c r="W347">
        <v>6.76</v>
      </c>
      <c r="X347">
        <v>3</v>
      </c>
      <c r="Y347">
        <v>0.0154</v>
      </c>
      <c r="Z347">
        <v>0.1271186440677966</v>
      </c>
      <c r="AA347">
        <v>0.8649517684887459</v>
      </c>
      <c r="AB347">
        <v>0.5232744783306581</v>
      </c>
      <c r="AC347">
        <v>0.08025682182985554</v>
      </c>
      <c r="AD347">
        <v>0.05296950240770466</v>
      </c>
    </row>
    <row r="348" spans="1:30">
      <c r="A348" s="1" t="s">
        <v>355</v>
      </c>
      <c r="B348">
        <f>HYPERLINK("https://www.suredividend.com/sure-analysis-LLY/","Eli Lilly &amp; Co.")</f>
        <v>0</v>
      </c>
      <c r="C348">
        <v>126.02</v>
      </c>
      <c r="D348">
        <v>120523.25964</v>
      </c>
      <c r="E348" t="s">
        <v>661</v>
      </c>
      <c r="F348" t="s">
        <v>632</v>
      </c>
      <c r="G348" t="s">
        <v>675</v>
      </c>
      <c r="H348" t="s">
        <v>703</v>
      </c>
      <c r="I348" t="s">
        <v>1050</v>
      </c>
      <c r="J348" t="s">
        <v>1322</v>
      </c>
      <c r="K348">
        <v>43861</v>
      </c>
      <c r="L348">
        <v>0.020472940803047</v>
      </c>
      <c r="M348">
        <v>-0.03583810236838336</v>
      </c>
      <c r="N348">
        <v>0.04</v>
      </c>
      <c r="O348">
        <v>0.02457480971392934</v>
      </c>
      <c r="P348" t="s">
        <v>374</v>
      </c>
      <c r="Q348" t="s">
        <v>397</v>
      </c>
      <c r="R348">
        <v>5</v>
      </c>
      <c r="S348">
        <v>0.3822222222222222</v>
      </c>
      <c r="T348">
        <v>105</v>
      </c>
      <c r="U348">
        <v>1.200190476190476</v>
      </c>
      <c r="V348">
        <v>5.0199</v>
      </c>
      <c r="W348">
        <v>6.75</v>
      </c>
      <c r="X348">
        <v>2.58</v>
      </c>
      <c r="Y348">
        <v>0.0138</v>
      </c>
      <c r="Z348">
        <v>0.1745762711864407</v>
      </c>
      <c r="AA348">
        <v>0.860128617363344</v>
      </c>
      <c r="AB348">
        <v>0.3723916532905296</v>
      </c>
      <c r="AC348">
        <v>0.101123595505618</v>
      </c>
      <c r="AD348">
        <v>0.05136436597110754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127.48</v>
      </c>
      <c r="D349">
        <v>15441.90736</v>
      </c>
      <c r="E349" t="s">
        <v>664</v>
      </c>
      <c r="F349" t="s">
        <v>632</v>
      </c>
      <c r="G349" t="s">
        <v>675</v>
      </c>
      <c r="H349" t="s">
        <v>703</v>
      </c>
      <c r="I349" t="s">
        <v>1051</v>
      </c>
      <c r="J349" t="s">
        <v>1320</v>
      </c>
      <c r="K349">
        <v>43804</v>
      </c>
      <c r="L349">
        <v>0.017728271101349</v>
      </c>
      <c r="M349">
        <v>-0.05712024674900962</v>
      </c>
      <c r="N349">
        <v>0.06</v>
      </c>
      <c r="O349">
        <v>0.02033735862707942</v>
      </c>
      <c r="P349" t="s">
        <v>374</v>
      </c>
      <c r="Q349" t="s">
        <v>397</v>
      </c>
      <c r="R349">
        <v>16</v>
      </c>
      <c r="S349">
        <v>0.452</v>
      </c>
      <c r="T349">
        <v>95</v>
      </c>
      <c r="U349">
        <v>1.341894736842105</v>
      </c>
      <c r="V349">
        <v>4.4885</v>
      </c>
      <c r="W349">
        <v>5</v>
      </c>
      <c r="X349">
        <v>2.26</v>
      </c>
      <c r="Y349">
        <v>0.3204</v>
      </c>
      <c r="Z349">
        <v>0.1338983050847458</v>
      </c>
      <c r="AA349">
        <v>0.9839228295819936</v>
      </c>
      <c r="AB349">
        <v>0.6645264847512038</v>
      </c>
      <c r="AC349">
        <v>0.05617977528089888</v>
      </c>
      <c r="AD349">
        <v>0.04654895666131621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48</v>
      </c>
      <c r="D350">
        <v>4172.304</v>
      </c>
      <c r="E350" t="s">
        <v>664</v>
      </c>
      <c r="F350" t="s">
        <v>632</v>
      </c>
      <c r="G350" t="s">
        <v>675</v>
      </c>
      <c r="H350" t="s">
        <v>703</v>
      </c>
      <c r="I350" t="s">
        <v>1052</v>
      </c>
      <c r="J350" t="s">
        <v>1316</v>
      </c>
      <c r="K350">
        <v>43861</v>
      </c>
      <c r="L350">
        <v>0.03208333333333301</v>
      </c>
      <c r="M350">
        <v>-0.05591248870509802</v>
      </c>
      <c r="N350">
        <v>0.04</v>
      </c>
      <c r="O350">
        <v>0.01921907077965579</v>
      </c>
      <c r="P350" t="s">
        <v>374</v>
      </c>
      <c r="Q350" t="s">
        <v>440</v>
      </c>
      <c r="R350">
        <v>9</v>
      </c>
      <c r="S350">
        <v>0.4277777777777778</v>
      </c>
      <c r="T350">
        <v>36</v>
      </c>
      <c r="U350">
        <v>1.333333333333333</v>
      </c>
      <c r="V350">
        <v>2.6465</v>
      </c>
      <c r="W350">
        <v>3.6</v>
      </c>
      <c r="X350">
        <v>1.54</v>
      </c>
      <c r="Y350">
        <v>0.6848000000000001</v>
      </c>
      <c r="Z350">
        <v>0.3508474576271186</v>
      </c>
      <c r="AA350">
        <v>0.9967845659163987</v>
      </c>
      <c r="AB350">
        <v>0.3723916532905296</v>
      </c>
      <c r="AC350">
        <v>0.05778491171749598</v>
      </c>
      <c r="AD350">
        <v>0.04494382022471911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61.29</v>
      </c>
      <c r="D351">
        <v>32156.96301</v>
      </c>
      <c r="E351" t="s">
        <v>664</v>
      </c>
      <c r="F351" t="s">
        <v>632</v>
      </c>
      <c r="G351" t="s">
        <v>675</v>
      </c>
      <c r="H351" t="s">
        <v>704</v>
      </c>
      <c r="I351" t="s">
        <v>1053</v>
      </c>
      <c r="J351" t="s">
        <v>1331</v>
      </c>
      <c r="K351">
        <v>43861</v>
      </c>
      <c r="L351">
        <v>0.026431718061674</v>
      </c>
      <c r="M351">
        <v>-0.06413628123559512</v>
      </c>
      <c r="N351">
        <v>0.04</v>
      </c>
      <c r="O351">
        <v>0.004507560938500355</v>
      </c>
      <c r="P351" t="s">
        <v>374</v>
      </c>
      <c r="Q351" t="s">
        <v>397</v>
      </c>
      <c r="R351">
        <v>16</v>
      </c>
      <c r="S351">
        <v>0.5827338129496403</v>
      </c>
      <c r="T351">
        <v>44</v>
      </c>
      <c r="U351">
        <v>1.392954545454545</v>
      </c>
      <c r="V351">
        <v>2.6416</v>
      </c>
      <c r="W351">
        <v>2.78</v>
      </c>
      <c r="X351">
        <v>1.62</v>
      </c>
      <c r="Y351">
        <v>0.0819</v>
      </c>
      <c r="Z351">
        <v>0.2711864406779661</v>
      </c>
      <c r="AA351">
        <v>0.9163987138263665</v>
      </c>
      <c r="AB351">
        <v>0.3723916532905296</v>
      </c>
      <c r="AC351">
        <v>0.04494382022471911</v>
      </c>
      <c r="AD351">
        <v>0.03210272873194222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19.56</v>
      </c>
      <c r="D352">
        <v>13118.892</v>
      </c>
      <c r="E352" t="s">
        <v>668</v>
      </c>
      <c r="F352" t="s">
        <v>632</v>
      </c>
      <c r="G352" t="s">
        <v>674</v>
      </c>
      <c r="H352" t="s">
        <v>704</v>
      </c>
      <c r="I352" t="s">
        <v>1054</v>
      </c>
      <c r="J352" t="s">
        <v>1317</v>
      </c>
      <c r="K352">
        <v>43837</v>
      </c>
      <c r="L352">
        <v>0.012269938650306</v>
      </c>
      <c r="M352">
        <v>-0.09309357407844399</v>
      </c>
      <c r="N352">
        <v>0.094</v>
      </c>
      <c r="O352">
        <v>0.00450686806043965</v>
      </c>
      <c r="P352" t="s">
        <v>374</v>
      </c>
      <c r="Q352" t="s">
        <v>397</v>
      </c>
      <c r="R352">
        <v>0</v>
      </c>
      <c r="S352">
        <v>0.3692307692307692</v>
      </c>
      <c r="T352">
        <v>12</v>
      </c>
      <c r="U352">
        <v>1.63</v>
      </c>
      <c r="V352">
        <v>2.38</v>
      </c>
      <c r="W352">
        <v>0.65</v>
      </c>
      <c r="X352">
        <v>0.24</v>
      </c>
      <c r="Y352">
        <v>-0.0066</v>
      </c>
      <c r="Z352">
        <v>0.05593220338983051</v>
      </c>
      <c r="AA352">
        <v>0.8360128617363344</v>
      </c>
      <c r="AB352">
        <v>0.9117174959871589</v>
      </c>
      <c r="AC352">
        <v>0.02728731942215088</v>
      </c>
      <c r="AD352">
        <v>0.0304975922953451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44.44</v>
      </c>
      <c r="D353">
        <v>35898.09872</v>
      </c>
      <c r="E353" t="s">
        <v>669</v>
      </c>
      <c r="F353" t="s">
        <v>632</v>
      </c>
      <c r="G353" t="s">
        <v>675</v>
      </c>
      <c r="H353" t="s">
        <v>703</v>
      </c>
      <c r="I353" t="s">
        <v>1055</v>
      </c>
      <c r="J353" t="s">
        <v>1330</v>
      </c>
      <c r="K353">
        <v>43791</v>
      </c>
      <c r="L353">
        <v>0.012601260126012</v>
      </c>
      <c r="M353">
        <v>-0.09485544590298456</v>
      </c>
      <c r="N353">
        <v>0.05</v>
      </c>
      <c r="O353">
        <v>-0.03252964582691265</v>
      </c>
      <c r="P353" t="s">
        <v>374</v>
      </c>
      <c r="Q353" t="s">
        <v>397</v>
      </c>
      <c r="R353">
        <v>2</v>
      </c>
      <c r="S353">
        <v>0.4307692307692308</v>
      </c>
      <c r="T353">
        <v>27</v>
      </c>
      <c r="U353">
        <v>1.645925925925926</v>
      </c>
      <c r="V353">
        <v>3.4771</v>
      </c>
      <c r="W353">
        <v>1.3</v>
      </c>
      <c r="X353">
        <v>0.5600000000000001</v>
      </c>
      <c r="Y353">
        <v>0.2915</v>
      </c>
      <c r="Z353">
        <v>0.06101694915254237</v>
      </c>
      <c r="AA353">
        <v>0.9790996784565916</v>
      </c>
      <c r="AB353">
        <v>0.5232744783306581</v>
      </c>
      <c r="AC353">
        <v>0.02568218298555377</v>
      </c>
      <c r="AD353">
        <v>0.01284109149277689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18.46</v>
      </c>
      <c r="D354">
        <v>1178.19104</v>
      </c>
      <c r="E354" t="s">
        <v>661</v>
      </c>
      <c r="F354" t="s">
        <v>632</v>
      </c>
      <c r="G354" t="s">
        <v>698</v>
      </c>
      <c r="H354" t="s">
        <v>704</v>
      </c>
      <c r="I354" t="s">
        <v>1056</v>
      </c>
      <c r="J354" t="s">
        <v>1317</v>
      </c>
      <c r="K354">
        <v>43860</v>
      </c>
      <c r="L354">
        <v>0.026002166847237</v>
      </c>
      <c r="M354">
        <v>-0.1153863006848329</v>
      </c>
      <c r="N354">
        <v>0.02</v>
      </c>
      <c r="O354">
        <v>-0.05943231917114911</v>
      </c>
      <c r="P354" t="s">
        <v>374</v>
      </c>
      <c r="Q354" t="s">
        <v>440</v>
      </c>
      <c r="R354">
        <v>2</v>
      </c>
      <c r="S354">
        <v>0.3966942148760331</v>
      </c>
      <c r="T354">
        <v>10</v>
      </c>
      <c r="U354">
        <v>1.846</v>
      </c>
      <c r="V354">
        <v>0.279</v>
      </c>
      <c r="W354">
        <v>1.21</v>
      </c>
      <c r="X354">
        <v>0.48</v>
      </c>
      <c r="Y354">
        <v>-0.1864</v>
      </c>
      <c r="Z354">
        <v>0.2610169491525424</v>
      </c>
      <c r="AA354">
        <v>0.5852090032154341</v>
      </c>
      <c r="AB354">
        <v>0.1436597110754414</v>
      </c>
      <c r="AC354">
        <v>0.01605136436597111</v>
      </c>
      <c r="AD354">
        <v>0.003210272873194221</v>
      </c>
    </row>
    <row r="355" spans="1:30">
      <c r="A355" s="1" t="s">
        <v>362</v>
      </c>
      <c r="B355">
        <f>HYPERLINK("https://www.suredividend.com/sure-analysis-HAL/","Halliburton Co.")</f>
        <v>0</v>
      </c>
      <c r="C355">
        <v>6.42</v>
      </c>
      <c r="D355">
        <v>5649.02862</v>
      </c>
      <c r="E355" t="s">
        <v>660</v>
      </c>
      <c r="F355" t="s">
        <v>632</v>
      </c>
      <c r="G355" t="s">
        <v>675</v>
      </c>
      <c r="H355" t="s">
        <v>703</v>
      </c>
      <c r="I355" t="s">
        <v>1057</v>
      </c>
      <c r="J355" t="s">
        <v>1315</v>
      </c>
      <c r="K355">
        <v>43851</v>
      </c>
      <c r="L355">
        <v>0.11214953271028</v>
      </c>
      <c r="M355">
        <v>0.2674675619480931</v>
      </c>
      <c r="N355">
        <v>0.1</v>
      </c>
      <c r="O355">
        <v>0.4245015306841127</v>
      </c>
      <c r="P355" t="s">
        <v>440</v>
      </c>
      <c r="Q355" t="s">
        <v>637</v>
      </c>
      <c r="R355">
        <v>0</v>
      </c>
      <c r="S355">
        <v>0.5538461538461538</v>
      </c>
      <c r="T355">
        <v>21</v>
      </c>
      <c r="U355">
        <v>0.3057142857142857</v>
      </c>
      <c r="V355">
        <v>-1.286</v>
      </c>
      <c r="W355">
        <v>1.3</v>
      </c>
      <c r="X355">
        <v>0.72</v>
      </c>
      <c r="Y355">
        <v>-0.7747000000000001</v>
      </c>
      <c r="Z355">
        <v>0.8652542372881357</v>
      </c>
      <c r="AA355">
        <v>0.02411575562700964</v>
      </c>
      <c r="AB355">
        <v>0.9333868378812198</v>
      </c>
      <c r="AC355">
        <v>0.9887640449438203</v>
      </c>
      <c r="AD355">
        <v>0.9903691813804173</v>
      </c>
    </row>
    <row r="356" spans="1:30">
      <c r="A356" s="1" t="s">
        <v>363</v>
      </c>
      <c r="B356">
        <f>HYPERLINK("https://www.suredividend.com/sure-analysis-ERF/","Enerplus Corp.")</f>
        <v>0</v>
      </c>
      <c r="C356">
        <v>1.65</v>
      </c>
      <c r="D356">
        <v>366.4947</v>
      </c>
      <c r="E356" t="s">
        <v>668</v>
      </c>
      <c r="F356" t="s">
        <v>632</v>
      </c>
      <c r="G356" t="s">
        <v>676</v>
      </c>
      <c r="H356" t="s">
        <v>703</v>
      </c>
      <c r="I356" t="s">
        <v>1058</v>
      </c>
      <c r="J356" t="s">
        <v>1324</v>
      </c>
      <c r="K356">
        <v>43896</v>
      </c>
      <c r="L356">
        <v>0.05480814259906901</v>
      </c>
      <c r="M356">
        <v>0.2447226574848311</v>
      </c>
      <c r="N356">
        <v>0.066</v>
      </c>
      <c r="O356">
        <v>0.3477166909559981</v>
      </c>
      <c r="P356" t="s">
        <v>440</v>
      </c>
      <c r="Q356" t="s">
        <v>440</v>
      </c>
      <c r="R356">
        <v>0</v>
      </c>
      <c r="S356">
        <v>0.2009631895299222</v>
      </c>
      <c r="T356">
        <v>4.93</v>
      </c>
      <c r="U356">
        <v>0.334685598377282</v>
      </c>
      <c r="V356">
        <v>-0.9169</v>
      </c>
      <c r="W356">
        <v>0.45</v>
      </c>
      <c r="X356">
        <v>0.09043343528846501</v>
      </c>
      <c r="Y356">
        <v>-0.8047000000000001</v>
      </c>
      <c r="Z356">
        <v>0.6101694915254238</v>
      </c>
      <c r="AA356">
        <v>0.01446945337620579</v>
      </c>
      <c r="AB356">
        <v>0.7263242375601926</v>
      </c>
      <c r="AC356">
        <v>0.9823434991974318</v>
      </c>
      <c r="AD356">
        <v>0.9823434991974318</v>
      </c>
    </row>
    <row r="357" spans="1:30">
      <c r="A357" s="1" t="s">
        <v>364</v>
      </c>
      <c r="B357">
        <f>HYPERLINK("https://www.suredividend.com/sure-analysis-IPPLF/","Inter Pipeline Ltd.")</f>
        <v>0</v>
      </c>
      <c r="C357">
        <v>6.58</v>
      </c>
      <c r="D357">
        <v>2750.44</v>
      </c>
      <c r="E357" t="s">
        <v>666</v>
      </c>
      <c r="F357" t="s">
        <v>632</v>
      </c>
      <c r="G357" t="s">
        <v>676</v>
      </c>
      <c r="H357" t="s">
        <v>705</v>
      </c>
      <c r="I357" t="s">
        <v>1059</v>
      </c>
      <c r="J357" t="s">
        <v>1315</v>
      </c>
      <c r="K357">
        <v>43886</v>
      </c>
      <c r="L357">
        <v>0.195847485237177</v>
      </c>
      <c r="M357">
        <v>0.2090509581402584</v>
      </c>
      <c r="N357">
        <v>0.05</v>
      </c>
      <c r="O357">
        <v>0.3431516409512427</v>
      </c>
      <c r="P357" t="s">
        <v>440</v>
      </c>
      <c r="Q357" t="s">
        <v>637</v>
      </c>
      <c r="R357">
        <v>11</v>
      </c>
      <c r="S357">
        <v>0.7810160320367455</v>
      </c>
      <c r="T357">
        <v>17</v>
      </c>
      <c r="U357">
        <v>0.3870588235294118</v>
      </c>
      <c r="V357">
        <v>0.9841000000000001</v>
      </c>
      <c r="W357">
        <v>1.65</v>
      </c>
      <c r="X357">
        <v>1.28867645286063</v>
      </c>
      <c r="Y357">
        <v>-0.5971000000000001</v>
      </c>
      <c r="Z357">
        <v>0.9677966101694915</v>
      </c>
      <c r="AA357">
        <v>0.07717041800643087</v>
      </c>
      <c r="AB357">
        <v>0.5232744783306581</v>
      </c>
      <c r="AC357">
        <v>0.9662921348314607</v>
      </c>
      <c r="AD357">
        <v>0.9791332263242376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28.46</v>
      </c>
      <c r="D358">
        <v>11763.05874</v>
      </c>
      <c r="E358" t="s">
        <v>669</v>
      </c>
      <c r="F358" t="s">
        <v>632</v>
      </c>
      <c r="G358" t="s">
        <v>675</v>
      </c>
      <c r="H358" t="s">
        <v>703</v>
      </c>
      <c r="I358" t="s">
        <v>1060</v>
      </c>
      <c r="J358" t="s">
        <v>1315</v>
      </c>
      <c r="K358">
        <v>43892</v>
      </c>
      <c r="L358">
        <v>0.124033731553056</v>
      </c>
      <c r="M358">
        <v>0.2039806860495395</v>
      </c>
      <c r="N358">
        <v>0.065</v>
      </c>
      <c r="O358">
        <v>0.3379061186866075</v>
      </c>
      <c r="P358" t="s">
        <v>440</v>
      </c>
      <c r="Q358" t="s">
        <v>637</v>
      </c>
      <c r="R358">
        <v>18</v>
      </c>
      <c r="S358">
        <v>0.6418181818181818</v>
      </c>
      <c r="T358">
        <v>72</v>
      </c>
      <c r="U358">
        <v>0.3952777777777778</v>
      </c>
      <c r="V358">
        <v>3.0943</v>
      </c>
      <c r="W358">
        <v>5.5</v>
      </c>
      <c r="X358">
        <v>3.53</v>
      </c>
      <c r="Y358">
        <v>-0.5772</v>
      </c>
      <c r="Z358">
        <v>0.8898305084745763</v>
      </c>
      <c r="AA358">
        <v>0.09646302250803858</v>
      </c>
      <c r="AB358">
        <v>0.7199036918138042</v>
      </c>
      <c r="AC358">
        <v>0.9630818619582665</v>
      </c>
      <c r="AD358">
        <v>0.9775280898876404</v>
      </c>
    </row>
    <row r="359" spans="1:30">
      <c r="A359" s="1" t="s">
        <v>366</v>
      </c>
      <c r="B359">
        <f>HYPERLINK("https://www.suredividend.com/sure-analysis-AAL/","American Airlines Group, Inc.")</f>
        <v>0</v>
      </c>
      <c r="C359">
        <v>13.45</v>
      </c>
      <c r="D359">
        <v>5730.49355</v>
      </c>
      <c r="E359" t="s">
        <v>664</v>
      </c>
      <c r="F359" t="s">
        <v>632</v>
      </c>
      <c r="G359" t="s">
        <v>675</v>
      </c>
      <c r="H359" t="s">
        <v>704</v>
      </c>
      <c r="I359" t="s">
        <v>1061</v>
      </c>
      <c r="J359" t="s">
        <v>1319</v>
      </c>
      <c r="K359">
        <v>43853</v>
      </c>
      <c r="L359">
        <v>0.029739776951672</v>
      </c>
      <c r="M359">
        <v>0.2435622826947943</v>
      </c>
      <c r="N359">
        <v>0.04</v>
      </c>
      <c r="O359">
        <v>0.3037642429939511</v>
      </c>
      <c r="P359" t="s">
        <v>440</v>
      </c>
      <c r="Q359" t="s">
        <v>397</v>
      </c>
      <c r="R359">
        <v>0</v>
      </c>
      <c r="S359">
        <v>0.08</v>
      </c>
      <c r="T359">
        <v>40</v>
      </c>
      <c r="U359">
        <v>0.33625</v>
      </c>
      <c r="V359">
        <v>3.8144</v>
      </c>
      <c r="W359">
        <v>5</v>
      </c>
      <c r="X359">
        <v>0.4</v>
      </c>
      <c r="Y359">
        <v>-0.5776</v>
      </c>
      <c r="Z359">
        <v>0.323728813559322</v>
      </c>
      <c r="AA359">
        <v>0.09485530546623794</v>
      </c>
      <c r="AB359">
        <v>0.3723916532905296</v>
      </c>
      <c r="AC359">
        <v>0.9807383627608347</v>
      </c>
      <c r="AD359">
        <v>0.9614767255216694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13.25</v>
      </c>
      <c r="D360">
        <v>14024.065</v>
      </c>
      <c r="E360" t="s">
        <v>664</v>
      </c>
      <c r="F360" t="s">
        <v>634</v>
      </c>
      <c r="G360" t="s">
        <v>675</v>
      </c>
      <c r="H360" t="s">
        <v>703</v>
      </c>
      <c r="I360" t="s">
        <v>1062</v>
      </c>
      <c r="J360" t="s">
        <v>1315</v>
      </c>
      <c r="K360">
        <v>43868</v>
      </c>
      <c r="L360">
        <v>0.199999999999999</v>
      </c>
      <c r="M360">
        <v>0.1614176738467334</v>
      </c>
      <c r="N360">
        <v>0.02</v>
      </c>
      <c r="O360">
        <v>0.2799774023596484</v>
      </c>
      <c r="P360" t="s">
        <v>440</v>
      </c>
      <c r="Q360" t="s">
        <v>637</v>
      </c>
      <c r="R360">
        <v>7</v>
      </c>
      <c r="S360">
        <v>0.6625</v>
      </c>
      <c r="T360">
        <v>28</v>
      </c>
      <c r="U360">
        <v>0.4732142857142857</v>
      </c>
      <c r="V360">
        <v>1.2</v>
      </c>
      <c r="W360">
        <v>4</v>
      </c>
      <c r="X360">
        <v>2.65</v>
      </c>
      <c r="Y360">
        <v>-0.6038</v>
      </c>
      <c r="Z360">
        <v>0.9694915254237289</v>
      </c>
      <c r="AA360">
        <v>0.07475884244372991</v>
      </c>
      <c r="AB360">
        <v>0.1436597110754414</v>
      </c>
      <c r="AC360">
        <v>0.9149277688603532</v>
      </c>
      <c r="AD360">
        <v>0.9438202247191012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83.48999999999999</v>
      </c>
      <c r="D361">
        <v>55143.314649</v>
      </c>
      <c r="E361" t="s">
        <v>670</v>
      </c>
      <c r="F361" t="s">
        <v>633</v>
      </c>
      <c r="G361" t="s">
        <v>675</v>
      </c>
      <c r="H361" t="s">
        <v>703</v>
      </c>
      <c r="I361" t="s">
        <v>1063</v>
      </c>
      <c r="J361" t="s">
        <v>1316</v>
      </c>
      <c r="K361">
        <v>43830</v>
      </c>
      <c r="L361">
        <v>0.09941310336567201</v>
      </c>
      <c r="M361">
        <v>0.1799939516783746</v>
      </c>
      <c r="N361">
        <v>0.03</v>
      </c>
      <c r="O361">
        <v>0.2637289996957244</v>
      </c>
      <c r="P361" t="s">
        <v>440</v>
      </c>
      <c r="Q361" t="s">
        <v>637</v>
      </c>
      <c r="R361">
        <v>10</v>
      </c>
      <c r="S361">
        <v>0.6720647773279353</v>
      </c>
      <c r="T361">
        <v>191</v>
      </c>
      <c r="U361">
        <v>0.4371204188481675</v>
      </c>
      <c r="V361">
        <v>6.765</v>
      </c>
      <c r="W361">
        <v>12.35</v>
      </c>
      <c r="X361">
        <v>8.300000000000001</v>
      </c>
      <c r="Y361">
        <v>-0.5313</v>
      </c>
      <c r="Z361">
        <v>0.8372881355932204</v>
      </c>
      <c r="AA361">
        <v>0.1286173633440514</v>
      </c>
      <c r="AB361">
        <v>0.2415730337078652</v>
      </c>
      <c r="AC361">
        <v>0.9438202247191012</v>
      </c>
      <c r="AD361">
        <v>0.9245585874799357</v>
      </c>
    </row>
    <row r="362" spans="1:30">
      <c r="A362" s="1" t="s">
        <v>369</v>
      </c>
      <c r="B362">
        <f>HYPERLINK("https://www.suredividend.com/sure-analysis-M/","Macy's, Inc.")</f>
        <v>0</v>
      </c>
      <c r="C362">
        <v>7.38</v>
      </c>
      <c r="D362">
        <v>2280.42</v>
      </c>
      <c r="E362" t="s">
        <v>669</v>
      </c>
      <c r="F362" t="s">
        <v>632</v>
      </c>
      <c r="G362" t="s">
        <v>675</v>
      </c>
      <c r="H362" t="s">
        <v>703</v>
      </c>
      <c r="I362" t="s">
        <v>1064</v>
      </c>
      <c r="J362" t="s">
        <v>1320</v>
      </c>
      <c r="K362">
        <v>43790</v>
      </c>
      <c r="L362">
        <v>0.20460704607046</v>
      </c>
      <c r="M362">
        <v>0.2326295830954472</v>
      </c>
      <c r="N362">
        <v>-0.05</v>
      </c>
      <c r="O362">
        <v>0.263337114016071</v>
      </c>
      <c r="P362" t="s">
        <v>440</v>
      </c>
      <c r="Q362" t="s">
        <v>636</v>
      </c>
      <c r="R362">
        <v>0</v>
      </c>
      <c r="S362">
        <v>0.5118644067796609</v>
      </c>
      <c r="T362">
        <v>21</v>
      </c>
      <c r="U362">
        <v>0.3514285714285714</v>
      </c>
      <c r="V362">
        <v>1.8212</v>
      </c>
      <c r="W362">
        <v>2.95</v>
      </c>
      <c r="X362">
        <v>1.51</v>
      </c>
      <c r="Y362">
        <v>-0.6928000000000001</v>
      </c>
      <c r="Z362">
        <v>0.9711864406779661</v>
      </c>
      <c r="AA362">
        <v>0.04019292604501608</v>
      </c>
      <c r="AB362">
        <v>0.005617977528089888</v>
      </c>
      <c r="AC362">
        <v>0.9743178170144462</v>
      </c>
      <c r="AD362">
        <v>0.9229534510433386</v>
      </c>
    </row>
    <row r="363" spans="1:30">
      <c r="A363" s="1" t="s">
        <v>370</v>
      </c>
      <c r="B363">
        <f>HYPERLINK("https://www.suredividend.com/sure-analysis-PTR/","PetroChina Co., Ltd.")</f>
        <v>0</v>
      </c>
      <c r="C363">
        <v>31.22</v>
      </c>
      <c r="D363">
        <v>6587.07658</v>
      </c>
      <c r="E363" t="s">
        <v>660</v>
      </c>
      <c r="F363" t="s">
        <v>632</v>
      </c>
      <c r="G363" t="s">
        <v>685</v>
      </c>
      <c r="H363" t="s">
        <v>703</v>
      </c>
      <c r="J363" t="s">
        <v>1324</v>
      </c>
      <c r="K363">
        <v>43789</v>
      </c>
      <c r="L363">
        <v>0.07214532351057</v>
      </c>
      <c r="M363">
        <v>0.1199173120211949</v>
      </c>
      <c r="N363">
        <v>0.097</v>
      </c>
      <c r="O363">
        <v>0.2591952214974613</v>
      </c>
      <c r="P363" t="s">
        <v>440</v>
      </c>
      <c r="Q363" t="s">
        <v>374</v>
      </c>
      <c r="R363">
        <v>1</v>
      </c>
      <c r="S363">
        <v>0.5119038636363636</v>
      </c>
      <c r="T363">
        <v>55</v>
      </c>
      <c r="U363">
        <v>0.5676363636363636</v>
      </c>
      <c r="V363">
        <v>5.6983</v>
      </c>
      <c r="W363">
        <v>4.4</v>
      </c>
      <c r="X363">
        <v>2.252377</v>
      </c>
      <c r="Y363">
        <v>-0.5215000000000001</v>
      </c>
      <c r="Z363">
        <v>0.7084745762711865</v>
      </c>
      <c r="AA363">
        <v>0.1334405144694534</v>
      </c>
      <c r="AB363">
        <v>0.9165329052969503</v>
      </c>
      <c r="AC363">
        <v>0.8282504012841092</v>
      </c>
      <c r="AD363">
        <v>0.9117174959871589</v>
      </c>
    </row>
    <row r="364" spans="1:30">
      <c r="A364" s="1" t="s">
        <v>371</v>
      </c>
      <c r="B364">
        <f>HYPERLINK("https://www.suredividend.com/sure-analysis-DRI/","Darden Restaurants, Inc.")</f>
        <v>0</v>
      </c>
      <c r="C364">
        <v>59.17</v>
      </c>
      <c r="D364">
        <v>7189.7467</v>
      </c>
      <c r="E364" t="s">
        <v>668</v>
      </c>
      <c r="F364" t="s">
        <v>632</v>
      </c>
      <c r="G364" t="s">
        <v>675</v>
      </c>
      <c r="H364" t="s">
        <v>703</v>
      </c>
      <c r="I364" t="s">
        <v>1065</v>
      </c>
      <c r="J364" t="s">
        <v>1333</v>
      </c>
      <c r="K364">
        <v>43819</v>
      </c>
      <c r="L364">
        <v>0.055095487578164</v>
      </c>
      <c r="M364">
        <v>0.1340815416356911</v>
      </c>
      <c r="N364">
        <v>0.078</v>
      </c>
      <c r="O364">
        <v>0.2536971133583059</v>
      </c>
      <c r="P364" t="s">
        <v>440</v>
      </c>
      <c r="Q364" t="s">
        <v>374</v>
      </c>
      <c r="R364">
        <v>4</v>
      </c>
      <c r="S364">
        <v>0.5109717868338558</v>
      </c>
      <c r="T364">
        <v>111</v>
      </c>
      <c r="U364">
        <v>0.5330630630630631</v>
      </c>
      <c r="V364">
        <v>5.0934</v>
      </c>
      <c r="W364">
        <v>6.38</v>
      </c>
      <c r="X364">
        <v>3.26</v>
      </c>
      <c r="Y364">
        <v>-0.4623</v>
      </c>
      <c r="Z364">
        <v>0.6169491525423729</v>
      </c>
      <c r="AA364">
        <v>0.1913183279742765</v>
      </c>
      <c r="AB364">
        <v>0.8025682182985554</v>
      </c>
      <c r="AC364">
        <v>0.8603531300160513</v>
      </c>
      <c r="AD364">
        <v>0.9004815409309791</v>
      </c>
    </row>
    <row r="365" spans="1:30">
      <c r="A365" s="1" t="s">
        <v>372</v>
      </c>
      <c r="B365">
        <f>HYPERLINK("https://www.suredividend.com/sure-analysis-INN/","Summit Hotel Properties, Inc.")</f>
        <v>0</v>
      </c>
      <c r="C365">
        <v>5.73</v>
      </c>
      <c r="D365">
        <v>602.64702</v>
      </c>
      <c r="E365" t="s">
        <v>670</v>
      </c>
      <c r="F365" t="s">
        <v>633</v>
      </c>
      <c r="G365" t="s">
        <v>675</v>
      </c>
      <c r="H365" t="s">
        <v>703</v>
      </c>
      <c r="I365" t="s">
        <v>1066</v>
      </c>
      <c r="J365" t="s">
        <v>1316</v>
      </c>
      <c r="K365">
        <v>43800</v>
      </c>
      <c r="L365">
        <v>0.12565445026178</v>
      </c>
      <c r="M365">
        <v>0.159325329959275</v>
      </c>
      <c r="N365">
        <v>0.028</v>
      </c>
      <c r="O365">
        <v>0.2518077003676802</v>
      </c>
      <c r="P365" t="s">
        <v>440</v>
      </c>
      <c r="Q365" t="s">
        <v>637</v>
      </c>
      <c r="R365">
        <v>4</v>
      </c>
      <c r="S365">
        <v>0.5853658536585366</v>
      </c>
      <c r="T365">
        <v>12</v>
      </c>
      <c r="U365">
        <v>0.4775</v>
      </c>
      <c r="V365">
        <v>0.6485000000000001</v>
      </c>
      <c r="W365">
        <v>1.23</v>
      </c>
      <c r="X365">
        <v>0.72</v>
      </c>
      <c r="Y365">
        <v>-0.4965</v>
      </c>
      <c r="Z365">
        <v>0.8949152542372881</v>
      </c>
      <c r="AA365">
        <v>0.1591639871382637</v>
      </c>
      <c r="AB365">
        <v>0.1958266452648475</v>
      </c>
      <c r="AC365">
        <v>0.9085072231139647</v>
      </c>
      <c r="AD365">
        <v>0.897271268057785</v>
      </c>
    </row>
    <row r="366" spans="1:30">
      <c r="A366" s="1" t="s">
        <v>373</v>
      </c>
      <c r="B366">
        <f>HYPERLINK("https://www.suredividend.com/sure-analysis-TOT/","Total SA")</f>
        <v>0</v>
      </c>
      <c r="C366">
        <v>29.11</v>
      </c>
      <c r="D366">
        <v>75290.271848</v>
      </c>
      <c r="E366" t="s">
        <v>660</v>
      </c>
      <c r="F366" t="s">
        <v>632</v>
      </c>
      <c r="G366" t="s">
        <v>686</v>
      </c>
      <c r="H366" t="s">
        <v>703</v>
      </c>
      <c r="I366" t="s">
        <v>1067</v>
      </c>
      <c r="J366" t="s">
        <v>1324</v>
      </c>
      <c r="K366">
        <v>43867</v>
      </c>
      <c r="L366">
        <v>0.09930951563036701</v>
      </c>
      <c r="M366">
        <v>0.1778780970014044</v>
      </c>
      <c r="N366">
        <v>0.02</v>
      </c>
      <c r="O366">
        <v>0.2501422185081954</v>
      </c>
      <c r="P366" t="s">
        <v>440</v>
      </c>
      <c r="Q366" t="s">
        <v>637</v>
      </c>
      <c r="R366">
        <v>3</v>
      </c>
      <c r="S366">
        <v>0.5256181818181819</v>
      </c>
      <c r="T366">
        <v>66</v>
      </c>
      <c r="U366">
        <v>0.441060606060606</v>
      </c>
      <c r="V366">
        <v>4.3362</v>
      </c>
      <c r="W366">
        <v>5.5</v>
      </c>
      <c r="X366">
        <v>2.8909</v>
      </c>
      <c r="Y366">
        <v>-0.5011</v>
      </c>
      <c r="Z366">
        <v>0.8338983050847457</v>
      </c>
      <c r="AA366">
        <v>0.1527331189710611</v>
      </c>
      <c r="AB366">
        <v>0.1436597110754414</v>
      </c>
      <c r="AC366">
        <v>0.9390048154093098</v>
      </c>
      <c r="AD366">
        <v>0.8956661316211878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43.26</v>
      </c>
      <c r="D367">
        <v>91126.7574</v>
      </c>
      <c r="E367" t="s">
        <v>665</v>
      </c>
      <c r="F367" t="s">
        <v>632</v>
      </c>
      <c r="G367" t="s">
        <v>675</v>
      </c>
      <c r="H367" t="s">
        <v>703</v>
      </c>
      <c r="I367" t="s">
        <v>1068</v>
      </c>
      <c r="J367" t="s">
        <v>1316</v>
      </c>
      <c r="K367">
        <v>43846</v>
      </c>
      <c r="L367">
        <v>0.044382801664355</v>
      </c>
      <c r="M367">
        <v>0.1526016352757269</v>
      </c>
      <c r="N367">
        <v>0.06</v>
      </c>
      <c r="O367">
        <v>0.2489696254078611</v>
      </c>
      <c r="P367" t="s">
        <v>440</v>
      </c>
      <c r="Q367" t="s">
        <v>440</v>
      </c>
      <c r="R367">
        <v>5</v>
      </c>
      <c r="S367">
        <v>0.2285714285714286</v>
      </c>
      <c r="T367">
        <v>88</v>
      </c>
      <c r="U367">
        <v>0.4915909090909091</v>
      </c>
      <c r="V367">
        <v>8.0718</v>
      </c>
      <c r="W367">
        <v>8.4</v>
      </c>
      <c r="X367">
        <v>1.92</v>
      </c>
      <c r="Y367">
        <v>-0.3203</v>
      </c>
      <c r="Z367">
        <v>0.5152542372881356</v>
      </c>
      <c r="AA367">
        <v>0.3633440514469454</v>
      </c>
      <c r="AB367">
        <v>0.6645264847512038</v>
      </c>
      <c r="AC367">
        <v>0.8956661316211878</v>
      </c>
      <c r="AD367">
        <v>0.8940609951845907</v>
      </c>
    </row>
    <row r="368" spans="1:30">
      <c r="A368" s="1" t="s">
        <v>375</v>
      </c>
      <c r="B368">
        <f>HYPERLINK("https://www.suredividend.com/sure-analysis-SKT/","Tanger Factory Outlet Centers, Inc.")</f>
        <v>0</v>
      </c>
      <c r="C368">
        <v>8.68</v>
      </c>
      <c r="D368">
        <v>806.30256</v>
      </c>
      <c r="E368" t="s">
        <v>663</v>
      </c>
      <c r="F368" t="s">
        <v>633</v>
      </c>
      <c r="G368" t="s">
        <v>675</v>
      </c>
      <c r="H368" t="s">
        <v>703</v>
      </c>
      <c r="I368" t="s">
        <v>1069</v>
      </c>
      <c r="J368" t="s">
        <v>1316</v>
      </c>
      <c r="K368">
        <v>43868</v>
      </c>
      <c r="L368">
        <v>0.163018433179723</v>
      </c>
      <c r="M368">
        <v>0.1438941507135345</v>
      </c>
      <c r="N368">
        <v>0.02</v>
      </c>
      <c r="O368">
        <v>0.2488098187862429</v>
      </c>
      <c r="P368" t="s">
        <v>440</v>
      </c>
      <c r="Q368" t="s">
        <v>636</v>
      </c>
      <c r="R368">
        <v>27</v>
      </c>
      <c r="S368">
        <v>0.7075</v>
      </c>
      <c r="T368">
        <v>17</v>
      </c>
      <c r="U368">
        <v>0.5105882352941177</v>
      </c>
      <c r="V368">
        <v>0.9281</v>
      </c>
      <c r="W368">
        <v>2</v>
      </c>
      <c r="X368">
        <v>1.415</v>
      </c>
      <c r="Y368">
        <v>-0.5853</v>
      </c>
      <c r="Z368">
        <v>0.9423728813559322</v>
      </c>
      <c r="AA368">
        <v>0.08520900321543408</v>
      </c>
      <c r="AB368">
        <v>0.1436597110754414</v>
      </c>
      <c r="AC368">
        <v>0.8892455858747994</v>
      </c>
      <c r="AD368">
        <v>0.8924558587479936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44.88</v>
      </c>
      <c r="D369">
        <v>13838.20944</v>
      </c>
      <c r="E369" t="s">
        <v>669</v>
      </c>
      <c r="F369" t="s">
        <v>632</v>
      </c>
      <c r="G369" t="s">
        <v>675</v>
      </c>
      <c r="H369" t="s">
        <v>703</v>
      </c>
      <c r="I369" t="s">
        <v>1070</v>
      </c>
      <c r="J369" t="s">
        <v>1316</v>
      </c>
      <c r="K369">
        <v>43858</v>
      </c>
      <c r="L369">
        <v>0.03743315508021301</v>
      </c>
      <c r="M369">
        <v>0.1389092509915861</v>
      </c>
      <c r="N369">
        <v>0.075</v>
      </c>
      <c r="O369">
        <v>0.2457053772014512</v>
      </c>
      <c r="P369" t="s">
        <v>440</v>
      </c>
      <c r="Q369" t="s">
        <v>397</v>
      </c>
      <c r="R369">
        <v>9</v>
      </c>
      <c r="S369">
        <v>0.1846153846153847</v>
      </c>
      <c r="T369">
        <v>86</v>
      </c>
      <c r="U369">
        <v>0.5218604651162791</v>
      </c>
      <c r="V369">
        <v>9.0885</v>
      </c>
      <c r="W369">
        <v>9.1</v>
      </c>
      <c r="X369">
        <v>1.68</v>
      </c>
      <c r="Y369">
        <v>-0.3777</v>
      </c>
      <c r="Z369">
        <v>0.4372881355932203</v>
      </c>
      <c r="AA369">
        <v>0.2845659163987138</v>
      </c>
      <c r="AB369">
        <v>0.7929373996789727</v>
      </c>
      <c r="AC369">
        <v>0.8780096308186195</v>
      </c>
      <c r="AD369">
        <v>0.8860353130016051</v>
      </c>
    </row>
    <row r="370" spans="1:30">
      <c r="A370" s="1" t="s">
        <v>377</v>
      </c>
      <c r="B370">
        <f>HYPERLINK("https://www.suredividend.com/sure-analysis-VTR/","Ventas, Inc.")</f>
        <v>0</v>
      </c>
      <c r="C370">
        <v>27.37</v>
      </c>
      <c r="D370">
        <v>10205.1782</v>
      </c>
      <c r="E370" t="s">
        <v>660</v>
      </c>
      <c r="F370" t="s">
        <v>633</v>
      </c>
      <c r="G370" t="s">
        <v>675</v>
      </c>
      <c r="H370" t="s">
        <v>703</v>
      </c>
      <c r="I370" t="s">
        <v>1071</v>
      </c>
      <c r="J370" t="s">
        <v>1316</v>
      </c>
      <c r="K370">
        <v>43886</v>
      </c>
      <c r="L370">
        <v>0.115820241139934</v>
      </c>
      <c r="M370">
        <v>0.1413010437449946</v>
      </c>
      <c r="N370">
        <v>0.04</v>
      </c>
      <c r="O370">
        <v>0.2409064793607965</v>
      </c>
      <c r="P370" t="s">
        <v>440</v>
      </c>
      <c r="Q370" t="s">
        <v>637</v>
      </c>
      <c r="R370">
        <v>18</v>
      </c>
      <c r="S370">
        <v>0.8684931506849315</v>
      </c>
      <c r="T370">
        <v>53</v>
      </c>
      <c r="U370">
        <v>0.5164150943396226</v>
      </c>
      <c r="V370">
        <v>1.1941</v>
      </c>
      <c r="W370">
        <v>3.65</v>
      </c>
      <c r="X370">
        <v>3.17</v>
      </c>
      <c r="Y370">
        <v>-0.5692</v>
      </c>
      <c r="Z370">
        <v>0.8762711864406779</v>
      </c>
      <c r="AA370">
        <v>0.1028938906752412</v>
      </c>
      <c r="AB370">
        <v>0.3723916532905296</v>
      </c>
      <c r="AC370">
        <v>0.884430176565008</v>
      </c>
      <c r="AD370">
        <v>0.8764044943820225</v>
      </c>
    </row>
    <row r="371" spans="1:30">
      <c r="A371" s="1" t="s">
        <v>378</v>
      </c>
      <c r="B371">
        <f>HYPERLINK("https://www.suredividend.com/sure-analysis-SCGLY/","Société Générale SA")</f>
        <v>0</v>
      </c>
      <c r="C371">
        <v>3.43</v>
      </c>
      <c r="D371">
        <v>13587.855649</v>
      </c>
      <c r="E371" t="s">
        <v>660</v>
      </c>
      <c r="F371" t="s">
        <v>632</v>
      </c>
      <c r="G371" t="s">
        <v>686</v>
      </c>
      <c r="H371" t="s">
        <v>705</v>
      </c>
      <c r="I371" t="s">
        <v>1072</v>
      </c>
      <c r="J371" t="s">
        <v>1316</v>
      </c>
      <c r="K371">
        <v>43879</v>
      </c>
      <c r="L371">
        <v>0.143906705539358</v>
      </c>
      <c r="M371">
        <v>0.1533491077818532</v>
      </c>
      <c r="N371">
        <v>0.015</v>
      </c>
      <c r="O371">
        <v>0.2401043945517625</v>
      </c>
      <c r="P371" t="s">
        <v>440</v>
      </c>
      <c r="Q371" t="s">
        <v>637</v>
      </c>
      <c r="R371">
        <v>0</v>
      </c>
      <c r="S371">
        <v>0.7051428571428573</v>
      </c>
      <c r="T371">
        <v>7</v>
      </c>
      <c r="U371">
        <v>0.49</v>
      </c>
      <c r="V371">
        <v>0.6840000000000001</v>
      </c>
      <c r="W371">
        <v>0.7</v>
      </c>
      <c r="X371">
        <v>0.4936</v>
      </c>
      <c r="Y371">
        <v>-0.4302</v>
      </c>
      <c r="Z371">
        <v>0.9254237288135593</v>
      </c>
      <c r="AA371">
        <v>0.2186495176848874</v>
      </c>
      <c r="AB371">
        <v>0.09149277688603531</v>
      </c>
      <c r="AC371">
        <v>0.897271268057785</v>
      </c>
      <c r="AD371">
        <v>0.8747993579454254</v>
      </c>
    </row>
    <row r="372" spans="1:30">
      <c r="A372" s="1" t="s">
        <v>379</v>
      </c>
      <c r="B372">
        <f>HYPERLINK("https://www.suredividend.com/sure-analysis-CNP/","CenterPoint Energy, Inc.")</f>
        <v>0</v>
      </c>
      <c r="C372">
        <v>14.87</v>
      </c>
      <c r="D372">
        <v>7468.35341</v>
      </c>
      <c r="E372" t="s">
        <v>670</v>
      </c>
      <c r="F372" t="s">
        <v>632</v>
      </c>
      <c r="G372" t="s">
        <v>675</v>
      </c>
      <c r="H372" t="s">
        <v>703</v>
      </c>
      <c r="I372" t="s">
        <v>1073</v>
      </c>
      <c r="J372" t="s">
        <v>1331</v>
      </c>
      <c r="K372">
        <v>43799</v>
      </c>
      <c r="L372">
        <v>0.07733691997310001</v>
      </c>
      <c r="M372">
        <v>0.134930879478018</v>
      </c>
      <c r="N372">
        <v>0.056</v>
      </c>
      <c r="O372">
        <v>0.2368834039345928</v>
      </c>
      <c r="P372" t="s">
        <v>440</v>
      </c>
      <c r="Q372" t="s">
        <v>374</v>
      </c>
      <c r="R372">
        <v>14</v>
      </c>
      <c r="S372">
        <v>0.6845238095238095</v>
      </c>
      <c r="T372">
        <v>28</v>
      </c>
      <c r="U372">
        <v>0.5310714285714285</v>
      </c>
      <c r="V372">
        <v>1.3424</v>
      </c>
      <c r="W372">
        <v>1.68</v>
      </c>
      <c r="X372">
        <v>1.15</v>
      </c>
      <c r="Y372">
        <v>-0.511</v>
      </c>
      <c r="Z372">
        <v>0.7457627118644068</v>
      </c>
      <c r="AA372">
        <v>0.1430868167202572</v>
      </c>
      <c r="AB372">
        <v>0.6131621187800963</v>
      </c>
      <c r="AC372">
        <v>0.8651685393258427</v>
      </c>
      <c r="AD372">
        <v>0.8715890850722312</v>
      </c>
    </row>
    <row r="373" spans="1:30">
      <c r="A373" s="1" t="s">
        <v>380</v>
      </c>
      <c r="B373">
        <f>HYPERLINK("https://www.suredividend.com/sure-analysis-MMP/","Magellan Midstream Partners LP")</f>
        <v>0</v>
      </c>
      <c r="C373">
        <v>38</v>
      </c>
      <c r="D373">
        <v>8653.512000000001</v>
      </c>
      <c r="E373" t="s">
        <v>660</v>
      </c>
      <c r="F373" t="s">
        <v>634</v>
      </c>
      <c r="G373" t="s">
        <v>675</v>
      </c>
      <c r="H373" t="s">
        <v>703</v>
      </c>
      <c r="I373" t="s">
        <v>1074</v>
      </c>
      <c r="J373" t="s">
        <v>1315</v>
      </c>
      <c r="K373">
        <v>43864</v>
      </c>
      <c r="L373">
        <v>0.106184210526315</v>
      </c>
      <c r="M373">
        <v>0.1201037242237235</v>
      </c>
      <c r="N373">
        <v>0.05</v>
      </c>
      <c r="O373">
        <v>0.2360726074783404</v>
      </c>
      <c r="P373" t="s">
        <v>440</v>
      </c>
      <c r="Q373" t="s">
        <v>637</v>
      </c>
      <c r="R373">
        <v>19</v>
      </c>
      <c r="S373">
        <v>0.7205357142857144</v>
      </c>
      <c r="T373">
        <v>67</v>
      </c>
      <c r="U373">
        <v>0.5671641791044776</v>
      </c>
      <c r="V373">
        <v>4.4644</v>
      </c>
      <c r="W373">
        <v>5.6</v>
      </c>
      <c r="X373">
        <v>4.035</v>
      </c>
      <c r="Y373">
        <v>-0.3673</v>
      </c>
      <c r="Z373">
        <v>0.8491525423728814</v>
      </c>
      <c r="AA373">
        <v>0.3014469453376206</v>
      </c>
      <c r="AB373">
        <v>0.5232744783306581</v>
      </c>
      <c r="AC373">
        <v>0.8298555377207063</v>
      </c>
      <c r="AD373">
        <v>0.869983948635634</v>
      </c>
    </row>
    <row r="374" spans="1:30">
      <c r="A374" s="1" t="s">
        <v>381</v>
      </c>
      <c r="B374">
        <f>HYPERLINK("https://www.suredividend.com/sure-analysis-APLE/","Apple Hospitality REIT, Inc.")</f>
        <v>0</v>
      </c>
      <c r="C374">
        <v>8.359999999999999</v>
      </c>
      <c r="D374">
        <v>1871.49468</v>
      </c>
      <c r="E374" t="s">
        <v>670</v>
      </c>
      <c r="F374" t="s">
        <v>633</v>
      </c>
      <c r="G374" t="s">
        <v>675</v>
      </c>
      <c r="H374" t="s">
        <v>703</v>
      </c>
      <c r="I374" t="s">
        <v>1075</v>
      </c>
      <c r="J374" t="s">
        <v>1316</v>
      </c>
      <c r="K374">
        <v>43800</v>
      </c>
      <c r="L374">
        <v>0.143540669856459</v>
      </c>
      <c r="M374">
        <v>0.1386303116362977</v>
      </c>
      <c r="N374">
        <v>0.01</v>
      </c>
      <c r="O374">
        <v>0.2242930640101446</v>
      </c>
      <c r="P374" t="s">
        <v>440</v>
      </c>
      <c r="Q374" t="s">
        <v>637</v>
      </c>
      <c r="R374">
        <v>0</v>
      </c>
      <c r="S374">
        <v>0.7058823529411765</v>
      </c>
      <c r="T374">
        <v>16</v>
      </c>
      <c r="U374">
        <v>0.5225</v>
      </c>
      <c r="V374">
        <v>0.7678</v>
      </c>
      <c r="W374">
        <v>1.7</v>
      </c>
      <c r="X374">
        <v>1.2</v>
      </c>
      <c r="Y374">
        <v>-0.4915</v>
      </c>
      <c r="Z374">
        <v>0.9237288135593221</v>
      </c>
      <c r="AA374">
        <v>0.1639871382636656</v>
      </c>
      <c r="AB374">
        <v>0.06982343499197433</v>
      </c>
      <c r="AC374">
        <v>0.8764044943820225</v>
      </c>
      <c r="AD374">
        <v>0.8523274478330659</v>
      </c>
    </row>
    <row r="375" spans="1:30">
      <c r="A375" s="1" t="s">
        <v>382</v>
      </c>
      <c r="B375">
        <f>HYPERLINK("https://www.suredividend.com/sure-analysis-DOW/","Dow, Inc.")</f>
        <v>0</v>
      </c>
      <c r="C375">
        <v>23.67</v>
      </c>
      <c r="D375">
        <v>17579.2356</v>
      </c>
      <c r="E375" t="s">
        <v>665</v>
      </c>
      <c r="F375" t="s">
        <v>632</v>
      </c>
      <c r="G375" t="s">
        <v>675</v>
      </c>
      <c r="H375" t="s">
        <v>703</v>
      </c>
      <c r="I375" t="s">
        <v>1076</v>
      </c>
      <c r="J375" t="s">
        <v>1318</v>
      </c>
      <c r="K375">
        <v>43865</v>
      </c>
      <c r="L375">
        <v>0.08871989860583</v>
      </c>
      <c r="M375">
        <v>0.1268186840915833</v>
      </c>
      <c r="N375">
        <v>0.03</v>
      </c>
      <c r="O375">
        <v>0.2227877468211494</v>
      </c>
      <c r="P375" t="s">
        <v>440</v>
      </c>
      <c r="Q375" t="s">
        <v>637</v>
      </c>
      <c r="R375">
        <v>0</v>
      </c>
      <c r="S375">
        <v>0.591549295774648</v>
      </c>
      <c r="T375">
        <v>43</v>
      </c>
      <c r="U375">
        <v>0.5504651162790698</v>
      </c>
      <c r="V375">
        <v>-1.8729</v>
      </c>
      <c r="W375">
        <v>3.55</v>
      </c>
      <c r="X375">
        <v>2.1</v>
      </c>
      <c r="Y375">
        <v>-0.5792</v>
      </c>
      <c r="Z375">
        <v>0.7915254237288135</v>
      </c>
      <c r="AA375">
        <v>0.09163987138263666</v>
      </c>
      <c r="AB375">
        <v>0.2415730337078652</v>
      </c>
      <c r="AC375">
        <v>0.8491171749598716</v>
      </c>
      <c r="AD375">
        <v>0.8475120385232745</v>
      </c>
    </row>
    <row r="376" spans="1:30">
      <c r="A376" s="1" t="s">
        <v>383</v>
      </c>
      <c r="B376">
        <f>HYPERLINK("https://www.suredividend.com/sure-analysis-BNPQF/","BNP Paribas SA")</f>
        <v>0</v>
      </c>
      <c r="C376">
        <v>33.98</v>
      </c>
      <c r="D376">
        <v>42427.172436</v>
      </c>
      <c r="E376" t="s">
        <v>668</v>
      </c>
      <c r="F376" t="s">
        <v>632</v>
      </c>
      <c r="G376" t="s">
        <v>686</v>
      </c>
      <c r="H376" t="s">
        <v>705</v>
      </c>
      <c r="I376" t="s">
        <v>1077</v>
      </c>
      <c r="J376" t="s">
        <v>1316</v>
      </c>
      <c r="K376">
        <v>43801</v>
      </c>
      <c r="L376">
        <v>0.101220177130993</v>
      </c>
      <c r="M376">
        <v>0.134988130787997</v>
      </c>
      <c r="N376">
        <v>0.03</v>
      </c>
      <c r="O376">
        <v>0.2213629194231361</v>
      </c>
      <c r="P376" t="s">
        <v>440</v>
      </c>
      <c r="Q376" t="s">
        <v>637</v>
      </c>
      <c r="R376">
        <v>3</v>
      </c>
      <c r="S376">
        <v>0.5043198854708446</v>
      </c>
      <c r="T376">
        <v>64</v>
      </c>
      <c r="U376">
        <v>0.5309375</v>
      </c>
      <c r="V376">
        <v>6.9524</v>
      </c>
      <c r="W376">
        <v>6.82</v>
      </c>
      <c r="X376">
        <v>3.43946161891116</v>
      </c>
      <c r="Y376">
        <v>-0.311</v>
      </c>
      <c r="Z376">
        <v>0.8389830508474576</v>
      </c>
      <c r="AA376">
        <v>0.3762057877813505</v>
      </c>
      <c r="AB376">
        <v>0.2415730337078652</v>
      </c>
      <c r="AC376">
        <v>0.8667736757624398</v>
      </c>
      <c r="AD376">
        <v>0.8443017656500803</v>
      </c>
    </row>
    <row r="377" spans="1:30">
      <c r="A377" s="1" t="s">
        <v>384</v>
      </c>
      <c r="B377">
        <f>HYPERLINK("https://www.suredividend.com/sure-analysis-XOM/","Exxon Mobil Corp.")</f>
        <v>0</v>
      </c>
      <c r="C377">
        <v>37.18</v>
      </c>
      <c r="D377">
        <v>157352.8242</v>
      </c>
      <c r="E377" t="s">
        <v>660</v>
      </c>
      <c r="F377" t="s">
        <v>632</v>
      </c>
      <c r="G377" t="s">
        <v>675</v>
      </c>
      <c r="H377" t="s">
        <v>703</v>
      </c>
      <c r="I377" t="s">
        <v>1078</v>
      </c>
      <c r="J377" t="s">
        <v>1324</v>
      </c>
      <c r="K377">
        <v>43864</v>
      </c>
      <c r="L377">
        <v>0.092253899946207</v>
      </c>
      <c r="M377">
        <v>0.04349335846090252</v>
      </c>
      <c r="N377">
        <v>0.12</v>
      </c>
      <c r="O377">
        <v>0.2196278083545704</v>
      </c>
      <c r="P377" t="s">
        <v>440</v>
      </c>
      <c r="Q377" t="s">
        <v>637</v>
      </c>
      <c r="R377">
        <v>37</v>
      </c>
      <c r="S377">
        <v>0.9800000000000001</v>
      </c>
      <c r="T377">
        <v>46</v>
      </c>
      <c r="U377">
        <v>0.8082608695652174</v>
      </c>
      <c r="V377">
        <v>3.3551</v>
      </c>
      <c r="W377">
        <v>3.5</v>
      </c>
      <c r="X377">
        <v>3.43</v>
      </c>
      <c r="Y377">
        <v>-0.5393</v>
      </c>
      <c r="Z377">
        <v>0.811864406779661</v>
      </c>
      <c r="AA377">
        <v>0.1254019292604502</v>
      </c>
      <c r="AB377">
        <v>0.9542536115569824</v>
      </c>
      <c r="AC377">
        <v>0.4526484751203852</v>
      </c>
      <c r="AD377">
        <v>0.8426966292134831</v>
      </c>
    </row>
    <row r="378" spans="1:30">
      <c r="A378" s="1" t="s">
        <v>385</v>
      </c>
      <c r="B378">
        <f>HYPERLINK("https://www.suredividend.com/sure-analysis-GPS/","Gap, Inc.")</f>
        <v>0</v>
      </c>
      <c r="C378">
        <v>10.07</v>
      </c>
      <c r="D378">
        <v>3759.12093</v>
      </c>
      <c r="E378" t="s">
        <v>668</v>
      </c>
      <c r="F378" t="s">
        <v>632</v>
      </c>
      <c r="G378" t="s">
        <v>675</v>
      </c>
      <c r="H378" t="s">
        <v>703</v>
      </c>
      <c r="I378" t="s">
        <v>1079</v>
      </c>
      <c r="J378" t="s">
        <v>1320</v>
      </c>
      <c r="K378">
        <v>43737</v>
      </c>
      <c r="L378">
        <v>0.09632571996027801</v>
      </c>
      <c r="M378">
        <v>0.1353893758084201</v>
      </c>
      <c r="N378">
        <v>0.03</v>
      </c>
      <c r="O378">
        <v>0.2169358988001153</v>
      </c>
      <c r="P378" t="s">
        <v>440</v>
      </c>
      <c r="Q378" t="s">
        <v>637</v>
      </c>
      <c r="R378">
        <v>1</v>
      </c>
      <c r="S378">
        <v>0.4619047619047619</v>
      </c>
      <c r="T378">
        <v>19</v>
      </c>
      <c r="U378">
        <v>0.53</v>
      </c>
      <c r="V378">
        <v>2.1411</v>
      </c>
      <c r="W378">
        <v>2.1</v>
      </c>
      <c r="X378">
        <v>0.97</v>
      </c>
      <c r="Y378">
        <v>-0.6127</v>
      </c>
      <c r="Z378">
        <v>0.8288135593220339</v>
      </c>
      <c r="AA378">
        <v>0.0707395498392283</v>
      </c>
      <c r="AB378">
        <v>0.2415730337078652</v>
      </c>
      <c r="AC378">
        <v>0.8683788121990369</v>
      </c>
      <c r="AD378">
        <v>0.8378812199036918</v>
      </c>
    </row>
    <row r="379" spans="1:30">
      <c r="A379" s="1" t="s">
        <v>386</v>
      </c>
      <c r="B379">
        <f>HYPERLINK("https://www.suredividend.com/sure-analysis-ALLY/","Ally Financial, Inc.")</f>
        <v>0</v>
      </c>
      <c r="C379">
        <v>19.58</v>
      </c>
      <c r="D379">
        <v>7343.9685</v>
      </c>
      <c r="E379" t="s">
        <v>669</v>
      </c>
      <c r="F379" t="s">
        <v>632</v>
      </c>
      <c r="G379" t="s">
        <v>675</v>
      </c>
      <c r="H379" t="s">
        <v>703</v>
      </c>
      <c r="I379" t="s">
        <v>1080</v>
      </c>
      <c r="J379" t="s">
        <v>1316</v>
      </c>
      <c r="K379">
        <v>43856</v>
      </c>
      <c r="L379">
        <v>0.034729315628192</v>
      </c>
      <c r="M379">
        <v>0.1231844219844711</v>
      </c>
      <c r="N379">
        <v>0.06</v>
      </c>
      <c r="O379">
        <v>0.2154106704695113</v>
      </c>
      <c r="P379" t="s">
        <v>440</v>
      </c>
      <c r="Q379" t="s">
        <v>397</v>
      </c>
      <c r="R379">
        <v>4</v>
      </c>
      <c r="S379">
        <v>0.1630695443645084</v>
      </c>
      <c r="T379">
        <v>35</v>
      </c>
      <c r="U379">
        <v>0.5594285714285714</v>
      </c>
      <c r="V379">
        <v>4.3565</v>
      </c>
      <c r="W379">
        <v>4.17</v>
      </c>
      <c r="X379">
        <v>0.68</v>
      </c>
      <c r="Y379">
        <v>-0.2708</v>
      </c>
      <c r="Z379">
        <v>0.3949152542372882</v>
      </c>
      <c r="AA379">
        <v>0.4437299035369775</v>
      </c>
      <c r="AB379">
        <v>0.6645264847512038</v>
      </c>
      <c r="AC379">
        <v>0.8378812199036918</v>
      </c>
      <c r="AD379">
        <v>0.8282504012841092</v>
      </c>
    </row>
    <row r="380" spans="1:30">
      <c r="A380" s="1" t="s">
        <v>387</v>
      </c>
      <c r="B380">
        <f>HYPERLINK("https://www.suredividend.com/sure-analysis-IMBBY/","Imperial Brands Plc")</f>
        <v>0</v>
      </c>
      <c r="C380">
        <v>17.31</v>
      </c>
      <c r="D380">
        <v>16382.32248</v>
      </c>
      <c r="E380" t="s">
        <v>661</v>
      </c>
      <c r="F380" t="s">
        <v>632</v>
      </c>
      <c r="G380" t="s">
        <v>677</v>
      </c>
      <c r="H380" t="s">
        <v>705</v>
      </c>
      <c r="I380" t="s">
        <v>1081</v>
      </c>
      <c r="J380" t="s">
        <v>1332</v>
      </c>
      <c r="K380">
        <v>43774</v>
      </c>
      <c r="L380">
        <v>0.142667359907567</v>
      </c>
      <c r="M380">
        <v>0.1087156708795638</v>
      </c>
      <c r="N380">
        <v>0.03</v>
      </c>
      <c r="O380">
        <v>0.2151904356003589</v>
      </c>
      <c r="P380" t="s">
        <v>440</v>
      </c>
      <c r="Q380" t="s">
        <v>637</v>
      </c>
      <c r="R380">
        <v>3</v>
      </c>
      <c r="S380">
        <v>0.6879030640668523</v>
      </c>
      <c r="T380">
        <v>29</v>
      </c>
      <c r="U380">
        <v>0.5968965517241379</v>
      </c>
      <c r="V380">
        <v>1.3594</v>
      </c>
      <c r="W380">
        <v>3.59</v>
      </c>
      <c r="X380">
        <v>2.469572</v>
      </c>
      <c r="Y380">
        <v>-0.4967</v>
      </c>
      <c r="Z380">
        <v>0.9220338983050848</v>
      </c>
      <c r="AA380">
        <v>0.157556270096463</v>
      </c>
      <c r="AB380">
        <v>0.2415730337078652</v>
      </c>
      <c r="AC380">
        <v>0.7913322632423756</v>
      </c>
      <c r="AD380">
        <v>0.8266452648475121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14.62</v>
      </c>
      <c r="D381">
        <v>16203.40448</v>
      </c>
      <c r="E381" t="s">
        <v>661</v>
      </c>
      <c r="F381" t="s">
        <v>632</v>
      </c>
      <c r="G381" t="s">
        <v>689</v>
      </c>
      <c r="H381" t="s">
        <v>705</v>
      </c>
      <c r="I381" t="s">
        <v>1082</v>
      </c>
      <c r="J381" t="s">
        <v>1316</v>
      </c>
      <c r="K381">
        <v>43883</v>
      </c>
      <c r="L381">
        <v>0.06627906976744101</v>
      </c>
      <c r="M381">
        <v>0.1220318760682717</v>
      </c>
      <c r="N381">
        <v>0.046</v>
      </c>
      <c r="O381">
        <v>0.2142121057797852</v>
      </c>
      <c r="P381" t="s">
        <v>440</v>
      </c>
      <c r="Q381" t="s">
        <v>374</v>
      </c>
      <c r="R381">
        <v>0</v>
      </c>
      <c r="S381">
        <v>0.4845</v>
      </c>
      <c r="T381">
        <v>26</v>
      </c>
      <c r="U381">
        <v>0.5623076923076923</v>
      </c>
      <c r="V381">
        <v>1.1461</v>
      </c>
      <c r="W381">
        <v>2</v>
      </c>
      <c r="X381">
        <v>0.969</v>
      </c>
      <c r="Y381">
        <v>-0.3844</v>
      </c>
      <c r="Z381">
        <v>0.6779661016949153</v>
      </c>
      <c r="AA381">
        <v>0.2676848874598071</v>
      </c>
      <c r="AB381">
        <v>0.4502407704654895</v>
      </c>
      <c r="AC381">
        <v>0.8346709470304975</v>
      </c>
      <c r="AD381">
        <v>0.8250401284109149</v>
      </c>
    </row>
    <row r="382" spans="1:30">
      <c r="A382" s="1" t="s">
        <v>389</v>
      </c>
      <c r="B382">
        <f>HYPERLINK("https://www.suredividend.com/sure-analysis-JWN/","Nordstrom, Inc.")</f>
        <v>0</v>
      </c>
      <c r="C382">
        <v>19.88</v>
      </c>
      <c r="D382">
        <v>3093.328</v>
      </c>
      <c r="E382" t="s">
        <v>665</v>
      </c>
      <c r="F382" t="s">
        <v>632</v>
      </c>
      <c r="G382" t="s">
        <v>675</v>
      </c>
      <c r="H382" t="s">
        <v>703</v>
      </c>
      <c r="I382" t="s">
        <v>1083</v>
      </c>
      <c r="J382" t="s">
        <v>1320</v>
      </c>
      <c r="K382">
        <v>43802</v>
      </c>
      <c r="L382">
        <v>0.07444668008048201</v>
      </c>
      <c r="M382">
        <v>0.1500817773397198</v>
      </c>
      <c r="N382">
        <v>0.02</v>
      </c>
      <c r="O382">
        <v>0.2099982729848049</v>
      </c>
      <c r="P382" t="s">
        <v>440</v>
      </c>
      <c r="Q382" t="s">
        <v>637</v>
      </c>
      <c r="R382">
        <v>0</v>
      </c>
      <c r="S382">
        <v>0.4484848484848485</v>
      </c>
      <c r="T382">
        <v>40</v>
      </c>
      <c r="U382">
        <v>0.497</v>
      </c>
      <c r="V382">
        <v>3.2014</v>
      </c>
      <c r="W382">
        <v>3.3</v>
      </c>
      <c r="X382">
        <v>1.48</v>
      </c>
      <c r="Y382">
        <v>-0.553</v>
      </c>
      <c r="Z382">
        <v>0.7186440677966101</v>
      </c>
      <c r="AA382">
        <v>0.112540192926045</v>
      </c>
      <c r="AB382">
        <v>0.1436597110754414</v>
      </c>
      <c r="AC382">
        <v>0.8940609951845907</v>
      </c>
      <c r="AD382">
        <v>0.8154093097913322</v>
      </c>
    </row>
    <row r="383" spans="1:30">
      <c r="A383" s="1" t="s">
        <v>390</v>
      </c>
      <c r="B383">
        <f>HYPERLINK("https://www.suredividend.com/sure-analysis-MT/","ArcelorMittal SA")</f>
        <v>0</v>
      </c>
      <c r="C383">
        <v>8.44</v>
      </c>
      <c r="D383">
        <v>8554.485519</v>
      </c>
      <c r="E383" t="s">
        <v>660</v>
      </c>
      <c r="F383" t="s">
        <v>632</v>
      </c>
      <c r="G383" t="s">
        <v>699</v>
      </c>
      <c r="H383" t="s">
        <v>703</v>
      </c>
      <c r="I383" t="s">
        <v>1084</v>
      </c>
      <c r="J383" t="s">
        <v>1330</v>
      </c>
      <c r="K383">
        <v>43874</v>
      </c>
      <c r="L383">
        <v>0.023696682464454</v>
      </c>
      <c r="M383">
        <v>-0.01065102520541028</v>
      </c>
      <c r="N383">
        <v>0.201</v>
      </c>
      <c r="O383">
        <v>0.2087823096669288</v>
      </c>
      <c r="P383" t="s">
        <v>440</v>
      </c>
      <c r="Q383" t="s">
        <v>397</v>
      </c>
      <c r="R383">
        <v>1</v>
      </c>
      <c r="S383">
        <v>0.1666666666666667</v>
      </c>
      <c r="T383">
        <v>8</v>
      </c>
      <c r="U383">
        <v>1.055</v>
      </c>
      <c r="V383">
        <v>2.0269</v>
      </c>
      <c r="W383">
        <v>1.2</v>
      </c>
      <c r="X383">
        <v>0.2</v>
      </c>
      <c r="Y383">
        <v>-0.6137</v>
      </c>
      <c r="Z383">
        <v>0.2305084745762712</v>
      </c>
      <c r="AA383">
        <v>0.06913183279742766</v>
      </c>
      <c r="AB383">
        <v>0.985553772070626</v>
      </c>
      <c r="AC383">
        <v>0.1926163723916533</v>
      </c>
      <c r="AD383">
        <v>0.8073836276083468</v>
      </c>
    </row>
    <row r="384" spans="1:30">
      <c r="A384" s="1" t="s">
        <v>391</v>
      </c>
      <c r="B384">
        <f>HYPERLINK("https://www.suredividend.com/sure-analysis-DD/","DuPont de Nemours, Inc.")</f>
        <v>0</v>
      </c>
      <c r="C384">
        <v>33.28</v>
      </c>
      <c r="D384">
        <v>24606.83264</v>
      </c>
      <c r="E384" t="s">
        <v>665</v>
      </c>
      <c r="F384" t="s">
        <v>632</v>
      </c>
      <c r="G384" t="s">
        <v>675</v>
      </c>
      <c r="H384" t="s">
        <v>703</v>
      </c>
      <c r="I384" t="s">
        <v>1085</v>
      </c>
      <c r="J384" t="s">
        <v>1318</v>
      </c>
      <c r="K384">
        <v>43866</v>
      </c>
      <c r="L384">
        <v>0.06490384615384601</v>
      </c>
      <c r="M384">
        <v>0.1288319771981998</v>
      </c>
      <c r="N384">
        <v>0.05</v>
      </c>
      <c r="O384">
        <v>0.207544968643697</v>
      </c>
      <c r="P384" t="s">
        <v>440</v>
      </c>
      <c r="Q384" t="s">
        <v>374</v>
      </c>
      <c r="R384">
        <v>0</v>
      </c>
      <c r="S384">
        <v>0.568421052631579</v>
      </c>
      <c r="T384">
        <v>61</v>
      </c>
      <c r="U384">
        <v>0.5455737704918033</v>
      </c>
      <c r="V384">
        <v>0.6643</v>
      </c>
      <c r="W384">
        <v>3.8</v>
      </c>
      <c r="X384">
        <v>2.16</v>
      </c>
      <c r="Y384">
        <v>-0.8016000000000001</v>
      </c>
      <c r="Z384">
        <v>0.6677966101694914</v>
      </c>
      <c r="AA384">
        <v>0.01607717041800643</v>
      </c>
      <c r="AB384">
        <v>0.5232744783306581</v>
      </c>
      <c r="AC384">
        <v>0.853932584269663</v>
      </c>
      <c r="AD384">
        <v>0.8041733547351525</v>
      </c>
    </row>
    <row r="385" spans="1:30">
      <c r="A385" s="1" t="s">
        <v>392</v>
      </c>
      <c r="B385">
        <f>HYPERLINK("https://www.suredividend.com/sure-analysis-ENB/","Enbridge, Inc.")</f>
        <v>0</v>
      </c>
      <c r="C385">
        <v>25.96</v>
      </c>
      <c r="D385">
        <v>52564.0676</v>
      </c>
      <c r="E385" t="s">
        <v>669</v>
      </c>
      <c r="F385" t="s">
        <v>632</v>
      </c>
      <c r="G385" t="s">
        <v>676</v>
      </c>
      <c r="H385" t="s">
        <v>703</v>
      </c>
      <c r="I385" t="s">
        <v>1086</v>
      </c>
      <c r="J385" t="s">
        <v>1315</v>
      </c>
      <c r="K385">
        <v>43877</v>
      </c>
      <c r="L385">
        <v>0.085695782284138</v>
      </c>
      <c r="M385">
        <v>0.08480576318318978</v>
      </c>
      <c r="N385">
        <v>0.055</v>
      </c>
      <c r="O385">
        <v>0.2042858337399494</v>
      </c>
      <c r="P385" t="s">
        <v>440</v>
      </c>
      <c r="Q385" t="s">
        <v>637</v>
      </c>
      <c r="R385">
        <v>11</v>
      </c>
      <c r="S385">
        <v>0.6356178594560686</v>
      </c>
      <c r="T385">
        <v>39</v>
      </c>
      <c r="U385">
        <v>0.6656410256410257</v>
      </c>
      <c r="V385">
        <v>1.9838</v>
      </c>
      <c r="W385">
        <v>3.5</v>
      </c>
      <c r="X385">
        <v>2.22466250809624</v>
      </c>
      <c r="Y385">
        <v>-0.2978</v>
      </c>
      <c r="Z385">
        <v>0.7813559322033899</v>
      </c>
      <c r="AA385">
        <v>0.4035369774919614</v>
      </c>
      <c r="AB385">
        <v>0.6051364365971108</v>
      </c>
      <c r="AC385">
        <v>0.6773675762439808</v>
      </c>
      <c r="AD385">
        <v>0.7945425361155698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9.279999999999999</v>
      </c>
      <c r="D386">
        <v>10110.9312</v>
      </c>
      <c r="E386" t="s">
        <v>663</v>
      </c>
      <c r="F386" t="s">
        <v>632</v>
      </c>
      <c r="G386" t="s">
        <v>675</v>
      </c>
      <c r="H386" t="s">
        <v>703</v>
      </c>
      <c r="I386" t="s">
        <v>1087</v>
      </c>
      <c r="J386" t="s">
        <v>1329</v>
      </c>
      <c r="K386">
        <v>43888</v>
      </c>
      <c r="L386">
        <v>0.107758620689655</v>
      </c>
      <c r="M386">
        <v>0.110888152876444</v>
      </c>
      <c r="N386">
        <v>0.03</v>
      </c>
      <c r="O386">
        <v>0.2011306773459054</v>
      </c>
      <c r="P386" t="s">
        <v>440</v>
      </c>
      <c r="Q386" t="s">
        <v>374</v>
      </c>
      <c r="R386">
        <v>0</v>
      </c>
      <c r="S386">
        <v>0.6993006993006994</v>
      </c>
      <c r="T386">
        <v>15.7</v>
      </c>
      <c r="U386">
        <v>0.5910828025477707</v>
      </c>
      <c r="V386">
        <v>-4.932</v>
      </c>
      <c r="W386">
        <v>1.43</v>
      </c>
      <c r="X386">
        <v>1</v>
      </c>
      <c r="Y386">
        <v>-0.2331</v>
      </c>
      <c r="Z386">
        <v>0.8542372881355932</v>
      </c>
      <c r="AA386">
        <v>0.5128617363344051</v>
      </c>
      <c r="AB386">
        <v>0.2415730337078652</v>
      </c>
      <c r="AC386">
        <v>0.797752808988764</v>
      </c>
      <c r="AD386">
        <v>0.7833065810593901</v>
      </c>
    </row>
    <row r="387" spans="1:30">
      <c r="A387" s="1" t="s">
        <v>394</v>
      </c>
      <c r="B387">
        <f>HYPERLINK("https://www.suredividend.com/sure-analysis-MDP/","Meredith Corp.")</f>
        <v>0</v>
      </c>
      <c r="C387">
        <v>21.28</v>
      </c>
      <c r="D387">
        <v>964.84584</v>
      </c>
      <c r="E387" t="s">
        <v>661</v>
      </c>
      <c r="F387" t="s">
        <v>632</v>
      </c>
      <c r="G387" t="s">
        <v>675</v>
      </c>
      <c r="H387" t="s">
        <v>703</v>
      </c>
      <c r="I387" t="s">
        <v>1088</v>
      </c>
      <c r="J387" t="s">
        <v>1333</v>
      </c>
      <c r="K387">
        <v>43868</v>
      </c>
      <c r="L387">
        <v>0.108082706766917</v>
      </c>
      <c r="M387">
        <v>0.09171295320053341</v>
      </c>
      <c r="N387">
        <v>0.036</v>
      </c>
      <c r="O387">
        <v>0.1930370883901058</v>
      </c>
      <c r="P387" t="s">
        <v>440</v>
      </c>
      <c r="Q387" t="s">
        <v>637</v>
      </c>
      <c r="R387">
        <v>27</v>
      </c>
      <c r="S387">
        <v>0.8424908424908424</v>
      </c>
      <c r="T387">
        <v>33</v>
      </c>
      <c r="U387">
        <v>0.6448484848484849</v>
      </c>
      <c r="V387">
        <v>-0.5887</v>
      </c>
      <c r="W387">
        <v>2.73</v>
      </c>
      <c r="X387">
        <v>2.3</v>
      </c>
      <c r="Y387">
        <v>-0.6311</v>
      </c>
      <c r="Z387">
        <v>0.8559322033898304</v>
      </c>
      <c r="AA387">
        <v>0.05627009646302251</v>
      </c>
      <c r="AB387">
        <v>0.310593900481541</v>
      </c>
      <c r="AC387">
        <v>0.7223113964686998</v>
      </c>
      <c r="AD387">
        <v>0.7576243980738363</v>
      </c>
    </row>
    <row r="388" spans="1:30">
      <c r="A388" s="1" t="s">
        <v>395</v>
      </c>
      <c r="B388">
        <f>HYPERLINK("https://www.suredividend.com/sure-analysis-HST/","Host Hotels &amp; Resorts, Inc.")</f>
        <v>0</v>
      </c>
      <c r="C388">
        <v>10.51</v>
      </c>
      <c r="D388">
        <v>7418.81982</v>
      </c>
      <c r="E388" t="s">
        <v>660</v>
      </c>
      <c r="F388" t="s">
        <v>633</v>
      </c>
      <c r="G388" t="s">
        <v>675</v>
      </c>
      <c r="H388" t="s">
        <v>703</v>
      </c>
      <c r="I388" t="s">
        <v>1089</v>
      </c>
      <c r="J388" t="s">
        <v>1316</v>
      </c>
      <c r="K388">
        <v>43886</v>
      </c>
      <c r="L388">
        <v>0.07611798287345301</v>
      </c>
      <c r="M388">
        <v>0.1257194685609895</v>
      </c>
      <c r="N388">
        <v>0.02</v>
      </c>
      <c r="O388">
        <v>0.1927939625307602</v>
      </c>
      <c r="P388" t="s">
        <v>440</v>
      </c>
      <c r="Q388" t="s">
        <v>637</v>
      </c>
      <c r="R388">
        <v>0</v>
      </c>
      <c r="S388">
        <v>0.4733727810650888</v>
      </c>
      <c r="T388">
        <v>19</v>
      </c>
      <c r="U388">
        <v>0.5531578947368421</v>
      </c>
      <c r="V388">
        <v>1.257</v>
      </c>
      <c r="W388">
        <v>1.69</v>
      </c>
      <c r="X388">
        <v>0.8</v>
      </c>
      <c r="Y388">
        <v>-0.4517</v>
      </c>
      <c r="Z388">
        <v>0.7389830508474575</v>
      </c>
      <c r="AA388">
        <v>0.207395498392283</v>
      </c>
      <c r="AB388">
        <v>0.1436597110754414</v>
      </c>
      <c r="AC388">
        <v>0.8459069020866774</v>
      </c>
      <c r="AD388">
        <v>0.7560192616372392</v>
      </c>
    </row>
    <row r="389" spans="1:30">
      <c r="A389" s="1" t="s">
        <v>396</v>
      </c>
      <c r="B389">
        <f>HYPERLINK("https://www.suredividend.com/sure-analysis-PACW/","PacWest Bancorp")</f>
        <v>0</v>
      </c>
      <c r="C389">
        <v>21.7</v>
      </c>
      <c r="D389">
        <v>2599.2694</v>
      </c>
      <c r="E389" t="s">
        <v>665</v>
      </c>
      <c r="F389" t="s">
        <v>632</v>
      </c>
      <c r="G389" t="s">
        <v>675</v>
      </c>
      <c r="H389" t="s">
        <v>704</v>
      </c>
      <c r="I389" t="s">
        <v>1090</v>
      </c>
      <c r="J389" t="s">
        <v>1316</v>
      </c>
      <c r="K389">
        <v>43854</v>
      </c>
      <c r="L389">
        <v>0.110599078341013</v>
      </c>
      <c r="M389">
        <v>0.1126239342421722</v>
      </c>
      <c r="N389">
        <v>0.01</v>
      </c>
      <c r="O389">
        <v>0.1875130846511868</v>
      </c>
      <c r="P389" t="s">
        <v>440</v>
      </c>
      <c r="Q389" t="s">
        <v>374</v>
      </c>
      <c r="R389">
        <v>2</v>
      </c>
      <c r="S389">
        <v>0.7164179104477612</v>
      </c>
      <c r="T389">
        <v>37</v>
      </c>
      <c r="U389">
        <v>0.5864864864864865</v>
      </c>
      <c r="V389">
        <v>3.8962</v>
      </c>
      <c r="W389">
        <v>3.35</v>
      </c>
      <c r="X389">
        <v>2.4</v>
      </c>
      <c r="Y389">
        <v>-0.4506</v>
      </c>
      <c r="Z389">
        <v>0.8593220338983051</v>
      </c>
      <c r="AA389">
        <v>0.2090032154340836</v>
      </c>
      <c r="AB389">
        <v>0.06982343499197433</v>
      </c>
      <c r="AC389">
        <v>0.8041733547351525</v>
      </c>
      <c r="AD389">
        <v>0.7415730337078652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5.35</v>
      </c>
      <c r="D390">
        <v>21213.0175</v>
      </c>
      <c r="E390" t="s">
        <v>665</v>
      </c>
      <c r="F390" t="s">
        <v>632</v>
      </c>
      <c r="G390" t="s">
        <v>675</v>
      </c>
      <c r="H390" t="s">
        <v>703</v>
      </c>
      <c r="I390" t="s">
        <v>1091</v>
      </c>
      <c r="J390" t="s">
        <v>1323</v>
      </c>
      <c r="K390">
        <v>43874</v>
      </c>
      <c r="L390">
        <v>0.11214953271028</v>
      </c>
      <c r="M390">
        <v>0.08052417281398205</v>
      </c>
      <c r="N390">
        <v>0.04</v>
      </c>
      <c r="O390">
        <v>0.1866297758128412</v>
      </c>
      <c r="P390" t="s">
        <v>440</v>
      </c>
      <c r="Q390" t="s">
        <v>637</v>
      </c>
      <c r="R390">
        <v>0</v>
      </c>
      <c r="S390">
        <v>0.5714285714285715</v>
      </c>
      <c r="T390">
        <v>7.88</v>
      </c>
      <c r="U390">
        <v>0.6789340101522843</v>
      </c>
      <c r="V390">
        <v>0.0293</v>
      </c>
      <c r="W390">
        <v>1.05</v>
      </c>
      <c r="X390">
        <v>0.6000000000000001</v>
      </c>
      <c r="Y390">
        <v>-0.3728</v>
      </c>
      <c r="Z390">
        <v>0.8652542372881357</v>
      </c>
      <c r="AA390">
        <v>0.2901929260450161</v>
      </c>
      <c r="AB390">
        <v>0.3723916532905296</v>
      </c>
      <c r="AC390">
        <v>0.6532905296950241</v>
      </c>
      <c r="AD390">
        <v>0.738362760834671</v>
      </c>
    </row>
    <row r="391" spans="1:30">
      <c r="A391" s="1" t="s">
        <v>398</v>
      </c>
      <c r="B391">
        <f>HYPERLINK("https://www.suredividend.com/sure-analysis-OUT/","OUTFRONT Media, Inc.")</f>
        <v>0</v>
      </c>
      <c r="C391">
        <v>16.18</v>
      </c>
      <c r="D391">
        <v>2332.52498</v>
      </c>
      <c r="E391" t="s">
        <v>669</v>
      </c>
      <c r="F391" t="s">
        <v>632</v>
      </c>
      <c r="G391" t="s">
        <v>675</v>
      </c>
      <c r="H391" t="s">
        <v>703</v>
      </c>
      <c r="I391" t="s">
        <v>1092</v>
      </c>
      <c r="J391" t="s">
        <v>1316</v>
      </c>
      <c r="K391">
        <v>43892</v>
      </c>
      <c r="L391">
        <v>0.088998763906056</v>
      </c>
      <c r="M391">
        <v>0.1159273013848094</v>
      </c>
      <c r="N391">
        <v>0.015</v>
      </c>
      <c r="O391">
        <v>0.1862228831132071</v>
      </c>
      <c r="P391" t="s">
        <v>440</v>
      </c>
      <c r="Q391" t="s">
        <v>637</v>
      </c>
      <c r="R391">
        <v>1</v>
      </c>
      <c r="S391">
        <v>0.5647058823529412</v>
      </c>
      <c r="T391">
        <v>28</v>
      </c>
      <c r="U391">
        <v>0.5778571428571428</v>
      </c>
      <c r="V391">
        <v>0.966</v>
      </c>
      <c r="W391">
        <v>2.55</v>
      </c>
      <c r="X391">
        <v>1.44</v>
      </c>
      <c r="Y391">
        <v>-0.2679</v>
      </c>
      <c r="Z391">
        <v>0.7932203389830508</v>
      </c>
      <c r="AA391">
        <v>0.4485530546623794</v>
      </c>
      <c r="AB391">
        <v>0.09149277688603531</v>
      </c>
      <c r="AC391">
        <v>0.8186195826645265</v>
      </c>
      <c r="AD391">
        <v>0.7351524879614767</v>
      </c>
    </row>
    <row r="392" spans="1:30">
      <c r="A392" s="1" t="s">
        <v>399</v>
      </c>
      <c r="B392">
        <f>HYPERLINK("https://www.suredividend.com/sure-analysis-GEF/","Greif, Inc.")</f>
        <v>0</v>
      </c>
      <c r="C392">
        <v>25.13</v>
      </c>
      <c r="D392">
        <v>1212.99997</v>
      </c>
      <c r="E392" t="s">
        <v>664</v>
      </c>
      <c r="F392" t="s">
        <v>632</v>
      </c>
      <c r="G392" t="s">
        <v>675</v>
      </c>
      <c r="H392" t="s">
        <v>703</v>
      </c>
      <c r="I392" t="s">
        <v>1093</v>
      </c>
      <c r="J392" t="s">
        <v>1318</v>
      </c>
      <c r="K392">
        <v>43888</v>
      </c>
      <c r="L392">
        <v>0.07003581376840401</v>
      </c>
      <c r="M392">
        <v>0.1235800129012077</v>
      </c>
      <c r="N392">
        <v>0.02</v>
      </c>
      <c r="O392">
        <v>0.1845295026473346</v>
      </c>
      <c r="P392" t="s">
        <v>440</v>
      </c>
      <c r="Q392" t="s">
        <v>637</v>
      </c>
      <c r="R392">
        <v>2</v>
      </c>
      <c r="S392">
        <v>0.4718498659517426</v>
      </c>
      <c r="T392">
        <v>45</v>
      </c>
      <c r="U392">
        <v>0.5584444444444444</v>
      </c>
      <c r="V392">
        <v>2.931</v>
      </c>
      <c r="W392">
        <v>3.73</v>
      </c>
      <c r="X392">
        <v>1.76</v>
      </c>
      <c r="Y392">
        <v>-0.3809</v>
      </c>
      <c r="Z392">
        <v>0.6966101694915254</v>
      </c>
      <c r="AA392">
        <v>0.2717041800643087</v>
      </c>
      <c r="AB392">
        <v>0.1436597110754414</v>
      </c>
      <c r="AC392">
        <v>0.841091492776886</v>
      </c>
      <c r="AD392">
        <v>0.7319422150882825</v>
      </c>
    </row>
    <row r="393" spans="1:30">
      <c r="A393" s="1" t="s">
        <v>400</v>
      </c>
      <c r="B393">
        <f>HYPERLINK("https://www.suredividend.com/sure-analysis-NWL/","Newell Brands, Inc.")</f>
        <v>0</v>
      </c>
      <c r="C393">
        <v>11.3</v>
      </c>
      <c r="D393">
        <v>4785.55</v>
      </c>
      <c r="E393" t="s">
        <v>665</v>
      </c>
      <c r="F393" t="s">
        <v>632</v>
      </c>
      <c r="G393" t="s">
        <v>675</v>
      </c>
      <c r="H393" t="s">
        <v>704</v>
      </c>
      <c r="I393" t="s">
        <v>1094</v>
      </c>
      <c r="J393" t="s">
        <v>1326</v>
      </c>
      <c r="K393">
        <v>43883</v>
      </c>
      <c r="L393">
        <v>0.081415929203539</v>
      </c>
      <c r="M393">
        <v>0.08511082395204883</v>
      </c>
      <c r="N393">
        <v>0.05</v>
      </c>
      <c r="O393">
        <v>0.1840358377965694</v>
      </c>
      <c r="P393" t="s">
        <v>440</v>
      </c>
      <c r="Q393" t="s">
        <v>374</v>
      </c>
      <c r="R393">
        <v>0</v>
      </c>
      <c r="S393">
        <v>0.6052631578947368</v>
      </c>
      <c r="T393">
        <v>17</v>
      </c>
      <c r="U393">
        <v>0.6647058823529413</v>
      </c>
      <c r="V393">
        <v>0.2515</v>
      </c>
      <c r="W393">
        <v>1.52</v>
      </c>
      <c r="X393">
        <v>0.92</v>
      </c>
      <c r="Y393">
        <v>-0.2696</v>
      </c>
      <c r="Z393">
        <v>0.7677966101694915</v>
      </c>
      <c r="AA393">
        <v>0.4453376205787782</v>
      </c>
      <c r="AB393">
        <v>0.5232744783306581</v>
      </c>
      <c r="AC393">
        <v>0.6805778491171749</v>
      </c>
      <c r="AD393">
        <v>0.7271268057784911</v>
      </c>
    </row>
    <row r="394" spans="1:30">
      <c r="A394" s="1" t="s">
        <v>401</v>
      </c>
      <c r="B394">
        <f>HYPERLINK("https://www.suredividend.com/sure-analysis-TEF/","Telefónica SA")</f>
        <v>0</v>
      </c>
      <c r="C394">
        <v>4.42</v>
      </c>
      <c r="D394">
        <v>22610.309213</v>
      </c>
      <c r="E394" t="s">
        <v>669</v>
      </c>
      <c r="F394" t="s">
        <v>632</v>
      </c>
      <c r="G394" t="s">
        <v>688</v>
      </c>
      <c r="H394" t="s">
        <v>703</v>
      </c>
      <c r="I394" t="s">
        <v>1095</v>
      </c>
      <c r="J394" t="s">
        <v>1329</v>
      </c>
      <c r="K394">
        <v>43883</v>
      </c>
      <c r="L394">
        <v>0.10131221719457</v>
      </c>
      <c r="M394">
        <v>0.1025087512912295</v>
      </c>
      <c r="N394">
        <v>0.02</v>
      </c>
      <c r="O394">
        <v>0.1829423485265258</v>
      </c>
      <c r="P394" t="s">
        <v>440</v>
      </c>
      <c r="Q394" t="s">
        <v>637</v>
      </c>
      <c r="R394">
        <v>0</v>
      </c>
      <c r="S394">
        <v>0.55975</v>
      </c>
      <c r="T394">
        <v>7.2</v>
      </c>
      <c r="U394">
        <v>0.6138888888888888</v>
      </c>
      <c r="V394">
        <v>0.2067</v>
      </c>
      <c r="W394">
        <v>0.8</v>
      </c>
      <c r="X394">
        <v>0.4478</v>
      </c>
      <c r="Y394">
        <v>-0.489</v>
      </c>
      <c r="Z394">
        <v>0.840677966101695</v>
      </c>
      <c r="AA394">
        <v>0.1672025723472669</v>
      </c>
      <c r="AB394">
        <v>0.1436597110754414</v>
      </c>
      <c r="AC394">
        <v>0.7672552166934189</v>
      </c>
      <c r="AD394">
        <v>0.7191011235955057</v>
      </c>
    </row>
    <row r="395" spans="1:30">
      <c r="A395" s="1" t="s">
        <v>402</v>
      </c>
      <c r="B395">
        <f>HYPERLINK("https://www.suredividend.com/sure-analysis-PFE/","Pfizer Inc.")</f>
        <v>0</v>
      </c>
      <c r="C395">
        <v>30.02</v>
      </c>
      <c r="D395">
        <v>166540.1528</v>
      </c>
      <c r="E395" t="s">
        <v>662</v>
      </c>
      <c r="F395" t="s">
        <v>632</v>
      </c>
      <c r="G395" t="s">
        <v>675</v>
      </c>
      <c r="H395" t="s">
        <v>703</v>
      </c>
      <c r="I395" t="s">
        <v>1096</v>
      </c>
      <c r="J395" t="s">
        <v>1322</v>
      </c>
      <c r="K395">
        <v>43901</v>
      </c>
      <c r="L395">
        <v>0.04863424383744101</v>
      </c>
      <c r="M395">
        <v>0.0891041897292022</v>
      </c>
      <c r="N395">
        <v>0.06</v>
      </c>
      <c r="O395">
        <v>0.1824578542998876</v>
      </c>
      <c r="P395" t="s">
        <v>440</v>
      </c>
      <c r="Q395" t="s">
        <v>374</v>
      </c>
      <c r="R395">
        <v>10</v>
      </c>
      <c r="S395">
        <v>0.5427509293680297</v>
      </c>
      <c r="T395">
        <v>46</v>
      </c>
      <c r="U395">
        <v>0.6526086956521739</v>
      </c>
      <c r="V395">
        <v>2.9191</v>
      </c>
      <c r="W395">
        <v>2.69</v>
      </c>
      <c r="X395">
        <v>1.46</v>
      </c>
      <c r="Y395">
        <v>-0.2854</v>
      </c>
      <c r="Z395">
        <v>0.559322033898305</v>
      </c>
      <c r="AA395">
        <v>0.4228295819935691</v>
      </c>
      <c r="AB395">
        <v>0.6645264847512038</v>
      </c>
      <c r="AC395">
        <v>0.7062600321027287</v>
      </c>
      <c r="AD395">
        <v>0.7174959871589085</v>
      </c>
    </row>
    <row r="396" spans="1:30">
      <c r="A396" s="1" t="s">
        <v>403</v>
      </c>
      <c r="B396">
        <f>HYPERLINK("https://www.suredividend.com/sure-analysis-WRK/","WestRock Co.")</f>
        <v>0</v>
      </c>
      <c r="C396">
        <v>22.08</v>
      </c>
      <c r="D396">
        <v>5706.70848</v>
      </c>
      <c r="E396" t="s">
        <v>660</v>
      </c>
      <c r="F396" t="s">
        <v>632</v>
      </c>
      <c r="G396" t="s">
        <v>675</v>
      </c>
      <c r="H396" t="s">
        <v>703</v>
      </c>
      <c r="I396" t="s">
        <v>1097</v>
      </c>
      <c r="J396" t="s">
        <v>1318</v>
      </c>
      <c r="K396">
        <v>43860</v>
      </c>
      <c r="L396">
        <v>0.08288043478260801</v>
      </c>
      <c r="M396">
        <v>0.1087676110873659</v>
      </c>
      <c r="N396">
        <v>0.02</v>
      </c>
      <c r="O396">
        <v>0.1824165396802628</v>
      </c>
      <c r="P396" t="s">
        <v>440</v>
      </c>
      <c r="Q396" t="s">
        <v>637</v>
      </c>
      <c r="R396">
        <v>5</v>
      </c>
      <c r="S396">
        <v>0.5462686567164179</v>
      </c>
      <c r="T396">
        <v>37</v>
      </c>
      <c r="U396">
        <v>0.5967567567567567</v>
      </c>
      <c r="V396">
        <v>3.3484</v>
      </c>
      <c r="W396">
        <v>3.35</v>
      </c>
      <c r="X396">
        <v>1.83</v>
      </c>
      <c r="Y396">
        <v>-0.4421</v>
      </c>
      <c r="Z396">
        <v>0.7745762711864407</v>
      </c>
      <c r="AA396">
        <v>0.2106109324758842</v>
      </c>
      <c r="AB396">
        <v>0.1436597110754414</v>
      </c>
      <c r="AC396">
        <v>0.7929373996789727</v>
      </c>
      <c r="AD396">
        <v>0.7158908507223114</v>
      </c>
    </row>
    <row r="397" spans="1:30">
      <c r="A397" s="1" t="s">
        <v>404</v>
      </c>
      <c r="B397">
        <f>HYPERLINK("https://www.suredividend.com/sure-analysis-BRX/","Brixmor Property Group, Inc.")</f>
        <v>0</v>
      </c>
      <c r="C397">
        <v>13.27</v>
      </c>
      <c r="D397">
        <v>3954.67232</v>
      </c>
      <c r="E397" t="s">
        <v>666</v>
      </c>
      <c r="F397" t="s">
        <v>633</v>
      </c>
      <c r="G397" t="s">
        <v>675</v>
      </c>
      <c r="H397" t="s">
        <v>703</v>
      </c>
      <c r="I397" t="s">
        <v>1098</v>
      </c>
      <c r="J397" t="s">
        <v>1316</v>
      </c>
      <c r="K397">
        <v>43875</v>
      </c>
      <c r="L397">
        <v>0.084777694046721</v>
      </c>
      <c r="M397">
        <v>0.09614920792319959</v>
      </c>
      <c r="N397">
        <v>0.03</v>
      </c>
      <c r="O397">
        <v>0.1816717344421055</v>
      </c>
      <c r="P397" t="s">
        <v>440</v>
      </c>
      <c r="Q397" t="s">
        <v>637</v>
      </c>
      <c r="R397">
        <v>6</v>
      </c>
      <c r="S397">
        <v>0.5829015544041452</v>
      </c>
      <c r="T397">
        <v>21</v>
      </c>
      <c r="U397">
        <v>0.6319047619047619</v>
      </c>
      <c r="V397">
        <v>0.9192</v>
      </c>
      <c r="W397">
        <v>1.93</v>
      </c>
      <c r="X397">
        <v>1.125</v>
      </c>
      <c r="Y397">
        <v>-0.2473</v>
      </c>
      <c r="Z397">
        <v>0.7779661016949153</v>
      </c>
      <c r="AA397">
        <v>0.4823151125401929</v>
      </c>
      <c r="AB397">
        <v>0.2415730337078652</v>
      </c>
      <c r="AC397">
        <v>0.7431781701444623</v>
      </c>
      <c r="AD397">
        <v>0.7126805778491172</v>
      </c>
    </row>
    <row r="398" spans="1:30">
      <c r="A398" s="1" t="s">
        <v>405</v>
      </c>
      <c r="B398">
        <f>HYPERLINK("https://www.suredividend.com/sure-analysis-TPR/","Tapestry, Inc.")</f>
        <v>0</v>
      </c>
      <c r="C398">
        <v>15.01</v>
      </c>
      <c r="D398">
        <v>4143.19529</v>
      </c>
      <c r="E398" t="s">
        <v>668</v>
      </c>
      <c r="F398" t="s">
        <v>632</v>
      </c>
      <c r="G398" t="s">
        <v>675</v>
      </c>
      <c r="H398" t="s">
        <v>703</v>
      </c>
      <c r="I398" t="s">
        <v>1099</v>
      </c>
      <c r="J398" t="s">
        <v>1320</v>
      </c>
      <c r="K398">
        <v>43888</v>
      </c>
      <c r="L398">
        <v>0.08994003997335101</v>
      </c>
      <c r="M398">
        <v>0.07946458280118041</v>
      </c>
      <c r="N398">
        <v>0.045</v>
      </c>
      <c r="O398">
        <v>0.1812122988865892</v>
      </c>
      <c r="P398" t="s">
        <v>440</v>
      </c>
      <c r="Q398" t="s">
        <v>374</v>
      </c>
      <c r="R398">
        <v>0</v>
      </c>
      <c r="S398">
        <v>0.6136363636363636</v>
      </c>
      <c r="T398">
        <v>22</v>
      </c>
      <c r="U398">
        <v>0.6822727272727273</v>
      </c>
      <c r="V398">
        <v>2.0728</v>
      </c>
      <c r="W398">
        <v>2.2</v>
      </c>
      <c r="X398">
        <v>1.35</v>
      </c>
      <c r="Y398">
        <v>-0.5567</v>
      </c>
      <c r="Z398">
        <v>0.7983050847457628</v>
      </c>
      <c r="AA398">
        <v>0.1109324758842444</v>
      </c>
      <c r="AB398">
        <v>0.442215088282504</v>
      </c>
      <c r="AC398">
        <v>0.6468699839486356</v>
      </c>
      <c r="AD398">
        <v>0.7078651685393258</v>
      </c>
    </row>
    <row r="399" spans="1:30">
      <c r="A399" s="1" t="s">
        <v>406</v>
      </c>
      <c r="B399">
        <f>HYPERLINK("https://www.suredividend.com/sure-analysis-SNP/","China Petroleum &amp; Chemical Corp.")</f>
        <v>0</v>
      </c>
      <c r="C399">
        <v>45.06</v>
      </c>
      <c r="D399">
        <v>1149633.804</v>
      </c>
      <c r="E399" t="s">
        <v>660</v>
      </c>
      <c r="F399" t="s">
        <v>632</v>
      </c>
      <c r="G399" t="s">
        <v>685</v>
      </c>
      <c r="H399" t="s">
        <v>703</v>
      </c>
      <c r="I399" t="s">
        <v>1100</v>
      </c>
      <c r="J399" t="s">
        <v>1324</v>
      </c>
      <c r="K399">
        <v>43790</v>
      </c>
      <c r="L399">
        <v>0.110671770972037</v>
      </c>
      <c r="M399">
        <v>0.08895913056186422</v>
      </c>
      <c r="N399">
        <v>0.02</v>
      </c>
      <c r="O399">
        <v>0.1781612585728034</v>
      </c>
      <c r="P399" t="s">
        <v>440</v>
      </c>
      <c r="Q399" t="s">
        <v>637</v>
      </c>
      <c r="R399">
        <v>0</v>
      </c>
      <c r="S399">
        <v>0.6831328767123287</v>
      </c>
      <c r="T399">
        <v>69</v>
      </c>
      <c r="U399">
        <v>0.6530434782608696</v>
      </c>
      <c r="V399">
        <v>0.05590000000000001</v>
      </c>
      <c r="W399">
        <v>7.3</v>
      </c>
      <c r="X399">
        <v>4.98687</v>
      </c>
      <c r="Y399">
        <v>-0.4683</v>
      </c>
      <c r="Z399">
        <v>0.8610169491525425</v>
      </c>
      <c r="AA399">
        <v>0.1864951768488746</v>
      </c>
      <c r="AB399">
        <v>0.1436597110754414</v>
      </c>
      <c r="AC399">
        <v>0.7030497592295345</v>
      </c>
      <c r="AD399">
        <v>0.6934189406099519</v>
      </c>
    </row>
    <row r="400" spans="1:30">
      <c r="A400" s="1" t="s">
        <v>407</v>
      </c>
      <c r="B400">
        <f>HYPERLINK("https://www.suredividend.com/sure-analysis-CVX/","Chevron Corp.")</f>
        <v>0</v>
      </c>
      <c r="C400">
        <v>76.26000000000001</v>
      </c>
      <c r="D400">
        <v>143317.7058</v>
      </c>
      <c r="E400" t="s">
        <v>660</v>
      </c>
      <c r="F400" t="s">
        <v>632</v>
      </c>
      <c r="G400" t="s">
        <v>675</v>
      </c>
      <c r="H400" t="s">
        <v>703</v>
      </c>
      <c r="I400" t="s">
        <v>1101</v>
      </c>
      <c r="J400" t="s">
        <v>1324</v>
      </c>
      <c r="K400">
        <v>43863</v>
      </c>
      <c r="L400">
        <v>0.06241804353527401</v>
      </c>
      <c r="M400">
        <v>0.05144329275418724</v>
      </c>
      <c r="N400">
        <v>0.08</v>
      </c>
      <c r="O400">
        <v>0.1770076638173184</v>
      </c>
      <c r="P400" t="s">
        <v>440</v>
      </c>
      <c r="Q400" t="s">
        <v>374</v>
      </c>
      <c r="R400">
        <v>33</v>
      </c>
      <c r="S400">
        <v>0.7677419354838709</v>
      </c>
      <c r="T400">
        <v>98</v>
      </c>
      <c r="U400">
        <v>0.7781632653061225</v>
      </c>
      <c r="V400">
        <v>1.5232</v>
      </c>
      <c r="W400">
        <v>6.2</v>
      </c>
      <c r="X400">
        <v>4.76</v>
      </c>
      <c r="Y400">
        <v>-0.3883</v>
      </c>
      <c r="Z400">
        <v>0.647457627118644</v>
      </c>
      <c r="AA400">
        <v>0.2636655948553055</v>
      </c>
      <c r="AB400">
        <v>0.8386837881219904</v>
      </c>
      <c r="AC400">
        <v>0.4959871589085072</v>
      </c>
      <c r="AD400">
        <v>0.6837881219903692</v>
      </c>
    </row>
    <row r="401" spans="1:30">
      <c r="A401" s="1" t="s">
        <v>408</v>
      </c>
      <c r="B401">
        <f>HYPERLINK("https://www.suredividend.com/sure-analysis-KTB/","Kontoor Brands, Inc.")</f>
        <v>0</v>
      </c>
      <c r="C401">
        <v>26.67</v>
      </c>
      <c r="D401">
        <v>1518.72315</v>
      </c>
      <c r="E401" t="s">
        <v>669</v>
      </c>
      <c r="F401" t="s">
        <v>632</v>
      </c>
      <c r="G401" t="s">
        <v>675</v>
      </c>
      <c r="H401" t="s">
        <v>703</v>
      </c>
      <c r="I401" t="s">
        <v>1102</v>
      </c>
      <c r="J401" t="s">
        <v>1332</v>
      </c>
      <c r="K401">
        <v>43736</v>
      </c>
      <c r="L401">
        <v>0.06299212598425101</v>
      </c>
      <c r="M401">
        <v>0.08444466143661677</v>
      </c>
      <c r="N401">
        <v>0.04</v>
      </c>
      <c r="O401">
        <v>0.1755243066194332</v>
      </c>
      <c r="P401" t="s">
        <v>440</v>
      </c>
      <c r="Q401" t="s">
        <v>374</v>
      </c>
      <c r="R401">
        <v>0</v>
      </c>
      <c r="S401">
        <v>0.5419354838709678</v>
      </c>
      <c r="T401">
        <v>40</v>
      </c>
      <c r="U401">
        <v>0.6667500000000001</v>
      </c>
      <c r="V401">
        <v>1.705</v>
      </c>
      <c r="W401">
        <v>3.1</v>
      </c>
      <c r="X401">
        <v>1.68</v>
      </c>
      <c r="Y401">
        <v>-0.3091</v>
      </c>
      <c r="Z401">
        <v>0.6559322033898305</v>
      </c>
      <c r="AA401">
        <v>0.3794212218649518</v>
      </c>
      <c r="AB401">
        <v>0.3723916532905296</v>
      </c>
      <c r="AC401">
        <v>0.6741573033707866</v>
      </c>
      <c r="AD401">
        <v>0.6757624398073837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24.86</v>
      </c>
      <c r="D402">
        <v>5638.4966</v>
      </c>
      <c r="E402" t="s">
        <v>665</v>
      </c>
      <c r="F402" t="s">
        <v>633</v>
      </c>
      <c r="G402" t="s">
        <v>675</v>
      </c>
      <c r="H402" t="s">
        <v>703</v>
      </c>
      <c r="I402" t="s">
        <v>1103</v>
      </c>
      <c r="J402" t="s">
        <v>1316</v>
      </c>
      <c r="K402">
        <v>43878</v>
      </c>
      <c r="L402">
        <v>0.106596942880128</v>
      </c>
      <c r="M402">
        <v>0.08857033356221966</v>
      </c>
      <c r="N402">
        <v>0.02</v>
      </c>
      <c r="O402">
        <v>0.1753937041507521</v>
      </c>
      <c r="P402" t="s">
        <v>440</v>
      </c>
      <c r="Q402" t="s">
        <v>637</v>
      </c>
      <c r="R402">
        <v>17</v>
      </c>
      <c r="S402">
        <v>0.8386075949367088</v>
      </c>
      <c r="T402">
        <v>38</v>
      </c>
      <c r="U402">
        <v>0.6542105263157895</v>
      </c>
      <c r="V402">
        <v>1.5945</v>
      </c>
      <c r="W402">
        <v>3.16</v>
      </c>
      <c r="X402">
        <v>2.65</v>
      </c>
      <c r="Y402">
        <v>-0.3211</v>
      </c>
      <c r="Z402">
        <v>0.852542372881356</v>
      </c>
      <c r="AA402">
        <v>0.3617363344051447</v>
      </c>
      <c r="AB402">
        <v>0.1436597110754414</v>
      </c>
      <c r="AC402">
        <v>0.7014446227929373</v>
      </c>
      <c r="AD402">
        <v>0.6741573033707866</v>
      </c>
    </row>
    <row r="403" spans="1:30">
      <c r="A403" s="1" t="s">
        <v>410</v>
      </c>
      <c r="B403">
        <f>HYPERLINK("https://www.suredividend.com/sure-analysis-STAG/","STAG Industrial, Inc.")</f>
        <v>0</v>
      </c>
      <c r="C403">
        <v>20.86</v>
      </c>
      <c r="D403">
        <v>3179.686713</v>
      </c>
      <c r="E403" t="s">
        <v>660</v>
      </c>
      <c r="F403" t="s">
        <v>633</v>
      </c>
      <c r="G403" t="s">
        <v>675</v>
      </c>
      <c r="H403" t="s">
        <v>703</v>
      </c>
      <c r="I403" t="s">
        <v>1104</v>
      </c>
      <c r="J403" t="s">
        <v>1316</v>
      </c>
      <c r="K403">
        <v>43874</v>
      </c>
      <c r="L403">
        <v>0.068552444870565</v>
      </c>
      <c r="M403">
        <v>0.0681118634197464</v>
      </c>
      <c r="N403">
        <v>0.06</v>
      </c>
      <c r="O403">
        <v>0.1724596063238828</v>
      </c>
      <c r="P403" t="s">
        <v>440</v>
      </c>
      <c r="Q403" t="s">
        <v>374</v>
      </c>
      <c r="R403">
        <v>9</v>
      </c>
      <c r="S403">
        <v>0.7526336842105263</v>
      </c>
      <c r="T403">
        <v>29</v>
      </c>
      <c r="U403">
        <v>0.7193103448275862</v>
      </c>
      <c r="W403">
        <v>1.9</v>
      </c>
      <c r="X403">
        <v>1.430004</v>
      </c>
      <c r="Y403">
        <v>-0.2645</v>
      </c>
      <c r="Z403">
        <v>0.6864406779661018</v>
      </c>
      <c r="AA403">
        <v>0.4533762057877814</v>
      </c>
      <c r="AB403">
        <v>0.6645264847512038</v>
      </c>
      <c r="AC403">
        <v>0.5874799357945425</v>
      </c>
      <c r="AD403">
        <v>0.666131621187801</v>
      </c>
    </row>
    <row r="404" spans="1:30">
      <c r="A404" s="1" t="s">
        <v>411</v>
      </c>
      <c r="B404">
        <f>HYPERLINK("https://www.suredividend.com/sure-analysis-WYNN/","Wynn Resorts Ltd.")</f>
        <v>0</v>
      </c>
      <c r="C404">
        <v>68.02</v>
      </c>
      <c r="D404">
        <v>7313.23832</v>
      </c>
      <c r="E404" t="s">
        <v>661</v>
      </c>
      <c r="F404" t="s">
        <v>632</v>
      </c>
      <c r="G404" t="s">
        <v>675</v>
      </c>
      <c r="H404" t="s">
        <v>704</v>
      </c>
      <c r="I404" t="s">
        <v>1105</v>
      </c>
      <c r="J404" t="s">
        <v>1333</v>
      </c>
      <c r="K404">
        <v>43871</v>
      </c>
      <c r="L404">
        <v>0.05513084386945</v>
      </c>
      <c r="M404">
        <v>0.09071311265215209</v>
      </c>
      <c r="N404">
        <v>0.04</v>
      </c>
      <c r="O404">
        <v>0.1704670216197206</v>
      </c>
      <c r="P404" t="s">
        <v>440</v>
      </c>
      <c r="Q404" t="s">
        <v>440</v>
      </c>
      <c r="R404">
        <v>2</v>
      </c>
      <c r="S404">
        <v>0.6421232876712329</v>
      </c>
      <c r="T404">
        <v>105</v>
      </c>
      <c r="U404">
        <v>0.6478095238095237</v>
      </c>
      <c r="V404">
        <v>1.1458</v>
      </c>
      <c r="W404">
        <v>5.84</v>
      </c>
      <c r="X404">
        <v>3.75</v>
      </c>
      <c r="Y404">
        <v>-0.4186</v>
      </c>
      <c r="Z404">
        <v>0.6186440677966102</v>
      </c>
      <c r="AA404">
        <v>0.2282958199356913</v>
      </c>
      <c r="AB404">
        <v>0.3723916532905296</v>
      </c>
      <c r="AC404">
        <v>0.7158908507223114</v>
      </c>
      <c r="AD404">
        <v>0.6468699839486356</v>
      </c>
    </row>
    <row r="405" spans="1:30">
      <c r="A405" s="1" t="s">
        <v>412</v>
      </c>
      <c r="B405">
        <f>HYPERLINK("https://www.suredividend.com/sure-analysis-KHC/","The Kraft Heinz Co.")</f>
        <v>0</v>
      </c>
      <c r="C405">
        <v>20.06</v>
      </c>
      <c r="D405">
        <v>24501.284</v>
      </c>
      <c r="E405" t="s">
        <v>669</v>
      </c>
      <c r="F405" t="s">
        <v>632</v>
      </c>
      <c r="G405" t="s">
        <v>675</v>
      </c>
      <c r="H405" t="s">
        <v>704</v>
      </c>
      <c r="I405" t="s">
        <v>1106</v>
      </c>
      <c r="J405" t="s">
        <v>1332</v>
      </c>
      <c r="K405">
        <v>43881</v>
      </c>
      <c r="L405">
        <v>0.07976071784646001</v>
      </c>
      <c r="M405">
        <v>0.09095328169572081</v>
      </c>
      <c r="N405">
        <v>0.03</v>
      </c>
      <c r="O405">
        <v>0.1697710671721437</v>
      </c>
      <c r="P405" t="s">
        <v>440</v>
      </c>
      <c r="Q405" t="s">
        <v>374</v>
      </c>
      <c r="R405">
        <v>0</v>
      </c>
      <c r="S405">
        <v>0.6808510638297872</v>
      </c>
      <c r="T405">
        <v>31</v>
      </c>
      <c r="U405">
        <v>0.6470967741935484</v>
      </c>
      <c r="V405">
        <v>1.5834</v>
      </c>
      <c r="W405">
        <v>2.35</v>
      </c>
      <c r="X405">
        <v>1.6</v>
      </c>
      <c r="Y405">
        <v>-0.3789</v>
      </c>
      <c r="Z405">
        <v>0.7610169491525425</v>
      </c>
      <c r="AA405">
        <v>0.2797427652733119</v>
      </c>
      <c r="AB405">
        <v>0.2415730337078652</v>
      </c>
      <c r="AC405">
        <v>0.7174959871589085</v>
      </c>
      <c r="AD405">
        <v>0.6404494382022472</v>
      </c>
    </row>
    <row r="406" spans="1:30">
      <c r="A406" s="1" t="s">
        <v>413</v>
      </c>
      <c r="B406">
        <f>HYPERLINK("https://www.suredividend.com/sure-analysis-KSS/","Kohl's Corp.")</f>
        <v>0</v>
      </c>
      <c r="C406">
        <v>23.01</v>
      </c>
      <c r="D406">
        <v>3602.62968</v>
      </c>
      <c r="E406" t="s">
        <v>665</v>
      </c>
      <c r="F406" t="s">
        <v>632</v>
      </c>
      <c r="G406" t="s">
        <v>675</v>
      </c>
      <c r="H406" t="s">
        <v>703</v>
      </c>
      <c r="I406" t="s">
        <v>1107</v>
      </c>
      <c r="J406" t="s">
        <v>1320</v>
      </c>
      <c r="K406">
        <v>43899</v>
      </c>
      <c r="L406">
        <v>0.116471099521946</v>
      </c>
      <c r="M406">
        <v>0.0875025529176483</v>
      </c>
      <c r="N406">
        <v>0</v>
      </c>
      <c r="O406">
        <v>0.169750632990028</v>
      </c>
      <c r="P406" t="s">
        <v>440</v>
      </c>
      <c r="Q406" t="s">
        <v>637</v>
      </c>
      <c r="R406">
        <v>9</v>
      </c>
      <c r="S406">
        <v>0.6160919540229886</v>
      </c>
      <c r="T406">
        <v>35</v>
      </c>
      <c r="U406">
        <v>0.6574285714285715</v>
      </c>
      <c r="V406">
        <v>4.41</v>
      </c>
      <c r="W406">
        <v>4.35</v>
      </c>
      <c r="X406">
        <v>2.68</v>
      </c>
      <c r="Y406">
        <v>-0.6645</v>
      </c>
      <c r="Z406">
        <v>0.8796610169491526</v>
      </c>
      <c r="AA406">
        <v>0.04823151125401929</v>
      </c>
      <c r="AB406">
        <v>0.03852327447833066</v>
      </c>
      <c r="AC406">
        <v>0.695024077046549</v>
      </c>
      <c r="AD406">
        <v>0.6388443017656501</v>
      </c>
    </row>
    <row r="407" spans="1:30">
      <c r="A407" s="1" t="s">
        <v>414</v>
      </c>
      <c r="B407">
        <f>HYPERLINK("https://www.suredividend.com/sure-analysis-SIEGY/","Siemens AG")</f>
        <v>0</v>
      </c>
      <c r="C407">
        <v>39</v>
      </c>
      <c r="D407">
        <v>63395.900256</v>
      </c>
      <c r="E407" t="s">
        <v>669</v>
      </c>
      <c r="F407" t="s">
        <v>632</v>
      </c>
      <c r="G407" t="s">
        <v>679</v>
      </c>
      <c r="H407" t="s">
        <v>705</v>
      </c>
      <c r="I407" t="s">
        <v>1108</v>
      </c>
      <c r="J407" t="s">
        <v>1326</v>
      </c>
      <c r="K407">
        <v>43877</v>
      </c>
      <c r="L407">
        <v>0.05433589743589701</v>
      </c>
      <c r="M407">
        <v>0.08261160283050661</v>
      </c>
      <c r="N407">
        <v>0.045</v>
      </c>
      <c r="O407">
        <v>0.1679014242778902</v>
      </c>
      <c r="P407" t="s">
        <v>440</v>
      </c>
      <c r="Q407" t="s">
        <v>374</v>
      </c>
      <c r="R407">
        <v>6</v>
      </c>
      <c r="S407">
        <v>0.5106265060240963</v>
      </c>
      <c r="T407">
        <v>58</v>
      </c>
      <c r="U407">
        <v>0.6724137931034483</v>
      </c>
      <c r="V407">
        <v>3.6345</v>
      </c>
      <c r="W407">
        <v>4.15</v>
      </c>
      <c r="X407">
        <v>2.1191</v>
      </c>
      <c r="Y407">
        <v>-0.2822</v>
      </c>
      <c r="Z407">
        <v>0.6067796610169491</v>
      </c>
      <c r="AA407">
        <v>0.4276527331189711</v>
      </c>
      <c r="AB407">
        <v>0.442215088282504</v>
      </c>
      <c r="AC407">
        <v>0.6629213483146067</v>
      </c>
      <c r="AD407">
        <v>0.6276083467094703</v>
      </c>
    </row>
    <row r="408" spans="1:30">
      <c r="A408" s="1" t="s">
        <v>415</v>
      </c>
      <c r="B408">
        <f>HYPERLINK("https://www.suredividend.com/sure-analysis-ABEV/","Ambev SA")</f>
        <v>0</v>
      </c>
      <c r="C408">
        <v>2.61</v>
      </c>
      <c r="D408">
        <v>41055.24258</v>
      </c>
      <c r="E408" t="s">
        <v>662</v>
      </c>
      <c r="F408" t="s">
        <v>632</v>
      </c>
      <c r="G408" t="s">
        <v>683</v>
      </c>
      <c r="H408" t="s">
        <v>703</v>
      </c>
      <c r="I408" t="s">
        <v>1109</v>
      </c>
      <c r="J408" t="s">
        <v>1332</v>
      </c>
      <c r="K408">
        <v>43766</v>
      </c>
      <c r="L408">
        <v>0.039352490421455</v>
      </c>
      <c r="M408">
        <v>0.09982036375468772</v>
      </c>
      <c r="N408">
        <v>0.03</v>
      </c>
      <c r="O408">
        <v>0.1673023016966986</v>
      </c>
      <c r="P408" t="s">
        <v>440</v>
      </c>
      <c r="Q408" t="s">
        <v>440</v>
      </c>
      <c r="R408">
        <v>0</v>
      </c>
      <c r="S408">
        <v>0.4890952380952381</v>
      </c>
      <c r="T408">
        <v>4.2</v>
      </c>
      <c r="U408">
        <v>0.6214285714285713</v>
      </c>
      <c r="V408">
        <v>0.1891</v>
      </c>
      <c r="W408">
        <v>0.21</v>
      </c>
      <c r="X408">
        <v>0.10271</v>
      </c>
      <c r="Y408">
        <v>-0.4041</v>
      </c>
      <c r="Z408">
        <v>0.4610169491525424</v>
      </c>
      <c r="AA408">
        <v>0.2411575562700965</v>
      </c>
      <c r="AB408">
        <v>0.2415730337078652</v>
      </c>
      <c r="AC408">
        <v>0.7576243980738363</v>
      </c>
      <c r="AD408">
        <v>0.6243980738362761</v>
      </c>
    </row>
    <row r="409" spans="1:30">
      <c r="A409" s="1" t="s">
        <v>416</v>
      </c>
      <c r="B409">
        <f>HYPERLINK("https://www.suredividend.com/sure-analysis-LAMR/","Lamar Advertising Co.")</f>
        <v>0</v>
      </c>
      <c r="C409">
        <v>56.63</v>
      </c>
      <c r="D409">
        <v>5692.169264</v>
      </c>
      <c r="E409" t="s">
        <v>670</v>
      </c>
      <c r="F409" t="s">
        <v>633</v>
      </c>
      <c r="G409" t="s">
        <v>675</v>
      </c>
      <c r="H409" t="s">
        <v>704</v>
      </c>
      <c r="I409" t="s">
        <v>1110</v>
      </c>
      <c r="J409" t="s">
        <v>1316</v>
      </c>
      <c r="K409">
        <v>43838</v>
      </c>
      <c r="L409">
        <v>0.06780858202366201</v>
      </c>
      <c r="M409">
        <v>0.05779848420793421</v>
      </c>
      <c r="N409">
        <v>0.06</v>
      </c>
      <c r="O409">
        <v>0.1672384273888048</v>
      </c>
      <c r="P409" t="s">
        <v>440</v>
      </c>
      <c r="Q409" t="s">
        <v>374</v>
      </c>
      <c r="R409">
        <v>4</v>
      </c>
      <c r="S409">
        <v>0.6678260869565217</v>
      </c>
      <c r="T409">
        <v>75</v>
      </c>
      <c r="U409">
        <v>0.7550666666666667</v>
      </c>
      <c r="V409">
        <v>3.7108</v>
      </c>
      <c r="W409">
        <v>5.75</v>
      </c>
      <c r="X409">
        <v>3.84</v>
      </c>
      <c r="Y409">
        <v>-0.2787</v>
      </c>
      <c r="Z409">
        <v>0.6830508474576271</v>
      </c>
      <c r="AA409">
        <v>0.4316720257234726</v>
      </c>
      <c r="AB409">
        <v>0.6645264847512038</v>
      </c>
      <c r="AC409">
        <v>0.5329052969502408</v>
      </c>
      <c r="AD409">
        <v>0.622792937399679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24.42</v>
      </c>
      <c r="D410">
        <v>5278.89582</v>
      </c>
      <c r="E410" t="s">
        <v>665</v>
      </c>
      <c r="F410" t="s">
        <v>632</v>
      </c>
      <c r="G410" t="s">
        <v>675</v>
      </c>
      <c r="H410" t="s">
        <v>703</v>
      </c>
      <c r="I410" t="s">
        <v>1111</v>
      </c>
      <c r="J410" t="s">
        <v>1318</v>
      </c>
      <c r="K410">
        <v>43882</v>
      </c>
      <c r="L410">
        <v>0.04914004914004901</v>
      </c>
      <c r="M410">
        <v>0.09246513912281862</v>
      </c>
      <c r="N410">
        <v>0.04</v>
      </c>
      <c r="O410">
        <v>0.1642320390185097</v>
      </c>
      <c r="P410" t="s">
        <v>440</v>
      </c>
      <c r="Q410" t="s">
        <v>440</v>
      </c>
      <c r="R410">
        <v>0</v>
      </c>
      <c r="S410">
        <v>0.6</v>
      </c>
      <c r="T410">
        <v>38</v>
      </c>
      <c r="U410">
        <v>0.6426315789473684</v>
      </c>
      <c r="V410">
        <v>2.2325</v>
      </c>
      <c r="W410">
        <v>2</v>
      </c>
      <c r="X410">
        <v>1.2</v>
      </c>
      <c r="Y410">
        <v>-0.4321</v>
      </c>
      <c r="Z410">
        <v>0.5644067796610169</v>
      </c>
      <c r="AA410">
        <v>0.2154340836012862</v>
      </c>
      <c r="AB410">
        <v>0.3723916532905296</v>
      </c>
      <c r="AC410">
        <v>0.7271268057784911</v>
      </c>
      <c r="AD410">
        <v>0.6179775280898876</v>
      </c>
    </row>
    <row r="411" spans="1:30">
      <c r="A411" s="1" t="s">
        <v>418</v>
      </c>
      <c r="B411">
        <f>HYPERLINK("https://www.suredividend.com/sure-analysis-WPP/","WPP Plc")</f>
        <v>0</v>
      </c>
      <c r="C411">
        <v>35.76</v>
      </c>
      <c r="D411">
        <v>8695.680571000001</v>
      </c>
      <c r="E411" t="s">
        <v>665</v>
      </c>
      <c r="F411" t="s">
        <v>632</v>
      </c>
      <c r="G411" t="s">
        <v>677</v>
      </c>
      <c r="H411" t="s">
        <v>703</v>
      </c>
      <c r="I411" t="s">
        <v>1112</v>
      </c>
      <c r="J411" t="s">
        <v>1325</v>
      </c>
      <c r="K411">
        <v>43897</v>
      </c>
      <c r="L411">
        <v>0.104927293064876</v>
      </c>
      <c r="M411">
        <v>0.06064181646377098</v>
      </c>
      <c r="N411">
        <v>0.03</v>
      </c>
      <c r="O411">
        <v>0.1638407665926587</v>
      </c>
      <c r="P411" t="s">
        <v>440</v>
      </c>
      <c r="Q411" t="s">
        <v>374</v>
      </c>
      <c r="R411">
        <v>0</v>
      </c>
      <c r="S411">
        <v>0.7079622641509434</v>
      </c>
      <c r="T411">
        <v>48</v>
      </c>
      <c r="U411">
        <v>0.745</v>
      </c>
      <c r="V411">
        <v>2.8145</v>
      </c>
      <c r="W411">
        <v>5.3</v>
      </c>
      <c r="X411">
        <v>3.7522</v>
      </c>
      <c r="Y411">
        <v>-0.3675</v>
      </c>
      <c r="Z411">
        <v>0.847457627118644</v>
      </c>
      <c r="AA411">
        <v>0.2990353697749196</v>
      </c>
      <c r="AB411">
        <v>0.2415730337078652</v>
      </c>
      <c r="AC411">
        <v>0.5473515248796148</v>
      </c>
      <c r="AD411">
        <v>0.6163723916532906</v>
      </c>
    </row>
    <row r="412" spans="1:30">
      <c r="A412" s="1" t="s">
        <v>419</v>
      </c>
      <c r="B412">
        <f>HYPERLINK("https://www.suredividend.com/sure-analysis-TRP/","TC Energy Corp.")</f>
        <v>0</v>
      </c>
      <c r="C412">
        <v>35.98</v>
      </c>
      <c r="D412">
        <v>33785.22</v>
      </c>
      <c r="E412" t="s">
        <v>660</v>
      </c>
      <c r="F412" t="s">
        <v>632</v>
      </c>
      <c r="G412" t="s">
        <v>676</v>
      </c>
      <c r="H412" t="s">
        <v>703</v>
      </c>
      <c r="I412" t="s">
        <v>1113</v>
      </c>
      <c r="J412" t="s">
        <v>1315</v>
      </c>
      <c r="K412">
        <v>43878</v>
      </c>
      <c r="L412">
        <v>0.06283590556452501</v>
      </c>
      <c r="M412">
        <v>0.07226419285121088</v>
      </c>
      <c r="N412">
        <v>0.04</v>
      </c>
      <c r="O412">
        <v>0.1628458991515169</v>
      </c>
      <c r="P412" t="s">
        <v>440</v>
      </c>
      <c r="Q412" t="s">
        <v>440</v>
      </c>
      <c r="R412">
        <v>5</v>
      </c>
      <c r="S412">
        <v>0.7065112131911344</v>
      </c>
      <c r="T412">
        <v>51</v>
      </c>
      <c r="U412">
        <v>0.7054901960784313</v>
      </c>
      <c r="V412">
        <v>3.2233</v>
      </c>
      <c r="W412">
        <v>3.2</v>
      </c>
      <c r="X412">
        <v>2.26083588221163</v>
      </c>
      <c r="Y412">
        <v>-0.2052</v>
      </c>
      <c r="Z412">
        <v>0.6542372881355932</v>
      </c>
      <c r="AA412">
        <v>0.5482315112540193</v>
      </c>
      <c r="AB412">
        <v>0.3723916532905296</v>
      </c>
      <c r="AC412">
        <v>0.608346709470305</v>
      </c>
      <c r="AD412">
        <v>0.6115569823434992</v>
      </c>
    </row>
    <row r="413" spans="1:30">
      <c r="A413" s="1" t="s">
        <v>420</v>
      </c>
      <c r="B413">
        <f>HYPERLINK("https://www.suredividend.com/sure-analysis-SRE/","Sempra Energy")</f>
        <v>0</v>
      </c>
      <c r="C413">
        <v>104.27</v>
      </c>
      <c r="D413">
        <v>30475.61852</v>
      </c>
      <c r="E413" t="s">
        <v>660</v>
      </c>
      <c r="F413" t="s">
        <v>632</v>
      </c>
      <c r="G413" t="s">
        <v>675</v>
      </c>
      <c r="H413" t="s">
        <v>703</v>
      </c>
      <c r="I413" t="s">
        <v>1114</v>
      </c>
      <c r="J413" t="s">
        <v>1331</v>
      </c>
      <c r="K413">
        <v>43896</v>
      </c>
      <c r="L413">
        <v>0.037115181739714</v>
      </c>
      <c r="M413">
        <v>0.05611749933653676</v>
      </c>
      <c r="N413">
        <v>0.06</v>
      </c>
      <c r="O413">
        <v>0.1484373715780967</v>
      </c>
      <c r="P413" t="s">
        <v>440</v>
      </c>
      <c r="Q413" t="s">
        <v>440</v>
      </c>
      <c r="R413">
        <v>10</v>
      </c>
      <c r="S413">
        <v>0.5375</v>
      </c>
      <c r="T413">
        <v>137</v>
      </c>
      <c r="U413">
        <v>0.7610948905109489</v>
      </c>
      <c r="V413">
        <v>7.3944</v>
      </c>
      <c r="W413">
        <v>7.2</v>
      </c>
      <c r="X413">
        <v>3.87</v>
      </c>
      <c r="Y413">
        <v>-0.1614</v>
      </c>
      <c r="Z413">
        <v>0.4322033898305084</v>
      </c>
      <c r="AA413">
        <v>0.6237942122186495</v>
      </c>
      <c r="AB413">
        <v>0.6645264847512038</v>
      </c>
      <c r="AC413">
        <v>0.5264847512038524</v>
      </c>
      <c r="AD413">
        <v>0.5393258426966292</v>
      </c>
    </row>
    <row r="414" spans="1:30">
      <c r="A414" s="1" t="s">
        <v>421</v>
      </c>
      <c r="B414">
        <f>HYPERLINK("https://www.suredividend.com/sure-analysis-IRM/","Iron Mountain, Inc.")</f>
        <v>0</v>
      </c>
      <c r="C414">
        <v>26.63</v>
      </c>
      <c r="D414">
        <v>7650.799</v>
      </c>
      <c r="E414" t="s">
        <v>669</v>
      </c>
      <c r="F414" t="s">
        <v>633</v>
      </c>
      <c r="G414" t="s">
        <v>675</v>
      </c>
      <c r="H414" t="s">
        <v>703</v>
      </c>
      <c r="I414" t="s">
        <v>1115</v>
      </c>
      <c r="J414" t="s">
        <v>1316</v>
      </c>
      <c r="K414">
        <v>43899</v>
      </c>
      <c r="L414">
        <v>0.092057829515583</v>
      </c>
      <c r="M414">
        <v>0.05007797672333436</v>
      </c>
      <c r="N414">
        <v>0.03</v>
      </c>
      <c r="O414">
        <v>0.1480674963499859</v>
      </c>
      <c r="P414" t="s">
        <v>440</v>
      </c>
      <c r="Q414" t="s">
        <v>374</v>
      </c>
      <c r="R414">
        <v>10</v>
      </c>
      <c r="S414">
        <v>0.7496941896024466</v>
      </c>
      <c r="T414">
        <v>34</v>
      </c>
      <c r="U414">
        <v>0.783235294117647</v>
      </c>
      <c r="V414">
        <v>0.9316000000000001</v>
      </c>
      <c r="W414">
        <v>3.27</v>
      </c>
      <c r="X414">
        <v>2.4515</v>
      </c>
      <c r="Y414">
        <v>-0.245</v>
      </c>
      <c r="Z414">
        <v>0.8084745762711865</v>
      </c>
      <c r="AA414">
        <v>0.4879421221864952</v>
      </c>
      <c r="AB414">
        <v>0.2415730337078652</v>
      </c>
      <c r="AC414">
        <v>0.4895666131621188</v>
      </c>
      <c r="AD414">
        <v>0.5377207062600321</v>
      </c>
    </row>
    <row r="415" spans="1:30">
      <c r="A415" s="1" t="s">
        <v>422</v>
      </c>
      <c r="B415">
        <f>HYPERLINK("https://www.suredividend.com/sure-analysis-UBA/","Urstadt Biddle Properties, Inc.")</f>
        <v>0</v>
      </c>
      <c r="C415">
        <v>14.07</v>
      </c>
      <c r="D415">
        <v>563.65827</v>
      </c>
      <c r="E415" t="s">
        <v>670</v>
      </c>
      <c r="F415" t="s">
        <v>633</v>
      </c>
      <c r="G415" t="s">
        <v>675</v>
      </c>
      <c r="H415" t="s">
        <v>703</v>
      </c>
      <c r="I415" t="s">
        <v>1116</v>
      </c>
      <c r="J415" t="s">
        <v>1316</v>
      </c>
      <c r="K415">
        <v>43845</v>
      </c>
      <c r="L415">
        <v>0.07853589196872701</v>
      </c>
      <c r="M415">
        <v>0.07287019291847052</v>
      </c>
      <c r="N415">
        <v>0.018</v>
      </c>
      <c r="O415">
        <v>0.145600175607739</v>
      </c>
      <c r="P415" t="s">
        <v>440</v>
      </c>
      <c r="Q415" t="s">
        <v>637</v>
      </c>
      <c r="R415">
        <v>26</v>
      </c>
      <c r="S415">
        <v>0.7568493150684932</v>
      </c>
      <c r="T415">
        <v>20</v>
      </c>
      <c r="U415">
        <v>0.7035</v>
      </c>
      <c r="V415">
        <v>0.554</v>
      </c>
      <c r="W415">
        <v>1.46</v>
      </c>
      <c r="X415">
        <v>1.105</v>
      </c>
      <c r="Y415">
        <v>-0.3379</v>
      </c>
      <c r="Z415">
        <v>0.7542372881355932</v>
      </c>
      <c r="AA415">
        <v>0.3408360128617363</v>
      </c>
      <c r="AB415">
        <v>0.1035313001605137</v>
      </c>
      <c r="AC415">
        <v>0.6147672552166934</v>
      </c>
      <c r="AD415">
        <v>0.5200642054574639</v>
      </c>
    </row>
    <row r="416" spans="1:30">
      <c r="A416" s="1" t="s">
        <v>423</v>
      </c>
      <c r="B416">
        <f>HYPERLINK("https://www.suredividend.com/sure-analysis-NLSN/","Nielsen Holdings Plc")</f>
        <v>0</v>
      </c>
      <c r="C416">
        <v>13.64</v>
      </c>
      <c r="D416">
        <v>4860.87316</v>
      </c>
      <c r="E416" t="s">
        <v>669</v>
      </c>
      <c r="F416" t="s">
        <v>632</v>
      </c>
      <c r="G416" t="s">
        <v>675</v>
      </c>
      <c r="H416" t="s">
        <v>703</v>
      </c>
      <c r="I416" t="s">
        <v>1117</v>
      </c>
      <c r="J416" t="s">
        <v>1325</v>
      </c>
      <c r="K416">
        <v>43895</v>
      </c>
      <c r="L416">
        <v>0.081378299120234</v>
      </c>
      <c r="M416">
        <v>0.1003267269360468</v>
      </c>
      <c r="N416">
        <v>0.03</v>
      </c>
      <c r="O416">
        <v>0.1452985462404308</v>
      </c>
      <c r="P416" t="s">
        <v>440</v>
      </c>
      <c r="Q416" t="s">
        <v>374</v>
      </c>
      <c r="R416">
        <v>0</v>
      </c>
      <c r="S416">
        <v>0.6416184971098267</v>
      </c>
      <c r="T416">
        <v>22</v>
      </c>
      <c r="U416">
        <v>0.62</v>
      </c>
      <c r="V416">
        <v>-1.1628</v>
      </c>
      <c r="W416">
        <v>1.73</v>
      </c>
      <c r="X416">
        <v>1.11</v>
      </c>
      <c r="Y416">
        <v>-0.4961</v>
      </c>
      <c r="Z416">
        <v>0.7661016949152543</v>
      </c>
      <c r="AA416">
        <v>0.1607717041800643</v>
      </c>
      <c r="AB416">
        <v>0.2415730337078652</v>
      </c>
      <c r="AC416">
        <v>0.7592295345104334</v>
      </c>
      <c r="AD416">
        <v>0.5184590690208668</v>
      </c>
    </row>
    <row r="417" spans="1:30">
      <c r="A417" s="1" t="s">
        <v>424</v>
      </c>
      <c r="B417">
        <f>HYPERLINK("https://www.suredividend.com/sure-analysis-WDR/","Waddell &amp; Reed Financial, Inc.")</f>
        <v>0</v>
      </c>
      <c r="C417">
        <v>10.76</v>
      </c>
      <c r="D417">
        <v>722.546912</v>
      </c>
      <c r="E417" t="s">
        <v>662</v>
      </c>
      <c r="F417" t="s">
        <v>632</v>
      </c>
      <c r="G417" t="s">
        <v>675</v>
      </c>
      <c r="H417" t="s">
        <v>703</v>
      </c>
      <c r="I417" t="s">
        <v>1118</v>
      </c>
      <c r="J417" t="s">
        <v>1316</v>
      </c>
      <c r="K417">
        <v>43901</v>
      </c>
      <c r="L417">
        <v>0.09293680297397701</v>
      </c>
      <c r="M417">
        <v>0.09578999291774681</v>
      </c>
      <c r="N417">
        <v>-0.01</v>
      </c>
      <c r="O417">
        <v>0.1449030533015345</v>
      </c>
      <c r="P417" t="s">
        <v>440</v>
      </c>
      <c r="Q417" t="s">
        <v>637</v>
      </c>
      <c r="R417">
        <v>0</v>
      </c>
      <c r="S417">
        <v>0.591715976331361</v>
      </c>
      <c r="T417">
        <v>17</v>
      </c>
      <c r="U417">
        <v>0.6329411764705882</v>
      </c>
      <c r="V417">
        <v>1.5592</v>
      </c>
      <c r="W417">
        <v>1.69</v>
      </c>
      <c r="X417">
        <v>1</v>
      </c>
      <c r="Y417">
        <v>-0.3938</v>
      </c>
      <c r="Z417">
        <v>0.8186440677966101</v>
      </c>
      <c r="AA417">
        <v>0.2620578778135048</v>
      </c>
      <c r="AB417">
        <v>0.021669341894061</v>
      </c>
      <c r="AC417">
        <v>0.7399678972712681</v>
      </c>
      <c r="AD417">
        <v>0.5120385232744783</v>
      </c>
    </row>
    <row r="418" spans="1:30">
      <c r="A418" s="1" t="s">
        <v>425</v>
      </c>
      <c r="B418">
        <f>HYPERLINK("https://www.suredividend.com/sure-analysis-DTEGY/","Deutsche Telekom AG")</f>
        <v>0</v>
      </c>
      <c r="C418">
        <v>12.88</v>
      </c>
      <c r="D418">
        <v>61082.8848</v>
      </c>
      <c r="E418" t="s">
        <v>660</v>
      </c>
      <c r="F418" t="s">
        <v>632</v>
      </c>
      <c r="G418" t="s">
        <v>679</v>
      </c>
      <c r="H418" t="s">
        <v>705</v>
      </c>
      <c r="I418" t="s">
        <v>1119</v>
      </c>
      <c r="J418" t="s">
        <v>1329</v>
      </c>
      <c r="K418">
        <v>43881</v>
      </c>
      <c r="L418">
        <v>0.060846273291925</v>
      </c>
      <c r="M418">
        <v>0.06923047494522971</v>
      </c>
      <c r="N418">
        <v>0.04</v>
      </c>
      <c r="O418">
        <v>0.144468675324215</v>
      </c>
      <c r="P418" t="s">
        <v>440</v>
      </c>
      <c r="Q418" t="s">
        <v>440</v>
      </c>
      <c r="R418">
        <v>0</v>
      </c>
      <c r="S418">
        <v>0.6530833333333335</v>
      </c>
      <c r="T418">
        <v>18</v>
      </c>
      <c r="U418">
        <v>0.7155555555555556</v>
      </c>
      <c r="V418">
        <v>0.9125000000000001</v>
      </c>
      <c r="W418">
        <v>1.2</v>
      </c>
      <c r="X418">
        <v>0.7837000000000001</v>
      </c>
      <c r="Y418">
        <v>-0.245</v>
      </c>
      <c r="Z418">
        <v>0.6372881355932204</v>
      </c>
      <c r="AA418">
        <v>0.4879421221864952</v>
      </c>
      <c r="AB418">
        <v>0.3723916532905296</v>
      </c>
      <c r="AC418">
        <v>0.5922953451043339</v>
      </c>
      <c r="AD418">
        <v>0.507223113964687</v>
      </c>
    </row>
    <row r="419" spans="1:30">
      <c r="A419" s="1" t="s">
        <v>426</v>
      </c>
      <c r="B419">
        <f>HYPERLINK("https://www.suredividend.com/sure-analysis-UFS/","Domtar Corp.")</f>
        <v>0</v>
      </c>
      <c r="C419">
        <v>23.01</v>
      </c>
      <c r="D419">
        <v>1294.850934</v>
      </c>
      <c r="E419" t="s">
        <v>669</v>
      </c>
      <c r="F419" t="s">
        <v>632</v>
      </c>
      <c r="G419" t="s">
        <v>675</v>
      </c>
      <c r="H419" t="s">
        <v>703</v>
      </c>
      <c r="I419" t="s">
        <v>1120</v>
      </c>
      <c r="J419" t="s">
        <v>1318</v>
      </c>
      <c r="K419">
        <v>43871</v>
      </c>
      <c r="L419">
        <v>0.07822685788787401</v>
      </c>
      <c r="M419">
        <v>0.05448626479069008</v>
      </c>
      <c r="N419">
        <v>0.03</v>
      </c>
      <c r="O419">
        <v>0.1429242687893821</v>
      </c>
      <c r="P419" t="s">
        <v>440</v>
      </c>
      <c r="Q419" t="s">
        <v>374</v>
      </c>
      <c r="R419">
        <v>10</v>
      </c>
      <c r="S419">
        <v>0.6666666666666666</v>
      </c>
      <c r="T419">
        <v>30</v>
      </c>
      <c r="U419">
        <v>0.767</v>
      </c>
      <c r="V419">
        <v>1.2874</v>
      </c>
      <c r="W419">
        <v>2.7</v>
      </c>
      <c r="X419">
        <v>1.8</v>
      </c>
      <c r="Y419">
        <v>-0.5427000000000001</v>
      </c>
      <c r="Z419">
        <v>0.7491525423728814</v>
      </c>
      <c r="AA419">
        <v>0.1237942122186495</v>
      </c>
      <c r="AB419">
        <v>0.2415730337078652</v>
      </c>
      <c r="AC419">
        <v>0.5200642054574639</v>
      </c>
      <c r="AD419">
        <v>0.4911717495987159</v>
      </c>
    </row>
    <row r="420" spans="1:30">
      <c r="A420" s="1" t="s">
        <v>427</v>
      </c>
      <c r="B420">
        <f>HYPERLINK("https://www.suredividend.com/sure-analysis-LB/","L Brands, Inc.")</f>
        <v>0</v>
      </c>
      <c r="C420">
        <v>15.84</v>
      </c>
      <c r="D420">
        <v>4379.364</v>
      </c>
      <c r="E420" t="s">
        <v>664</v>
      </c>
      <c r="F420" t="s">
        <v>632</v>
      </c>
      <c r="G420" t="s">
        <v>675</v>
      </c>
      <c r="H420" t="s">
        <v>703</v>
      </c>
      <c r="I420" t="s">
        <v>1121</v>
      </c>
      <c r="J420" t="s">
        <v>1320</v>
      </c>
      <c r="K420">
        <v>43888</v>
      </c>
      <c r="L420">
        <v>0.07575757575757501</v>
      </c>
      <c r="M420">
        <v>0.05801743263115444</v>
      </c>
      <c r="N420">
        <v>0.03</v>
      </c>
      <c r="O420">
        <v>0.1388478158921005</v>
      </c>
      <c r="P420" t="s">
        <v>440</v>
      </c>
      <c r="Q420" t="s">
        <v>374</v>
      </c>
      <c r="R420">
        <v>0</v>
      </c>
      <c r="S420">
        <v>0.5217391304347826</v>
      </c>
      <c r="T420">
        <v>21</v>
      </c>
      <c r="U420">
        <v>0.7542857142857142</v>
      </c>
      <c r="V420">
        <v>-1.3207</v>
      </c>
      <c r="W420">
        <v>2.3</v>
      </c>
      <c r="X420">
        <v>1.2</v>
      </c>
      <c r="Y420">
        <v>-0.4151</v>
      </c>
      <c r="Z420">
        <v>0.7338983050847457</v>
      </c>
      <c r="AA420">
        <v>0.229903536977492</v>
      </c>
      <c r="AB420">
        <v>0.2415730337078652</v>
      </c>
      <c r="AC420">
        <v>0.536115569823435</v>
      </c>
      <c r="AD420">
        <v>0.4654895666131621</v>
      </c>
    </row>
    <row r="421" spans="1:30">
      <c r="A421" s="1" t="s">
        <v>428</v>
      </c>
      <c r="B421">
        <f>HYPERLINK("https://www.suredividend.com/sure-analysis-DTE/","DTE Energy Co.")</f>
        <v>0</v>
      </c>
      <c r="C421">
        <v>91.18000000000001</v>
      </c>
      <c r="D421">
        <v>17527.9873</v>
      </c>
      <c r="E421" t="s">
        <v>660</v>
      </c>
      <c r="F421" t="s">
        <v>632</v>
      </c>
      <c r="G421" t="s">
        <v>675</v>
      </c>
      <c r="H421" t="s">
        <v>703</v>
      </c>
      <c r="I421" t="s">
        <v>1122</v>
      </c>
      <c r="J421" t="s">
        <v>1331</v>
      </c>
      <c r="K421">
        <v>43866</v>
      </c>
      <c r="L421">
        <v>0.04219675367405101</v>
      </c>
      <c r="M421">
        <v>0.04012294790503645</v>
      </c>
      <c r="N421">
        <v>0.06</v>
      </c>
      <c r="O421">
        <v>0.1363195395138919</v>
      </c>
      <c r="P421" t="s">
        <v>440</v>
      </c>
      <c r="Q421" t="s">
        <v>440</v>
      </c>
      <c r="R421">
        <v>11</v>
      </c>
      <c r="S421">
        <v>0.5785714285714285</v>
      </c>
      <c r="T421">
        <v>111</v>
      </c>
      <c r="U421">
        <v>0.8214414414414415</v>
      </c>
      <c r="V421">
        <v>6.33</v>
      </c>
      <c r="W421">
        <v>6.65</v>
      </c>
      <c r="X421">
        <v>3.8475</v>
      </c>
      <c r="Y421">
        <v>-0.2656</v>
      </c>
      <c r="Z421">
        <v>0.5016949152542373</v>
      </c>
      <c r="AA421">
        <v>0.4501607717041801</v>
      </c>
      <c r="AB421">
        <v>0.6645264847512038</v>
      </c>
      <c r="AC421">
        <v>0.434991974317817</v>
      </c>
      <c r="AD421">
        <v>0.4430176565008025</v>
      </c>
    </row>
    <row r="422" spans="1:30">
      <c r="A422" s="1" t="s">
        <v>429</v>
      </c>
      <c r="B422">
        <f>HYPERLINK("https://www.suredividend.com/sure-analysis-BTI/","British American Tobacco plc")</f>
        <v>0</v>
      </c>
      <c r="C422">
        <v>34.1</v>
      </c>
      <c r="D422">
        <v>77964.657487</v>
      </c>
      <c r="E422" t="s">
        <v>669</v>
      </c>
      <c r="F422" t="s">
        <v>632</v>
      </c>
      <c r="G422" t="s">
        <v>677</v>
      </c>
      <c r="H422" t="s">
        <v>703</v>
      </c>
      <c r="I422" t="s">
        <v>1123</v>
      </c>
      <c r="J422" t="s">
        <v>1332</v>
      </c>
      <c r="K422">
        <v>43899</v>
      </c>
      <c r="L422">
        <v>0.075794721407624</v>
      </c>
      <c r="M422">
        <v>0.04747294705567229</v>
      </c>
      <c r="N422">
        <v>0.03</v>
      </c>
      <c r="O422">
        <v>0.1358168352930096</v>
      </c>
      <c r="P422" t="s">
        <v>440</v>
      </c>
      <c r="Q422" t="s">
        <v>374</v>
      </c>
      <c r="R422">
        <v>1</v>
      </c>
      <c r="S422">
        <v>0.5743555555555555</v>
      </c>
      <c r="T422">
        <v>43</v>
      </c>
      <c r="U422">
        <v>0.7930232558139535</v>
      </c>
      <c r="V422">
        <v>3.1867</v>
      </c>
      <c r="W422">
        <v>4.5</v>
      </c>
      <c r="X422">
        <v>2.5846</v>
      </c>
      <c r="Y422">
        <v>-0.1352</v>
      </c>
      <c r="Z422">
        <v>0.7355932203389831</v>
      </c>
      <c r="AA422">
        <v>0.6607717041800644</v>
      </c>
      <c r="AB422">
        <v>0.2415730337078652</v>
      </c>
      <c r="AC422">
        <v>0.478330658105939</v>
      </c>
      <c r="AD422">
        <v>0.4414125200642054</v>
      </c>
    </row>
    <row r="423" spans="1:30">
      <c r="A423" s="1" t="s">
        <v>430</v>
      </c>
      <c r="B423">
        <f>HYPERLINK("https://www.suredividend.com/sure-analysis-STOR/","STORE Capital Corp.")</f>
        <v>0</v>
      </c>
      <c r="C423">
        <v>26.15</v>
      </c>
      <c r="D423">
        <v>6384.75785</v>
      </c>
      <c r="E423" t="s">
        <v>670</v>
      </c>
      <c r="F423" t="s">
        <v>633</v>
      </c>
      <c r="G423" t="s">
        <v>675</v>
      </c>
      <c r="H423" t="s">
        <v>703</v>
      </c>
      <c r="I423" t="s">
        <v>1124</v>
      </c>
      <c r="J423" t="s">
        <v>1316</v>
      </c>
      <c r="K423">
        <v>43840</v>
      </c>
      <c r="L423">
        <v>0.05200764818355601</v>
      </c>
      <c r="M423">
        <v>0.04763126141580565</v>
      </c>
      <c r="N423">
        <v>0.046</v>
      </c>
      <c r="O423">
        <v>0.1342617503880577</v>
      </c>
      <c r="P423" t="s">
        <v>440</v>
      </c>
      <c r="Q423" t="s">
        <v>440</v>
      </c>
      <c r="R423">
        <v>5</v>
      </c>
      <c r="S423">
        <v>0.6938775510204082</v>
      </c>
      <c r="T423">
        <v>33</v>
      </c>
      <c r="U423">
        <v>0.7924242424242424</v>
      </c>
      <c r="V423">
        <v>1.2354</v>
      </c>
      <c r="W423">
        <v>1.96</v>
      </c>
      <c r="X423">
        <v>1.36</v>
      </c>
      <c r="Y423">
        <v>-0.2003</v>
      </c>
      <c r="Z423">
        <v>0.5915254237288136</v>
      </c>
      <c r="AA423">
        <v>0.5578778135048231</v>
      </c>
      <c r="AB423">
        <v>0.4502407704654895</v>
      </c>
      <c r="AC423">
        <v>0.4799357945425362</v>
      </c>
      <c r="AD423">
        <v>0.434991974317817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36.51</v>
      </c>
      <c r="D424">
        <v>90917.38455</v>
      </c>
      <c r="E424" t="s">
        <v>661</v>
      </c>
      <c r="F424" t="s">
        <v>632</v>
      </c>
      <c r="G424" t="s">
        <v>677</v>
      </c>
      <c r="H424" t="s">
        <v>703</v>
      </c>
      <c r="I424" t="s">
        <v>1125</v>
      </c>
      <c r="J424" t="s">
        <v>1322</v>
      </c>
      <c r="K424">
        <v>43867</v>
      </c>
      <c r="L424">
        <v>0.055823062174746</v>
      </c>
      <c r="M424">
        <v>0.04729540903158491</v>
      </c>
      <c r="N424">
        <v>0.04</v>
      </c>
      <c r="O424">
        <v>0.1294622032033443</v>
      </c>
      <c r="P424" t="s">
        <v>440</v>
      </c>
      <c r="Q424" t="s">
        <v>440</v>
      </c>
      <c r="R424">
        <v>0</v>
      </c>
      <c r="S424">
        <v>0.6660457516339869</v>
      </c>
      <c r="T424">
        <v>46</v>
      </c>
      <c r="U424">
        <v>0.793695652173913</v>
      </c>
      <c r="V424">
        <v>2.3865</v>
      </c>
      <c r="W424">
        <v>3.06</v>
      </c>
      <c r="X424">
        <v>2.0381</v>
      </c>
      <c r="Y424">
        <v>-0.09520000000000001</v>
      </c>
      <c r="Z424">
        <v>0.6203389830508474</v>
      </c>
      <c r="AA424">
        <v>0.7234726688102895</v>
      </c>
      <c r="AB424">
        <v>0.3723916532905296</v>
      </c>
      <c r="AC424">
        <v>0.4767255216693419</v>
      </c>
      <c r="AD424">
        <v>0.4077046548956661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16.73</v>
      </c>
      <c r="D425">
        <v>8715.10871</v>
      </c>
      <c r="E425" t="s">
        <v>670</v>
      </c>
      <c r="F425" t="s">
        <v>633</v>
      </c>
      <c r="G425" t="s">
        <v>675</v>
      </c>
      <c r="H425" t="s">
        <v>703</v>
      </c>
      <c r="I425" t="s">
        <v>1126</v>
      </c>
      <c r="J425" t="s">
        <v>1316</v>
      </c>
      <c r="K425">
        <v>43838</v>
      </c>
      <c r="L425">
        <v>0.060968320382546</v>
      </c>
      <c r="M425">
        <v>0.02577363405835698</v>
      </c>
      <c r="N425">
        <v>0.05</v>
      </c>
      <c r="O425">
        <v>0.1264373548891173</v>
      </c>
      <c r="P425" t="s">
        <v>440</v>
      </c>
      <c r="Q425" t="s">
        <v>440</v>
      </c>
      <c r="R425">
        <v>7</v>
      </c>
      <c r="S425">
        <v>0.7083333333333334</v>
      </c>
      <c r="T425">
        <v>19</v>
      </c>
      <c r="U425">
        <v>0.8805263157894737</v>
      </c>
      <c r="V425">
        <v>0.8622000000000001</v>
      </c>
      <c r="W425">
        <v>1.44</v>
      </c>
      <c r="X425">
        <v>1.02</v>
      </c>
      <c r="Y425">
        <v>-0.0833</v>
      </c>
      <c r="Z425">
        <v>0.6389830508474577</v>
      </c>
      <c r="AA425">
        <v>0.7411575562700965</v>
      </c>
      <c r="AB425">
        <v>0.5232744783306581</v>
      </c>
      <c r="AC425">
        <v>0.3643659711075442</v>
      </c>
      <c r="AD425">
        <v>0.3996789727126806</v>
      </c>
    </row>
    <row r="426" spans="1:30">
      <c r="A426" s="1" t="s">
        <v>433</v>
      </c>
      <c r="B426">
        <f>HYPERLINK("https://www.suredividend.com/sure-analysis-WEN/","The Wendy's Co.")</f>
        <v>0</v>
      </c>
      <c r="C426">
        <v>15.62</v>
      </c>
      <c r="D426">
        <v>3483.75984</v>
      </c>
      <c r="E426" t="s">
        <v>663</v>
      </c>
      <c r="F426" t="s">
        <v>632</v>
      </c>
      <c r="G426" t="s">
        <v>675</v>
      </c>
      <c r="H426" t="s">
        <v>704</v>
      </c>
      <c r="I426" t="s">
        <v>1127</v>
      </c>
      <c r="J426" t="s">
        <v>1333</v>
      </c>
      <c r="K426">
        <v>43888</v>
      </c>
      <c r="L426">
        <v>0.026888604353393</v>
      </c>
      <c r="M426">
        <v>0.02877000906089044</v>
      </c>
      <c r="N426">
        <v>0.07000000000000001</v>
      </c>
      <c r="O426">
        <v>0.1253426126119377</v>
      </c>
      <c r="P426" t="s">
        <v>440</v>
      </c>
      <c r="Q426" t="s">
        <v>397</v>
      </c>
      <c r="R426">
        <v>10</v>
      </c>
      <c r="S426">
        <v>0.65625</v>
      </c>
      <c r="T426">
        <v>18</v>
      </c>
      <c r="U426">
        <v>0.8677777777777778</v>
      </c>
      <c r="V426">
        <v>0.5951000000000001</v>
      </c>
      <c r="W426">
        <v>0.64</v>
      </c>
      <c r="X426">
        <v>0.42</v>
      </c>
      <c r="Y426">
        <v>-0.0641</v>
      </c>
      <c r="Z426">
        <v>0.2796610169491525</v>
      </c>
      <c r="AA426">
        <v>0.7668810289389068</v>
      </c>
      <c r="AB426">
        <v>0.7576243980738363</v>
      </c>
      <c r="AC426">
        <v>0.3884430176565008</v>
      </c>
      <c r="AD426">
        <v>0.3948635634028892</v>
      </c>
    </row>
    <row r="427" spans="1:30">
      <c r="A427" s="1" t="s">
        <v>434</v>
      </c>
      <c r="B427">
        <f>HYPERLINK("https://www.suredividend.com/sure-analysis-APO/","Apollo Global Management, Inc.")</f>
        <v>0</v>
      </c>
      <c r="C427">
        <v>30.1</v>
      </c>
      <c r="D427">
        <v>12826.750158</v>
      </c>
      <c r="E427" t="s">
        <v>665</v>
      </c>
      <c r="F427" t="s">
        <v>632</v>
      </c>
      <c r="G427" t="s">
        <v>675</v>
      </c>
      <c r="H427" t="s">
        <v>703</v>
      </c>
      <c r="I427" t="s">
        <v>1128</v>
      </c>
      <c r="J427" t="s">
        <v>1316</v>
      </c>
      <c r="K427">
        <v>43868</v>
      </c>
      <c r="L427">
        <v>0.067109634551495</v>
      </c>
      <c r="M427">
        <v>-0.0006653365839255354</v>
      </c>
      <c r="N427">
        <v>0.06</v>
      </c>
      <c r="O427">
        <v>0.1247266867117414</v>
      </c>
      <c r="P427" t="s">
        <v>440</v>
      </c>
      <c r="Q427" t="s">
        <v>440</v>
      </c>
      <c r="R427">
        <v>4</v>
      </c>
      <c r="S427">
        <v>0.7345454545454545</v>
      </c>
      <c r="T427">
        <v>30</v>
      </c>
      <c r="U427">
        <v>1.003333333333333</v>
      </c>
      <c r="V427">
        <v>3.7328</v>
      </c>
      <c r="W427">
        <v>2.75</v>
      </c>
      <c r="X427">
        <v>2.02</v>
      </c>
      <c r="Y427">
        <v>0.0448</v>
      </c>
      <c r="Z427">
        <v>0.6796610169491525</v>
      </c>
      <c r="AA427">
        <v>0.8890675241157556</v>
      </c>
      <c r="AB427">
        <v>0.6645264847512038</v>
      </c>
      <c r="AC427">
        <v>0.2391653290529695</v>
      </c>
      <c r="AD427">
        <v>0.3916532905296951</v>
      </c>
    </row>
    <row r="428" spans="1:30">
      <c r="A428" s="1" t="s">
        <v>435</v>
      </c>
      <c r="B428">
        <f>HYPERLINK("https://www.suredividend.com/sure-analysis-RCI/","Rogers Communications, Inc.")</f>
        <v>0</v>
      </c>
      <c r="C428">
        <v>37.66</v>
      </c>
      <c r="D428">
        <v>19015.51316</v>
      </c>
      <c r="E428" t="s">
        <v>660</v>
      </c>
      <c r="F428" t="s">
        <v>632</v>
      </c>
      <c r="G428" t="s">
        <v>676</v>
      </c>
      <c r="H428" t="s">
        <v>703</v>
      </c>
      <c r="I428" t="s">
        <v>1129</v>
      </c>
      <c r="J428" t="s">
        <v>1329</v>
      </c>
      <c r="K428">
        <v>43857</v>
      </c>
      <c r="L428">
        <v>0.040021877893638</v>
      </c>
      <c r="M428">
        <v>0.04919150411806283</v>
      </c>
      <c r="N428">
        <v>0.04</v>
      </c>
      <c r="O428">
        <v>0.1206387866749816</v>
      </c>
      <c r="P428" t="s">
        <v>440</v>
      </c>
      <c r="Q428" t="s">
        <v>440</v>
      </c>
      <c r="R428">
        <v>1</v>
      </c>
      <c r="S428">
        <v>0.4724839879230157</v>
      </c>
      <c r="T428">
        <v>47.88</v>
      </c>
      <c r="U428">
        <v>0.7865497076023391</v>
      </c>
      <c r="V428">
        <v>3.0103</v>
      </c>
      <c r="W428">
        <v>3.19</v>
      </c>
      <c r="X428">
        <v>1.50722392147442</v>
      </c>
      <c r="Y428">
        <v>-0.3</v>
      </c>
      <c r="Z428">
        <v>0.4728813559322034</v>
      </c>
      <c r="AA428">
        <v>0.3987138263665595</v>
      </c>
      <c r="AB428">
        <v>0.3723916532905296</v>
      </c>
      <c r="AC428">
        <v>0.4863563402889245</v>
      </c>
      <c r="AD428">
        <v>0.3739967897271268</v>
      </c>
    </row>
    <row r="429" spans="1:30">
      <c r="A429" s="1" t="s">
        <v>436</v>
      </c>
      <c r="B429">
        <f>HYPERLINK("https://www.suredividend.com/sure-analysis-TCP/","TC Pipelines LP")</f>
        <v>0</v>
      </c>
      <c r="C429">
        <v>28.51</v>
      </c>
      <c r="D429">
        <v>2087.10306</v>
      </c>
      <c r="E429" t="s">
        <v>660</v>
      </c>
      <c r="F429" t="s">
        <v>634</v>
      </c>
      <c r="G429" t="s">
        <v>675</v>
      </c>
      <c r="H429" t="s">
        <v>703</v>
      </c>
      <c r="I429" t="s">
        <v>1130</v>
      </c>
      <c r="J429" t="s">
        <v>1315</v>
      </c>
      <c r="K429">
        <v>43888</v>
      </c>
      <c r="L429">
        <v>0.09119607155384001</v>
      </c>
      <c r="M429">
        <v>0.02968253028663348</v>
      </c>
      <c r="N429">
        <v>0.02</v>
      </c>
      <c r="O429">
        <v>0.1190370528028963</v>
      </c>
      <c r="P429" t="s">
        <v>440</v>
      </c>
      <c r="Q429" t="s">
        <v>637</v>
      </c>
      <c r="R429">
        <v>0</v>
      </c>
      <c r="S429">
        <v>0.5531914893617021</v>
      </c>
      <c r="T429">
        <v>33</v>
      </c>
      <c r="U429">
        <v>0.863939393939394</v>
      </c>
      <c r="V429">
        <v>3.7447</v>
      </c>
      <c r="W429">
        <v>4.7</v>
      </c>
      <c r="X429">
        <v>2.6</v>
      </c>
      <c r="Y429">
        <v>-0.2142</v>
      </c>
      <c r="Z429">
        <v>0.8033898305084746</v>
      </c>
      <c r="AA429">
        <v>0.5401929260450161</v>
      </c>
      <c r="AB429">
        <v>0.1436597110754414</v>
      </c>
      <c r="AC429">
        <v>0.3916532905296951</v>
      </c>
      <c r="AD429">
        <v>0.3691813804173355</v>
      </c>
    </row>
    <row r="430" spans="1:30">
      <c r="A430" s="1" t="s">
        <v>437</v>
      </c>
      <c r="B430">
        <f>HYPERLINK("https://www.suredividend.com/sure-analysis-STX/","Seagate Technology Plc")</f>
        <v>0</v>
      </c>
      <c r="C430">
        <v>44.55</v>
      </c>
      <c r="D430">
        <v>11625.5898</v>
      </c>
      <c r="E430" t="s">
        <v>669</v>
      </c>
      <c r="F430" t="s">
        <v>632</v>
      </c>
      <c r="G430" t="s">
        <v>678</v>
      </c>
      <c r="H430" t="s">
        <v>704</v>
      </c>
      <c r="I430" t="s">
        <v>1131</v>
      </c>
      <c r="J430" t="s">
        <v>1317</v>
      </c>
      <c r="K430">
        <v>43867</v>
      </c>
      <c r="L430">
        <v>0.05701459034792301</v>
      </c>
      <c r="M430">
        <v>0.02741166795059269</v>
      </c>
      <c r="N430">
        <v>0.04</v>
      </c>
      <c r="O430">
        <v>0.1128926087558972</v>
      </c>
      <c r="P430" t="s">
        <v>440</v>
      </c>
      <c r="Q430" t="s">
        <v>374</v>
      </c>
      <c r="R430">
        <v>1</v>
      </c>
      <c r="S430">
        <v>0.4980392156862746</v>
      </c>
      <c r="T430">
        <v>51</v>
      </c>
      <c r="U430">
        <v>0.8735294117647058</v>
      </c>
      <c r="V430">
        <v>6.2341</v>
      </c>
      <c r="W430">
        <v>5.1</v>
      </c>
      <c r="X430">
        <v>2.54</v>
      </c>
      <c r="Y430">
        <v>-0.06560000000000001</v>
      </c>
      <c r="Z430">
        <v>0.6254237288135593</v>
      </c>
      <c r="AA430">
        <v>0.7588424437299035</v>
      </c>
      <c r="AB430">
        <v>0.3723916532905296</v>
      </c>
      <c r="AC430">
        <v>0.3820224719101124</v>
      </c>
      <c r="AD430">
        <v>0.3402889245585874</v>
      </c>
    </row>
    <row r="431" spans="1:30">
      <c r="A431" s="1" t="s">
        <v>438</v>
      </c>
      <c r="B431">
        <f>HYPERLINK("https://www.suredividend.com/sure-analysis-ABB/","ABB Ltd.")</f>
        <v>0</v>
      </c>
      <c r="C431">
        <v>16.83</v>
      </c>
      <c r="D431">
        <v>35906.852915</v>
      </c>
      <c r="E431" t="s">
        <v>660</v>
      </c>
      <c r="F431" t="s">
        <v>632</v>
      </c>
      <c r="G431" t="s">
        <v>680</v>
      </c>
      <c r="H431" t="s">
        <v>703</v>
      </c>
      <c r="I431" t="s">
        <v>1132</v>
      </c>
      <c r="J431" t="s">
        <v>1326</v>
      </c>
      <c r="K431">
        <v>43873</v>
      </c>
      <c r="L431">
        <v>0.046720142602495</v>
      </c>
      <c r="M431">
        <v>0.01353249640062448</v>
      </c>
      <c r="N431">
        <v>0.06</v>
      </c>
      <c r="O431">
        <v>0.1124215537020739</v>
      </c>
      <c r="P431" t="s">
        <v>440</v>
      </c>
      <c r="Q431" t="s">
        <v>440</v>
      </c>
      <c r="R431">
        <v>1</v>
      </c>
      <c r="S431">
        <v>0.6837391304347826</v>
      </c>
      <c r="T431">
        <v>18</v>
      </c>
      <c r="U431">
        <v>0.9349999999999999</v>
      </c>
      <c r="V431">
        <v>0.6747000000000001</v>
      </c>
      <c r="W431">
        <v>1.15</v>
      </c>
      <c r="X431">
        <v>0.7863</v>
      </c>
      <c r="Y431">
        <v>-0.1243</v>
      </c>
      <c r="Z431">
        <v>0.5389830508474577</v>
      </c>
      <c r="AA431">
        <v>0.6752411575562701</v>
      </c>
      <c r="AB431">
        <v>0.6645264847512038</v>
      </c>
      <c r="AC431">
        <v>0.3097913322632423</v>
      </c>
      <c r="AD431">
        <v>0.3354735152487962</v>
      </c>
    </row>
    <row r="432" spans="1:30">
      <c r="A432" s="1" t="s">
        <v>439</v>
      </c>
      <c r="B432">
        <f>HYPERLINK("https://www.suredividend.com/sure-analysis-TXN/","Texas Instruments Incorporated")</f>
        <v>0</v>
      </c>
      <c r="C432">
        <v>97.53</v>
      </c>
      <c r="D432">
        <v>91090.67928</v>
      </c>
      <c r="E432" t="s">
        <v>669</v>
      </c>
      <c r="F432" t="s">
        <v>632</v>
      </c>
      <c r="G432" t="s">
        <v>675</v>
      </c>
      <c r="H432" t="s">
        <v>704</v>
      </c>
      <c r="I432" t="s">
        <v>1133</v>
      </c>
      <c r="J432" t="s">
        <v>1317</v>
      </c>
      <c r="K432">
        <v>43858</v>
      </c>
      <c r="L432">
        <v>0.032912949861581</v>
      </c>
      <c r="M432">
        <v>-0.001089215270059007</v>
      </c>
      <c r="N432">
        <v>0.08</v>
      </c>
      <c r="O432">
        <v>0.112243647276812</v>
      </c>
      <c r="P432" t="s">
        <v>440</v>
      </c>
      <c r="Q432" t="s">
        <v>440</v>
      </c>
      <c r="R432">
        <v>16</v>
      </c>
      <c r="S432">
        <v>0.6294117647058823</v>
      </c>
      <c r="T432">
        <v>97</v>
      </c>
      <c r="U432">
        <v>1.005463917525773</v>
      </c>
      <c r="V432">
        <v>5.3238</v>
      </c>
      <c r="W432">
        <v>5.1</v>
      </c>
      <c r="X432">
        <v>3.21</v>
      </c>
      <c r="Y432">
        <v>-0.09340000000000001</v>
      </c>
      <c r="Z432">
        <v>0.364406779661017</v>
      </c>
      <c r="AA432">
        <v>0.729903536977492</v>
      </c>
      <c r="AB432">
        <v>0.8386837881219904</v>
      </c>
      <c r="AC432">
        <v>0.232744783306581</v>
      </c>
      <c r="AD432">
        <v>0.3322632423756019</v>
      </c>
    </row>
    <row r="433" spans="1:30">
      <c r="A433" s="1" t="s">
        <v>440</v>
      </c>
      <c r="B433">
        <f>HYPERLINK("https://www.suredividend.com/sure-analysis-D/","Dominion Energy, Inc.")</f>
        <v>0</v>
      </c>
      <c r="C433">
        <v>71.31</v>
      </c>
      <c r="D433">
        <v>59757.78</v>
      </c>
      <c r="E433" t="s">
        <v>666</v>
      </c>
      <c r="F433" t="s">
        <v>632</v>
      </c>
      <c r="G433" t="s">
        <v>675</v>
      </c>
      <c r="H433" t="s">
        <v>703</v>
      </c>
      <c r="I433" t="s">
        <v>1134</v>
      </c>
      <c r="J433" t="s">
        <v>1331</v>
      </c>
      <c r="K433">
        <v>43873</v>
      </c>
      <c r="L433">
        <v>0.05146543261814601</v>
      </c>
      <c r="M433">
        <v>0.01547224506271627</v>
      </c>
      <c r="N433">
        <v>0.055</v>
      </c>
      <c r="O433">
        <v>0.1113278046810471</v>
      </c>
      <c r="P433" t="s">
        <v>440</v>
      </c>
      <c r="Q433" t="s">
        <v>440</v>
      </c>
      <c r="R433">
        <v>16</v>
      </c>
      <c r="S433">
        <v>0.830316742081448</v>
      </c>
      <c r="T433">
        <v>77</v>
      </c>
      <c r="U433">
        <v>0.9261038961038961</v>
      </c>
      <c r="V433">
        <v>1.62</v>
      </c>
      <c r="W433">
        <v>4.42</v>
      </c>
      <c r="X433">
        <v>3.67</v>
      </c>
      <c r="Y433">
        <v>-0.0654</v>
      </c>
      <c r="Z433">
        <v>0.5864406779661017</v>
      </c>
      <c r="AA433">
        <v>0.7636655948553055</v>
      </c>
      <c r="AB433">
        <v>0.6051364365971108</v>
      </c>
      <c r="AC433">
        <v>0.3242375601926164</v>
      </c>
      <c r="AD433">
        <v>0.3290529695024077</v>
      </c>
    </row>
    <row r="434" spans="1:30">
      <c r="A434" s="1" t="s">
        <v>441</v>
      </c>
      <c r="B434">
        <f>HYPERLINK("https://www.suredividend.com/sure-analysis-BXP/","Boston Properties, Inc.")</f>
        <v>0</v>
      </c>
      <c r="C434">
        <v>111.89</v>
      </c>
      <c r="D434">
        <v>17356.60058</v>
      </c>
      <c r="E434" t="s">
        <v>670</v>
      </c>
      <c r="F434" t="s">
        <v>633</v>
      </c>
      <c r="G434" t="s">
        <v>675</v>
      </c>
      <c r="H434" t="s">
        <v>703</v>
      </c>
      <c r="I434" t="s">
        <v>1135</v>
      </c>
      <c r="J434" t="s">
        <v>1316</v>
      </c>
      <c r="K434">
        <v>43796</v>
      </c>
      <c r="L434">
        <v>0.03423004736795</v>
      </c>
      <c r="M434">
        <v>0.0382656808030073</v>
      </c>
      <c r="N434">
        <v>0.044</v>
      </c>
      <c r="O434">
        <v>0.1106373459726855</v>
      </c>
      <c r="P434" t="s">
        <v>440</v>
      </c>
      <c r="Q434" t="s">
        <v>397</v>
      </c>
      <c r="R434">
        <v>3</v>
      </c>
      <c r="S434">
        <v>0.5518731988472623</v>
      </c>
      <c r="T434">
        <v>135</v>
      </c>
      <c r="U434">
        <v>0.8288148148148148</v>
      </c>
      <c r="V434">
        <v>3.3005</v>
      </c>
      <c r="W434">
        <v>6.94</v>
      </c>
      <c r="X434">
        <v>3.83</v>
      </c>
      <c r="Y434">
        <v>-0.1714</v>
      </c>
      <c r="Z434">
        <v>0.388135593220339</v>
      </c>
      <c r="AA434">
        <v>0.6101286173633441</v>
      </c>
      <c r="AB434">
        <v>0.434991974317817</v>
      </c>
      <c r="AC434">
        <v>0.4285714285714285</v>
      </c>
      <c r="AD434">
        <v>0.3242375601926164</v>
      </c>
    </row>
    <row r="435" spans="1:30">
      <c r="A435" s="1" t="s">
        <v>442</v>
      </c>
      <c r="B435">
        <f>HYPERLINK("https://www.suredividend.com/sure-analysis-OTTR/","Otter Tail Corp.")</f>
        <v>0</v>
      </c>
      <c r="C435">
        <v>38.15</v>
      </c>
      <c r="D435">
        <v>1535.42305</v>
      </c>
      <c r="E435" t="s">
        <v>670</v>
      </c>
      <c r="F435" t="s">
        <v>632</v>
      </c>
      <c r="G435" t="s">
        <v>675</v>
      </c>
      <c r="H435" t="s">
        <v>704</v>
      </c>
      <c r="I435" t="s">
        <v>1136</v>
      </c>
      <c r="J435" t="s">
        <v>1331</v>
      </c>
      <c r="K435">
        <v>43819</v>
      </c>
      <c r="L435">
        <v>0.036697247706422</v>
      </c>
      <c r="M435">
        <v>0.02422360966584569</v>
      </c>
      <c r="N435">
        <v>0.053</v>
      </c>
      <c r="O435">
        <v>0.1084189218691047</v>
      </c>
      <c r="P435" t="s">
        <v>440</v>
      </c>
      <c r="Q435" t="s">
        <v>397</v>
      </c>
      <c r="R435">
        <v>6</v>
      </c>
      <c r="S435">
        <v>0.6511627906976744</v>
      </c>
      <c r="T435">
        <v>43</v>
      </c>
      <c r="U435">
        <v>0.8872093023255814</v>
      </c>
      <c r="V435">
        <v>2.1867</v>
      </c>
      <c r="W435">
        <v>2.15</v>
      </c>
      <c r="X435">
        <v>1.4</v>
      </c>
      <c r="Y435">
        <v>-0.2481</v>
      </c>
      <c r="Z435">
        <v>0.4220338983050848</v>
      </c>
      <c r="AA435">
        <v>0.4807073954983923</v>
      </c>
      <c r="AB435">
        <v>0.5955056179775281</v>
      </c>
      <c r="AC435">
        <v>0.3611556982343499</v>
      </c>
      <c r="AD435">
        <v>0.317817014446228</v>
      </c>
    </row>
    <row r="436" spans="1:30">
      <c r="A436" s="1" t="s">
        <v>443</v>
      </c>
      <c r="B436">
        <f>HYPERLINK("https://www.suredividend.com/sure-analysis-KDP/","Keurig Dr Pepper, Inc.")</f>
        <v>0</v>
      </c>
      <c r="C436">
        <v>22.99</v>
      </c>
      <c r="D436">
        <v>32346.7001</v>
      </c>
      <c r="E436" t="s">
        <v>662</v>
      </c>
      <c r="F436" t="s">
        <v>632</v>
      </c>
      <c r="G436" t="s">
        <v>675</v>
      </c>
      <c r="H436" t="s">
        <v>703</v>
      </c>
      <c r="I436" t="s">
        <v>1137</v>
      </c>
      <c r="J436" t="s">
        <v>1332</v>
      </c>
      <c r="K436">
        <v>43826</v>
      </c>
      <c r="L436">
        <v>0.026098303610265</v>
      </c>
      <c r="M436">
        <v>-0.008764740818979599</v>
      </c>
      <c r="N436">
        <v>0.1</v>
      </c>
      <c r="O436">
        <v>0.1082277993404201</v>
      </c>
      <c r="P436" t="s">
        <v>440</v>
      </c>
      <c r="Q436" t="s">
        <v>397</v>
      </c>
      <c r="R436">
        <v>0</v>
      </c>
      <c r="S436">
        <v>0.4958677685950414</v>
      </c>
      <c r="T436">
        <v>22</v>
      </c>
      <c r="U436">
        <v>1.045</v>
      </c>
      <c r="V436">
        <v>0.8914000000000001</v>
      </c>
      <c r="W436">
        <v>1.21</v>
      </c>
      <c r="X436">
        <v>0.6000000000000001</v>
      </c>
      <c r="Y436">
        <v>-0.1591</v>
      </c>
      <c r="Z436">
        <v>0.2661016949152542</v>
      </c>
      <c r="AA436">
        <v>0.6270096463022508</v>
      </c>
      <c r="AB436">
        <v>0.9333868378812198</v>
      </c>
      <c r="AC436">
        <v>0.2006420545746389</v>
      </c>
      <c r="AD436">
        <v>0.3162118780096308</v>
      </c>
    </row>
    <row r="437" spans="1:30">
      <c r="A437" s="1" t="s">
        <v>444</v>
      </c>
      <c r="B437">
        <f>HYPERLINK("https://www.suredividend.com/sure-analysis-DEO/","Diageo Plc")</f>
        <v>0</v>
      </c>
      <c r="C437">
        <v>125.54</v>
      </c>
      <c r="D437">
        <v>73253.53155</v>
      </c>
      <c r="E437" t="s">
        <v>661</v>
      </c>
      <c r="F437" t="s">
        <v>632</v>
      </c>
      <c r="G437" t="s">
        <v>677</v>
      </c>
      <c r="H437" t="s">
        <v>703</v>
      </c>
      <c r="I437" t="s">
        <v>1138</v>
      </c>
      <c r="J437" t="s">
        <v>1332</v>
      </c>
      <c r="K437">
        <v>43867</v>
      </c>
      <c r="L437">
        <v>0.027912776804205</v>
      </c>
      <c r="M437">
        <v>0.0007317624199958406</v>
      </c>
      <c r="N437">
        <v>0.08</v>
      </c>
      <c r="O437">
        <v>0.1038321731113827</v>
      </c>
      <c r="P437" t="s">
        <v>440</v>
      </c>
      <c r="Q437" t="s">
        <v>397</v>
      </c>
      <c r="R437">
        <v>7</v>
      </c>
      <c r="S437">
        <v>0.5078507246376812</v>
      </c>
      <c r="T437">
        <v>126</v>
      </c>
      <c r="U437">
        <v>0.9963492063492064</v>
      </c>
      <c r="V437">
        <v>6.5613</v>
      </c>
      <c r="W437">
        <v>6.9</v>
      </c>
      <c r="X437">
        <v>3.50417</v>
      </c>
      <c r="Y437">
        <v>-0.2195</v>
      </c>
      <c r="Z437">
        <v>0.2966101694915254</v>
      </c>
      <c r="AA437">
        <v>0.5337620578778135</v>
      </c>
      <c r="AB437">
        <v>0.8386837881219904</v>
      </c>
      <c r="AC437">
        <v>0.2504012841091493</v>
      </c>
      <c r="AD437">
        <v>0.2969502407704655</v>
      </c>
    </row>
    <row r="438" spans="1:30">
      <c r="A438" s="1" t="s">
        <v>445</v>
      </c>
      <c r="B438">
        <f>HYPERLINK("https://www.suredividend.com/sure-analysis-IP/","International Paper Co.")</f>
        <v>0</v>
      </c>
      <c r="C438">
        <v>28.62</v>
      </c>
      <c r="D438">
        <v>11222.6175</v>
      </c>
      <c r="E438" t="s">
        <v>660</v>
      </c>
      <c r="F438" t="s">
        <v>632</v>
      </c>
      <c r="G438" t="s">
        <v>675</v>
      </c>
      <c r="H438" t="s">
        <v>703</v>
      </c>
      <c r="I438" t="s">
        <v>1139</v>
      </c>
      <c r="J438" t="s">
        <v>1318</v>
      </c>
      <c r="K438">
        <v>43861</v>
      </c>
      <c r="L438">
        <v>0.070317959468902</v>
      </c>
      <c r="M438">
        <v>0.04695152604524488</v>
      </c>
      <c r="N438">
        <v>0</v>
      </c>
      <c r="O438">
        <v>0.1032380430164805</v>
      </c>
      <c r="P438" t="s">
        <v>440</v>
      </c>
      <c r="Q438" t="s">
        <v>637</v>
      </c>
      <c r="R438">
        <v>10</v>
      </c>
      <c r="S438">
        <v>0.5590277777777778</v>
      </c>
      <c r="T438">
        <v>36</v>
      </c>
      <c r="U438">
        <v>0.795</v>
      </c>
      <c r="V438">
        <v>3.1008</v>
      </c>
      <c r="W438">
        <v>3.6</v>
      </c>
      <c r="X438">
        <v>2.0125</v>
      </c>
      <c r="Y438">
        <v>-0.3951</v>
      </c>
      <c r="Z438">
        <v>0.7</v>
      </c>
      <c r="AA438">
        <v>0.2588424437299035</v>
      </c>
      <c r="AB438">
        <v>0.03852327447833066</v>
      </c>
      <c r="AC438">
        <v>0.4727126805778491</v>
      </c>
      <c r="AD438">
        <v>0.2937399678972712</v>
      </c>
    </row>
    <row r="439" spans="1:30">
      <c r="A439" s="1" t="s">
        <v>446</v>
      </c>
      <c r="B439">
        <f>HYPERLINK("https://www.suredividend.com/sure-analysis-UL/","Unilever Plc")</f>
        <v>0</v>
      </c>
      <c r="C439">
        <v>48.66</v>
      </c>
      <c r="D439">
        <v>56544.661347</v>
      </c>
      <c r="E439" t="s">
        <v>660</v>
      </c>
      <c r="F439" t="s">
        <v>632</v>
      </c>
      <c r="G439" t="s">
        <v>677</v>
      </c>
      <c r="H439" t="s">
        <v>703</v>
      </c>
      <c r="I439" t="s">
        <v>1140</v>
      </c>
      <c r="J439" t="s">
        <v>1332</v>
      </c>
      <c r="K439">
        <v>43865</v>
      </c>
      <c r="L439">
        <v>0.037112618166872</v>
      </c>
      <c r="M439">
        <v>0.02104370245037912</v>
      </c>
      <c r="N439">
        <v>0.05</v>
      </c>
      <c r="O439">
        <v>0.1025715951287895</v>
      </c>
      <c r="P439" t="s">
        <v>440</v>
      </c>
      <c r="Q439" t="s">
        <v>440</v>
      </c>
      <c r="R439">
        <v>4</v>
      </c>
      <c r="S439">
        <v>0.6019666666666666</v>
      </c>
      <c r="T439">
        <v>54</v>
      </c>
      <c r="U439">
        <v>0.9011111111111111</v>
      </c>
      <c r="V439">
        <v>2.4081</v>
      </c>
      <c r="W439">
        <v>3</v>
      </c>
      <c r="X439">
        <v>1.8059</v>
      </c>
      <c r="Y439">
        <v>-0.1143</v>
      </c>
      <c r="Z439">
        <v>0.4305084745762712</v>
      </c>
      <c r="AA439">
        <v>0.6881028938906752</v>
      </c>
      <c r="AB439">
        <v>0.5232744783306581</v>
      </c>
      <c r="AC439">
        <v>0.3418940609951846</v>
      </c>
      <c r="AD439">
        <v>0.2841091492776886</v>
      </c>
    </row>
    <row r="440" spans="1:30">
      <c r="A440" s="1" t="s">
        <v>447</v>
      </c>
      <c r="B440">
        <f>HYPERLINK("https://www.suredividend.com/sure-analysis-HD/","The Home Depot, Inc.")</f>
        <v>0</v>
      </c>
      <c r="C440">
        <v>190.59</v>
      </c>
      <c r="D440">
        <v>207901.2897</v>
      </c>
      <c r="E440" t="s">
        <v>663</v>
      </c>
      <c r="F440" t="s">
        <v>632</v>
      </c>
      <c r="G440" t="s">
        <v>675</v>
      </c>
      <c r="H440" t="s">
        <v>703</v>
      </c>
      <c r="I440" t="s">
        <v>1141</v>
      </c>
      <c r="J440" t="s">
        <v>1320</v>
      </c>
      <c r="K440">
        <v>43838</v>
      </c>
      <c r="L440">
        <v>0.028542945590009</v>
      </c>
      <c r="M440">
        <v>0.0004298731890246543</v>
      </c>
      <c r="N440">
        <v>0.075</v>
      </c>
      <c r="O440">
        <v>0.1012472964061115</v>
      </c>
      <c r="P440" t="s">
        <v>440</v>
      </c>
      <c r="Q440" t="s">
        <v>397</v>
      </c>
      <c r="R440">
        <v>10</v>
      </c>
      <c r="S440">
        <v>0.5434565434565435</v>
      </c>
      <c r="T440">
        <v>191</v>
      </c>
      <c r="U440">
        <v>0.9978534031413613</v>
      </c>
      <c r="V440">
        <v>10.2936</v>
      </c>
      <c r="W440">
        <v>10.01</v>
      </c>
      <c r="X440">
        <v>5.44</v>
      </c>
      <c r="Y440">
        <v>0.0522</v>
      </c>
      <c r="Z440">
        <v>0.3067796610169491</v>
      </c>
      <c r="AA440">
        <v>0.8987138263665595</v>
      </c>
      <c r="AB440">
        <v>0.7929373996789727</v>
      </c>
      <c r="AC440">
        <v>0.2471910112359551</v>
      </c>
      <c r="AD440">
        <v>0.2792937399678973</v>
      </c>
    </row>
    <row r="441" spans="1:30">
      <c r="A441" s="1" t="s">
        <v>448</v>
      </c>
      <c r="B441">
        <f>HYPERLINK("https://www.suredividend.com/sure-analysis-HTA/","Healthcare Trust of America, Inc.")</f>
        <v>0</v>
      </c>
      <c r="C441">
        <v>27.99</v>
      </c>
      <c r="D441">
        <v>12230.918802</v>
      </c>
      <c r="E441" t="s">
        <v>668</v>
      </c>
      <c r="F441" t="s">
        <v>633</v>
      </c>
      <c r="G441" t="s">
        <v>675</v>
      </c>
      <c r="H441" t="s">
        <v>703</v>
      </c>
      <c r="I441" t="s">
        <v>1142</v>
      </c>
      <c r="J441" t="s">
        <v>1316</v>
      </c>
      <c r="K441">
        <v>43888</v>
      </c>
      <c r="L441">
        <v>0.04465880671668401</v>
      </c>
      <c r="M441">
        <v>0.01396665055280577</v>
      </c>
      <c r="N441">
        <v>0.04</v>
      </c>
      <c r="O441">
        <v>0.09040703973554831</v>
      </c>
      <c r="P441" t="s">
        <v>440</v>
      </c>
      <c r="Q441" t="s">
        <v>440</v>
      </c>
      <c r="R441">
        <v>8</v>
      </c>
      <c r="S441">
        <v>0.7309941520467836</v>
      </c>
      <c r="T441">
        <v>30</v>
      </c>
      <c r="U441">
        <v>0.9329999999999999</v>
      </c>
      <c r="V441">
        <v>0.1466</v>
      </c>
      <c r="W441">
        <v>1.71</v>
      </c>
      <c r="X441">
        <v>1.25</v>
      </c>
      <c r="Y441">
        <v>-0.0227</v>
      </c>
      <c r="Z441">
        <v>0.5220338983050847</v>
      </c>
      <c r="AA441">
        <v>0.8183279742765274</v>
      </c>
      <c r="AB441">
        <v>0.3723916532905296</v>
      </c>
      <c r="AC441">
        <v>0.3162118780096308</v>
      </c>
      <c r="AD441">
        <v>0.245585874799358</v>
      </c>
    </row>
    <row r="442" spans="1:30">
      <c r="A442" s="1" t="s">
        <v>449</v>
      </c>
      <c r="B442">
        <f>HYPERLINK("https://www.suredividend.com/sure-analysis-DUK/","Duke Energy Corp.")</f>
        <v>0</v>
      </c>
      <c r="C442">
        <v>80.48</v>
      </c>
      <c r="D442">
        <v>58991.84</v>
      </c>
      <c r="E442" t="s">
        <v>670</v>
      </c>
      <c r="F442" t="s">
        <v>632</v>
      </c>
      <c r="G442" t="s">
        <v>675</v>
      </c>
      <c r="H442" t="s">
        <v>703</v>
      </c>
      <c r="I442" t="s">
        <v>1143</v>
      </c>
      <c r="J442" t="s">
        <v>1331</v>
      </c>
      <c r="K442">
        <v>43797</v>
      </c>
      <c r="L442">
        <v>0.04653330019880701</v>
      </c>
      <c r="M442">
        <v>0.01098844432536783</v>
      </c>
      <c r="N442">
        <v>0.04</v>
      </c>
      <c r="O442">
        <v>0.09033195106166536</v>
      </c>
      <c r="P442" t="s">
        <v>440</v>
      </c>
      <c r="Q442" t="s">
        <v>440</v>
      </c>
      <c r="R442">
        <v>14</v>
      </c>
      <c r="S442">
        <v>0.749</v>
      </c>
      <c r="T442">
        <v>85</v>
      </c>
      <c r="U442">
        <v>0.9468235294117647</v>
      </c>
      <c r="V442">
        <v>5.0887</v>
      </c>
      <c r="W442">
        <v>5</v>
      </c>
      <c r="X442">
        <v>3.745</v>
      </c>
      <c r="Y442">
        <v>-0.1113</v>
      </c>
      <c r="Z442">
        <v>0.5372881355932203</v>
      </c>
      <c r="AA442">
        <v>0.6945337620578778</v>
      </c>
      <c r="AB442">
        <v>0.3723916532905296</v>
      </c>
      <c r="AC442">
        <v>0.2953451043338684</v>
      </c>
      <c r="AD442">
        <v>0.2439807383627608</v>
      </c>
    </row>
    <row r="443" spans="1:30">
      <c r="A443" s="1" t="s">
        <v>450</v>
      </c>
      <c r="B443">
        <f>HYPERLINK("https://www.suredividend.com/sure-analysis-BEP/","Brookfield Renewable Partners LP")</f>
        <v>0</v>
      </c>
      <c r="C443">
        <v>39.51</v>
      </c>
      <c r="D443">
        <v>12194.232975</v>
      </c>
      <c r="E443" t="s">
        <v>660</v>
      </c>
      <c r="F443" t="s">
        <v>634</v>
      </c>
      <c r="G443" t="s">
        <v>674</v>
      </c>
      <c r="H443" t="s">
        <v>703</v>
      </c>
      <c r="I443" t="s">
        <v>1144</v>
      </c>
      <c r="J443" t="s">
        <v>1331</v>
      </c>
      <c r="K443">
        <v>43871</v>
      </c>
      <c r="L443">
        <v>0.052297646462993</v>
      </c>
      <c r="M443">
        <v>-0.01843493217443526</v>
      </c>
      <c r="N443">
        <v>0.06</v>
      </c>
      <c r="O443">
        <v>0.08971363575406155</v>
      </c>
      <c r="P443" t="s">
        <v>440</v>
      </c>
      <c r="Q443" t="s">
        <v>440</v>
      </c>
      <c r="R443">
        <v>10</v>
      </c>
      <c r="S443">
        <v>0.7947230814434076</v>
      </c>
      <c r="T443">
        <v>36</v>
      </c>
      <c r="U443">
        <v>1.0975</v>
      </c>
      <c r="V443">
        <v>-0.1899</v>
      </c>
      <c r="W443">
        <v>2.6</v>
      </c>
      <c r="X443">
        <v>2.06628001175286</v>
      </c>
      <c r="Y443">
        <v>0.2729</v>
      </c>
      <c r="Z443">
        <v>0.5949152542372882</v>
      </c>
      <c r="AA443">
        <v>0.9742765273311897</v>
      </c>
      <c r="AB443">
        <v>0.6645264847512038</v>
      </c>
      <c r="AC443">
        <v>0.1653290529695024</v>
      </c>
      <c r="AD443">
        <v>0.2423756019261637</v>
      </c>
    </row>
    <row r="444" spans="1:30">
      <c r="A444" s="1" t="s">
        <v>451</v>
      </c>
      <c r="B444">
        <f>HYPERLINK("https://www.suredividend.com/sure-analysis-BX/","The Blackstone Group, Inc.")</f>
        <v>0</v>
      </c>
      <c r="C444">
        <v>40.06</v>
      </c>
      <c r="D444">
        <v>47654.721299</v>
      </c>
      <c r="E444" t="s">
        <v>664</v>
      </c>
      <c r="F444" t="s">
        <v>632</v>
      </c>
      <c r="G444" t="s">
        <v>675</v>
      </c>
      <c r="H444" t="s">
        <v>703</v>
      </c>
      <c r="I444" t="s">
        <v>1145</v>
      </c>
      <c r="J444" t="s">
        <v>1316</v>
      </c>
      <c r="K444">
        <v>43861</v>
      </c>
      <c r="L444">
        <v>0.047928107838242</v>
      </c>
      <c r="M444">
        <v>-0.005348979809306154</v>
      </c>
      <c r="N444">
        <v>0.05</v>
      </c>
      <c r="O444">
        <v>0.08806542918195737</v>
      </c>
      <c r="P444" t="s">
        <v>440</v>
      </c>
      <c r="Q444" t="s">
        <v>440</v>
      </c>
      <c r="R444">
        <v>0</v>
      </c>
      <c r="S444">
        <v>0.6857142857142857</v>
      </c>
      <c r="T444">
        <v>39</v>
      </c>
      <c r="U444">
        <v>1.027179487179487</v>
      </c>
      <c r="V444">
        <v>3.0317</v>
      </c>
      <c r="W444">
        <v>2.8</v>
      </c>
      <c r="X444">
        <v>1.92</v>
      </c>
      <c r="Y444">
        <v>0.1707</v>
      </c>
      <c r="Z444">
        <v>0.5491525423728814</v>
      </c>
      <c r="AA444">
        <v>0.9469453376205788</v>
      </c>
      <c r="AB444">
        <v>0.5232744783306581</v>
      </c>
      <c r="AC444">
        <v>0.2166934189406099</v>
      </c>
      <c r="AD444">
        <v>0.2295345104333869</v>
      </c>
    </row>
    <row r="445" spans="1:30">
      <c r="A445" s="1" t="s">
        <v>452</v>
      </c>
      <c r="B445">
        <f>HYPERLINK("https://www.suredividend.com/sure-analysis-TSM/","Taiwan Semiconductor Manufacturing Co., Ltd.")</f>
        <v>0</v>
      </c>
      <c r="C445">
        <v>48.69</v>
      </c>
      <c r="D445">
        <v>252510.2352</v>
      </c>
      <c r="E445" t="s">
        <v>660</v>
      </c>
      <c r="F445" t="s">
        <v>632</v>
      </c>
      <c r="G445" t="s">
        <v>700</v>
      </c>
      <c r="H445" t="s">
        <v>703</v>
      </c>
      <c r="I445" t="s">
        <v>1146</v>
      </c>
      <c r="J445" t="s">
        <v>1317</v>
      </c>
      <c r="K445">
        <v>43847</v>
      </c>
      <c r="L445">
        <v>0.041688231669747</v>
      </c>
      <c r="M445">
        <v>-0.03379603261641972</v>
      </c>
      <c r="N445">
        <v>0.09</v>
      </c>
      <c r="O445">
        <v>0.08691223802468229</v>
      </c>
      <c r="P445" t="s">
        <v>440</v>
      </c>
      <c r="Q445" t="s">
        <v>440</v>
      </c>
      <c r="R445">
        <v>5</v>
      </c>
      <c r="S445">
        <v>0.7122105263157894</v>
      </c>
      <c r="T445">
        <v>41</v>
      </c>
      <c r="U445">
        <v>1.187560975609756</v>
      </c>
      <c r="W445">
        <v>2.85</v>
      </c>
      <c r="X445">
        <v>2.0298</v>
      </c>
      <c r="Y445">
        <v>0.2418</v>
      </c>
      <c r="Z445">
        <v>0.4949152542372882</v>
      </c>
      <c r="AA445">
        <v>0.9694533762057879</v>
      </c>
      <c r="AB445">
        <v>0.8956661316211878</v>
      </c>
      <c r="AC445">
        <v>0.1059390048154093</v>
      </c>
      <c r="AD445">
        <v>0.2263242375601926</v>
      </c>
    </row>
    <row r="446" spans="1:30">
      <c r="A446" s="1" t="s">
        <v>453</v>
      </c>
      <c r="B446">
        <f>HYPERLINK("https://www.suredividend.com/sure-analysis-GRMN/","Garmin Ltd.")</f>
        <v>0</v>
      </c>
      <c r="C446">
        <v>72.88</v>
      </c>
      <c r="D446">
        <v>13897.26856</v>
      </c>
      <c r="E446" t="s">
        <v>665</v>
      </c>
      <c r="F446" t="s">
        <v>632</v>
      </c>
      <c r="G446" t="s">
        <v>680</v>
      </c>
      <c r="H446" t="s">
        <v>704</v>
      </c>
      <c r="I446" t="s">
        <v>1147</v>
      </c>
      <c r="J446" t="s">
        <v>1317</v>
      </c>
      <c r="K446">
        <v>43888</v>
      </c>
      <c r="L446">
        <v>0.030735455543358</v>
      </c>
      <c r="M446">
        <v>0.02634635829900089</v>
      </c>
      <c r="N446">
        <v>0.03</v>
      </c>
      <c r="O446">
        <v>0.086536790468138</v>
      </c>
      <c r="P446" t="s">
        <v>440</v>
      </c>
      <c r="Q446" t="s">
        <v>397</v>
      </c>
      <c r="R446">
        <v>2</v>
      </c>
      <c r="S446">
        <v>0.4869565217391305</v>
      </c>
      <c r="T446">
        <v>83</v>
      </c>
      <c r="U446">
        <v>0.8780722891566265</v>
      </c>
      <c r="V446">
        <v>5.0159</v>
      </c>
      <c r="W446">
        <v>4.6</v>
      </c>
      <c r="X446">
        <v>2.24</v>
      </c>
      <c r="Y446">
        <v>-0.1318</v>
      </c>
      <c r="Z446">
        <v>0.3372881355932204</v>
      </c>
      <c r="AA446">
        <v>0.6655948553054662</v>
      </c>
      <c r="AB446">
        <v>0.2415730337078652</v>
      </c>
      <c r="AC446">
        <v>0.3675762439807383</v>
      </c>
      <c r="AD446">
        <v>0.2247191011235955</v>
      </c>
    </row>
    <row r="447" spans="1:30">
      <c r="A447" s="1" t="s">
        <v>454</v>
      </c>
      <c r="B447">
        <f>HYPERLINK("https://www.suredividend.com/sure-analysis-TRSWF/","TransAlta Renewables, Inc.")</f>
        <v>0</v>
      </c>
      <c r="C447">
        <v>8.800000000000001</v>
      </c>
      <c r="D447">
        <v>2334.35151</v>
      </c>
      <c r="E447" t="s">
        <v>670</v>
      </c>
      <c r="F447" t="s">
        <v>632</v>
      </c>
      <c r="G447" t="s">
        <v>676</v>
      </c>
      <c r="H447" t="s">
        <v>705</v>
      </c>
      <c r="J447" t="s">
        <v>1331</v>
      </c>
      <c r="K447">
        <v>43839</v>
      </c>
      <c r="L447">
        <v>0.080496033933471</v>
      </c>
      <c r="M447">
        <v>0.004504686905032917</v>
      </c>
      <c r="N447">
        <v>0.014</v>
      </c>
      <c r="O447">
        <v>0.08590395690907937</v>
      </c>
      <c r="P447" t="s">
        <v>440</v>
      </c>
      <c r="Q447" t="s">
        <v>374</v>
      </c>
      <c r="R447">
        <v>0</v>
      </c>
      <c r="S447">
        <v>0.7013515827866803</v>
      </c>
      <c r="T447">
        <v>9</v>
      </c>
      <c r="U447">
        <v>0.9777777777777779</v>
      </c>
      <c r="V447">
        <v>0.5098</v>
      </c>
      <c r="W447">
        <v>1.01</v>
      </c>
      <c r="X447">
        <v>0.7083650986145471</v>
      </c>
      <c r="Y447">
        <v>-0.1084</v>
      </c>
      <c r="Z447">
        <v>0.7627118644067796</v>
      </c>
      <c r="AA447">
        <v>0.7041800643086816</v>
      </c>
      <c r="AB447">
        <v>0.08507223113964686</v>
      </c>
      <c r="AC447">
        <v>0.2632423756019262</v>
      </c>
      <c r="AD447">
        <v>0.2231139646869984</v>
      </c>
    </row>
    <row r="448" spans="1:30">
      <c r="A448" s="1" t="s">
        <v>455</v>
      </c>
      <c r="B448">
        <f>HYPERLINK("https://www.suredividend.com/sure-analysis-GIS/","General Mills, Inc.")</f>
        <v>0</v>
      </c>
      <c r="C448">
        <v>50</v>
      </c>
      <c r="D448">
        <v>30240.85</v>
      </c>
      <c r="E448" t="s">
        <v>660</v>
      </c>
      <c r="F448" t="s">
        <v>632</v>
      </c>
      <c r="G448" t="s">
        <v>675</v>
      </c>
      <c r="H448" t="s">
        <v>703</v>
      </c>
      <c r="I448" t="s">
        <v>1148</v>
      </c>
      <c r="J448" t="s">
        <v>1332</v>
      </c>
      <c r="K448">
        <v>43819</v>
      </c>
      <c r="L448">
        <v>0.0392</v>
      </c>
      <c r="M448">
        <v>0.02292455662603032</v>
      </c>
      <c r="N448">
        <v>0.03</v>
      </c>
      <c r="O448">
        <v>0.08469290170551647</v>
      </c>
      <c r="P448" t="s">
        <v>440</v>
      </c>
      <c r="Q448" t="s">
        <v>440</v>
      </c>
      <c r="R448">
        <v>0</v>
      </c>
      <c r="S448">
        <v>0.5833333333333334</v>
      </c>
      <c r="T448">
        <v>56</v>
      </c>
      <c r="U448">
        <v>0.8928571428571429</v>
      </c>
      <c r="V448">
        <v>3.4998</v>
      </c>
      <c r="W448">
        <v>3.36</v>
      </c>
      <c r="X448">
        <v>1.96</v>
      </c>
      <c r="Y448">
        <v>0.062</v>
      </c>
      <c r="Z448">
        <v>0.4576271186440678</v>
      </c>
      <c r="AA448">
        <v>0.9051446945337621</v>
      </c>
      <c r="AB448">
        <v>0.2415730337078652</v>
      </c>
      <c r="AC448">
        <v>0.3531300160513643</v>
      </c>
      <c r="AD448">
        <v>0.2182985553772071</v>
      </c>
    </row>
    <row r="449" spans="1:30">
      <c r="A449" s="1" t="s">
        <v>456</v>
      </c>
      <c r="B449">
        <f>HYPERLINK("https://www.suredividend.com/sure-analysis-SO/","The Southern Co.")</f>
        <v>0</v>
      </c>
      <c r="C449">
        <v>52.19</v>
      </c>
      <c r="D449">
        <v>55020.2637</v>
      </c>
      <c r="E449" t="s">
        <v>660</v>
      </c>
      <c r="F449" t="s">
        <v>632</v>
      </c>
      <c r="G449" t="s">
        <v>675</v>
      </c>
      <c r="H449" t="s">
        <v>703</v>
      </c>
      <c r="I449" t="s">
        <v>1149</v>
      </c>
      <c r="J449" t="s">
        <v>1331</v>
      </c>
      <c r="K449">
        <v>43886</v>
      </c>
      <c r="L449">
        <v>0.047135466564475</v>
      </c>
      <c r="M449">
        <v>-0.0007291714399824123</v>
      </c>
      <c r="N449">
        <v>0.04</v>
      </c>
      <c r="O449">
        <v>0.08128791810227942</v>
      </c>
      <c r="P449" t="s">
        <v>440</v>
      </c>
      <c r="Q449" t="s">
        <v>440</v>
      </c>
      <c r="R449">
        <v>18</v>
      </c>
      <c r="S449">
        <v>0.7687499999999999</v>
      </c>
      <c r="T449">
        <v>52</v>
      </c>
      <c r="U449">
        <v>1.003653846153846</v>
      </c>
      <c r="V449">
        <v>4.5366</v>
      </c>
      <c r="W449">
        <v>3.2</v>
      </c>
      <c r="X449">
        <v>2.46</v>
      </c>
      <c r="Y449">
        <v>0.0089</v>
      </c>
      <c r="Z449">
        <v>0.5423728813559322</v>
      </c>
      <c r="AA449">
        <v>0.8569131832797428</v>
      </c>
      <c r="AB449">
        <v>0.3723916532905296</v>
      </c>
      <c r="AC449">
        <v>0.2359550561797753</v>
      </c>
      <c r="AD449">
        <v>0.202247191011236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66.45999999999999</v>
      </c>
      <c r="D450">
        <v>23818.33356</v>
      </c>
      <c r="E450" t="s">
        <v>661</v>
      </c>
      <c r="F450" t="s">
        <v>632</v>
      </c>
      <c r="G450" t="s">
        <v>675</v>
      </c>
      <c r="H450" t="s">
        <v>704</v>
      </c>
      <c r="I450" t="s">
        <v>1150</v>
      </c>
      <c r="J450" t="s">
        <v>1328</v>
      </c>
      <c r="K450">
        <v>43817</v>
      </c>
      <c r="L450">
        <v>0.036412879927776</v>
      </c>
      <c r="M450">
        <v>-0.004432744862451155</v>
      </c>
      <c r="N450">
        <v>0.05</v>
      </c>
      <c r="O450">
        <v>0.07935572715129768</v>
      </c>
      <c r="P450" t="s">
        <v>440</v>
      </c>
      <c r="Q450" t="s">
        <v>397</v>
      </c>
      <c r="R450">
        <v>9</v>
      </c>
      <c r="S450">
        <v>0.7806451612903226</v>
      </c>
      <c r="T450">
        <v>65</v>
      </c>
      <c r="U450">
        <v>1.022461538461538</v>
      </c>
      <c r="V450">
        <v>2.9992</v>
      </c>
      <c r="W450">
        <v>3.1</v>
      </c>
      <c r="X450">
        <v>2.42</v>
      </c>
      <c r="Y450">
        <v>-0.1509</v>
      </c>
      <c r="Z450">
        <v>0.4152542372881356</v>
      </c>
      <c r="AA450">
        <v>0.635048231511254</v>
      </c>
      <c r="AB450">
        <v>0.5232744783306581</v>
      </c>
      <c r="AC450">
        <v>0.2199036918138041</v>
      </c>
      <c r="AD450">
        <v>0.1974317817014446</v>
      </c>
    </row>
    <row r="451" spans="1:30">
      <c r="A451" s="1" t="s">
        <v>458</v>
      </c>
      <c r="B451">
        <f>HYPERLINK("https://www.suredividend.com/sure-analysis-AEP/","American Electric Power Co., Inc.")</f>
        <v>0</v>
      </c>
      <c r="C451">
        <v>82.54000000000001</v>
      </c>
      <c r="D451">
        <v>40788.70926</v>
      </c>
      <c r="E451" t="s">
        <v>670</v>
      </c>
      <c r="F451" t="s">
        <v>632</v>
      </c>
      <c r="G451" t="s">
        <v>675</v>
      </c>
      <c r="H451" t="s">
        <v>703</v>
      </c>
      <c r="I451" t="s">
        <v>1151</v>
      </c>
      <c r="J451" t="s">
        <v>1331</v>
      </c>
      <c r="K451">
        <v>43789</v>
      </c>
      <c r="L451">
        <v>0.032832566028592</v>
      </c>
      <c r="M451">
        <v>-0.001311894125577973</v>
      </c>
      <c r="N451">
        <v>0.05</v>
      </c>
      <c r="O451">
        <v>0.0780779454275351</v>
      </c>
      <c r="P451" t="s">
        <v>440</v>
      </c>
      <c r="Q451" t="s">
        <v>397</v>
      </c>
      <c r="R451">
        <v>9</v>
      </c>
      <c r="S451">
        <v>0.6609756097560976</v>
      </c>
      <c r="T451">
        <v>82</v>
      </c>
      <c r="U451">
        <v>1.006585365853659</v>
      </c>
      <c r="V451">
        <v>3.8918</v>
      </c>
      <c r="W451">
        <v>4.1</v>
      </c>
      <c r="X451">
        <v>2.71</v>
      </c>
      <c r="Y451">
        <v>-0.0077</v>
      </c>
      <c r="Z451">
        <v>0.359322033898305</v>
      </c>
      <c r="AA451">
        <v>0.8327974276527331</v>
      </c>
      <c r="AB451">
        <v>0.5232744783306581</v>
      </c>
      <c r="AC451">
        <v>0.2295345104333869</v>
      </c>
      <c r="AD451">
        <v>0.1926163723916533</v>
      </c>
    </row>
    <row r="452" spans="1:30">
      <c r="A452" s="1" t="s">
        <v>459</v>
      </c>
      <c r="B452">
        <f>HYPERLINK("https://www.suredividend.com/sure-analysis-O/","Realty Income Corp.")</f>
        <v>0</v>
      </c>
      <c r="C452">
        <v>67.73999999999999</v>
      </c>
      <c r="D452">
        <v>23306.08248</v>
      </c>
      <c r="E452" t="s">
        <v>669</v>
      </c>
      <c r="F452" t="s">
        <v>633</v>
      </c>
      <c r="G452" t="s">
        <v>675</v>
      </c>
      <c r="H452" t="s">
        <v>703</v>
      </c>
      <c r="I452" t="s">
        <v>1152</v>
      </c>
      <c r="J452" t="s">
        <v>1316</v>
      </c>
      <c r="K452">
        <v>43883</v>
      </c>
      <c r="L452">
        <v>0.040109241216415</v>
      </c>
      <c r="M452">
        <v>-0.01129448573474923</v>
      </c>
      <c r="N452">
        <v>0.05</v>
      </c>
      <c r="O452">
        <v>0.07586424563167826</v>
      </c>
      <c r="P452" t="s">
        <v>440</v>
      </c>
      <c r="Q452" t="s">
        <v>440</v>
      </c>
      <c r="R452">
        <v>26</v>
      </c>
      <c r="S452">
        <v>0.7696883852691219</v>
      </c>
      <c r="T452">
        <v>64</v>
      </c>
      <c r="U452">
        <v>1.0584375</v>
      </c>
      <c r="V452">
        <v>1.3858</v>
      </c>
      <c r="W452">
        <v>3.53</v>
      </c>
      <c r="X452">
        <v>2.717</v>
      </c>
      <c r="Y452">
        <v>-0.0499</v>
      </c>
      <c r="Z452">
        <v>0.476271186440678</v>
      </c>
      <c r="AA452">
        <v>0.7861736334405144</v>
      </c>
      <c r="AB452">
        <v>0.5232744783306581</v>
      </c>
      <c r="AC452">
        <v>0.1910112359550562</v>
      </c>
      <c r="AD452">
        <v>0.1845906902086678</v>
      </c>
    </row>
    <row r="453" spans="1:30">
      <c r="A453" s="1" t="s">
        <v>460</v>
      </c>
      <c r="B453">
        <f>HYPERLINK("https://www.suredividend.com/sure-analysis-WPC/","W.P. Carey, Inc.")</f>
        <v>0</v>
      </c>
      <c r="C453">
        <v>67.61</v>
      </c>
      <c r="D453">
        <v>11647.71558</v>
      </c>
      <c r="E453" t="s">
        <v>669</v>
      </c>
      <c r="F453" t="s">
        <v>633</v>
      </c>
      <c r="G453" t="s">
        <v>675</v>
      </c>
      <c r="H453" t="s">
        <v>703</v>
      </c>
      <c r="I453" t="s">
        <v>1153</v>
      </c>
      <c r="J453" t="s">
        <v>1316</v>
      </c>
      <c r="K453">
        <v>43888</v>
      </c>
      <c r="L453">
        <v>0.06123354533353</v>
      </c>
      <c r="M453">
        <v>-0.01717510032509528</v>
      </c>
      <c r="N453">
        <v>0.035</v>
      </c>
      <c r="O453">
        <v>0.07187346919389026</v>
      </c>
      <c r="P453" t="s">
        <v>440</v>
      </c>
      <c r="Q453" t="s">
        <v>440</v>
      </c>
      <c r="R453">
        <v>22</v>
      </c>
      <c r="S453">
        <v>0.8380566801619432</v>
      </c>
      <c r="T453">
        <v>62</v>
      </c>
      <c r="U453">
        <v>1.090483870967742</v>
      </c>
      <c r="V453">
        <v>1.7818</v>
      </c>
      <c r="W453">
        <v>4.94</v>
      </c>
      <c r="X453">
        <v>4.14</v>
      </c>
      <c r="Y453">
        <v>-0.1189</v>
      </c>
      <c r="Z453">
        <v>0.6406779661016949</v>
      </c>
      <c r="AA453">
        <v>0.6832797427652733</v>
      </c>
      <c r="AB453">
        <v>0.2985553772070626</v>
      </c>
      <c r="AC453">
        <v>0.1669341894060995</v>
      </c>
      <c r="AD453">
        <v>0.1717495987158908</v>
      </c>
    </row>
    <row r="454" spans="1:30">
      <c r="A454" s="1" t="s">
        <v>461</v>
      </c>
      <c r="B454">
        <f>HYPERLINK("https://www.suredividend.com/sure-analysis-WDC/","Western Digital Corp.")</f>
        <v>0</v>
      </c>
      <c r="C454">
        <v>39.11</v>
      </c>
      <c r="D454">
        <v>11691.23052</v>
      </c>
      <c r="E454" t="s">
        <v>669</v>
      </c>
      <c r="F454" t="s">
        <v>632</v>
      </c>
      <c r="G454" t="s">
        <v>675</v>
      </c>
      <c r="H454" t="s">
        <v>704</v>
      </c>
      <c r="I454" t="s">
        <v>1154</v>
      </c>
      <c r="J454" t="s">
        <v>1317</v>
      </c>
      <c r="K454">
        <v>43861</v>
      </c>
      <c r="L454">
        <v>0.05113781641523901</v>
      </c>
      <c r="M454">
        <v>-0.0393339732358382</v>
      </c>
      <c r="N454">
        <v>0.07000000000000001</v>
      </c>
      <c r="O454">
        <v>0.07010865663350563</v>
      </c>
      <c r="P454" t="s">
        <v>440</v>
      </c>
      <c r="Q454" t="s">
        <v>440</v>
      </c>
      <c r="R454">
        <v>0</v>
      </c>
      <c r="S454">
        <v>0.625</v>
      </c>
      <c r="T454">
        <v>32</v>
      </c>
      <c r="U454">
        <v>1.2221875</v>
      </c>
      <c r="V454">
        <v>-4.0587</v>
      </c>
      <c r="W454">
        <v>3.2</v>
      </c>
      <c r="X454">
        <v>2</v>
      </c>
      <c r="Y454">
        <v>-0.2017</v>
      </c>
      <c r="Z454">
        <v>0.5830508474576271</v>
      </c>
      <c r="AA454">
        <v>0.5546623794212219</v>
      </c>
      <c r="AB454">
        <v>0.7576243980738363</v>
      </c>
      <c r="AC454">
        <v>0.08828250401284109</v>
      </c>
      <c r="AD454">
        <v>0.1637239165329053</v>
      </c>
    </row>
    <row r="455" spans="1:30">
      <c r="A455" s="1" t="s">
        <v>462</v>
      </c>
      <c r="B455">
        <f>HYPERLINK("https://www.suredividend.com/sure-analysis-LAND/","Gladstone Land Corp.")</f>
        <v>0</v>
      </c>
      <c r="C455">
        <v>11.27</v>
      </c>
      <c r="D455">
        <v>240.575055</v>
      </c>
      <c r="E455" t="s">
        <v>665</v>
      </c>
      <c r="F455" t="s">
        <v>633</v>
      </c>
      <c r="G455" t="s">
        <v>675</v>
      </c>
      <c r="H455" t="s">
        <v>704</v>
      </c>
      <c r="I455" t="s">
        <v>1155</v>
      </c>
      <c r="J455" t="s">
        <v>1316</v>
      </c>
      <c r="K455">
        <v>43882</v>
      </c>
      <c r="L455">
        <v>0.039494232475598</v>
      </c>
      <c r="M455">
        <v>-0.004838069705819348</v>
      </c>
      <c r="N455">
        <v>0.03</v>
      </c>
      <c r="O455">
        <v>0.06638261112496213</v>
      </c>
      <c r="P455" t="s">
        <v>440</v>
      </c>
      <c r="Q455" t="s">
        <v>397</v>
      </c>
      <c r="R455">
        <v>6</v>
      </c>
      <c r="S455">
        <v>0.7418333333333333</v>
      </c>
      <c r="T455">
        <v>11</v>
      </c>
      <c r="U455">
        <v>1.024545454545454</v>
      </c>
      <c r="V455">
        <v>-0.1277</v>
      </c>
      <c r="W455">
        <v>0.6</v>
      </c>
      <c r="X455">
        <v>0.4451</v>
      </c>
      <c r="Y455">
        <v>-0.0449</v>
      </c>
      <c r="Z455">
        <v>0.4627118644067796</v>
      </c>
      <c r="AA455">
        <v>0.7942122186495177</v>
      </c>
      <c r="AB455">
        <v>0.2415730337078652</v>
      </c>
      <c r="AC455">
        <v>0.2182985553772071</v>
      </c>
      <c r="AD455">
        <v>0.1460674157303371</v>
      </c>
    </row>
    <row r="456" spans="1:30">
      <c r="A456" s="1" t="s">
        <v>463</v>
      </c>
      <c r="B456">
        <f>HYPERLINK("https://www.suredividend.com/sure-analysis-PPL/","PPL Corp.")</f>
        <v>0</v>
      </c>
      <c r="C456">
        <v>26.63</v>
      </c>
      <c r="D456">
        <v>20446.88682</v>
      </c>
      <c r="E456" t="s">
        <v>661</v>
      </c>
      <c r="F456" t="s">
        <v>632</v>
      </c>
      <c r="G456" t="s">
        <v>675</v>
      </c>
      <c r="H456" t="s">
        <v>703</v>
      </c>
      <c r="I456" t="s">
        <v>1156</v>
      </c>
      <c r="J456" t="s">
        <v>1331</v>
      </c>
      <c r="K456">
        <v>43875</v>
      </c>
      <c r="L456">
        <v>0.06196019526849401</v>
      </c>
      <c r="M456">
        <v>-0.01255305969932408</v>
      </c>
      <c r="N456">
        <v>0.02</v>
      </c>
      <c r="O456">
        <v>0.06453245694499254</v>
      </c>
      <c r="P456" t="s">
        <v>440</v>
      </c>
      <c r="Q456" t="s">
        <v>374</v>
      </c>
      <c r="R456">
        <v>19</v>
      </c>
      <c r="S456">
        <v>0.6599999999999999</v>
      </c>
      <c r="T456">
        <v>25</v>
      </c>
      <c r="U456">
        <v>1.0652</v>
      </c>
      <c r="V456">
        <v>2.4051</v>
      </c>
      <c r="W456">
        <v>2.5</v>
      </c>
      <c r="X456">
        <v>1.65</v>
      </c>
      <c r="Y456">
        <v>-0.1806</v>
      </c>
      <c r="Z456">
        <v>0.6440677966101696</v>
      </c>
      <c r="AA456">
        <v>0.5916398713826366</v>
      </c>
      <c r="AB456">
        <v>0.1436597110754414</v>
      </c>
      <c r="AC456">
        <v>0.1845906902086678</v>
      </c>
      <c r="AD456">
        <v>0.1380417335473515</v>
      </c>
    </row>
    <row r="457" spans="1:30">
      <c r="A457" s="1" t="s">
        <v>464</v>
      </c>
      <c r="B457">
        <f>HYPERLINK("https://www.suredividend.com/sure-analysis-NNN/","National Retail Properties, Inc.")</f>
        <v>0</v>
      </c>
      <c r="C457">
        <v>43.74</v>
      </c>
      <c r="D457">
        <v>7510.07052</v>
      </c>
      <c r="E457" t="s">
        <v>670</v>
      </c>
      <c r="F457" t="s">
        <v>633</v>
      </c>
      <c r="G457" t="s">
        <v>675</v>
      </c>
      <c r="H457" t="s">
        <v>703</v>
      </c>
      <c r="I457" t="s">
        <v>1157</v>
      </c>
      <c r="J457" t="s">
        <v>1316</v>
      </c>
      <c r="K457">
        <v>43829</v>
      </c>
      <c r="L457">
        <v>0.046410608139003</v>
      </c>
      <c r="M457">
        <v>-0.01285485113632767</v>
      </c>
      <c r="N457">
        <v>0.03</v>
      </c>
      <c r="O457">
        <v>0.06106803381995873</v>
      </c>
      <c r="P457" t="s">
        <v>440</v>
      </c>
      <c r="Q457" t="s">
        <v>374</v>
      </c>
      <c r="R457">
        <v>29</v>
      </c>
      <c r="S457">
        <v>0.7355072463768115</v>
      </c>
      <c r="T457">
        <v>41</v>
      </c>
      <c r="U457">
        <v>1.066829268292683</v>
      </c>
      <c r="V457">
        <v>1.568</v>
      </c>
      <c r="W457">
        <v>2.76</v>
      </c>
      <c r="X457">
        <v>2.03</v>
      </c>
      <c r="Y457">
        <v>-0.1747</v>
      </c>
      <c r="Z457">
        <v>0.5338983050847458</v>
      </c>
      <c r="AA457">
        <v>0.6045016077170419</v>
      </c>
      <c r="AB457">
        <v>0.2415730337078652</v>
      </c>
      <c r="AC457">
        <v>0.1797752808988764</v>
      </c>
      <c r="AD457">
        <v>0.130016051364366</v>
      </c>
    </row>
    <row r="458" spans="1:30">
      <c r="A458" s="1" t="s">
        <v>465</v>
      </c>
      <c r="B458">
        <f>HYPERLINK("https://www.suredividend.com/sure-analysis-CCI/","Crown Castle International Corp.")</f>
        <v>0</v>
      </c>
      <c r="C458">
        <v>142.51</v>
      </c>
      <c r="D458">
        <v>59390.47246</v>
      </c>
      <c r="E458" t="s">
        <v>665</v>
      </c>
      <c r="F458" t="s">
        <v>633</v>
      </c>
      <c r="G458" t="s">
        <v>675</v>
      </c>
      <c r="H458" t="s">
        <v>703</v>
      </c>
      <c r="I458" t="s">
        <v>1158</v>
      </c>
      <c r="J458" t="s">
        <v>1316</v>
      </c>
      <c r="K458">
        <v>43891</v>
      </c>
      <c r="L458">
        <v>0.032103010315065</v>
      </c>
      <c r="M458">
        <v>-0.02124740638342559</v>
      </c>
      <c r="N458">
        <v>0.05</v>
      </c>
      <c r="O458">
        <v>0.06057024461769434</v>
      </c>
      <c r="P458" t="s">
        <v>440</v>
      </c>
      <c r="Q458" t="s">
        <v>397</v>
      </c>
      <c r="R458">
        <v>5</v>
      </c>
      <c r="S458">
        <v>0.7500000000000001</v>
      </c>
      <c r="T458">
        <v>128</v>
      </c>
      <c r="U458">
        <v>1.113359375</v>
      </c>
      <c r="V458">
        <v>1.9818</v>
      </c>
      <c r="W458">
        <v>6.1</v>
      </c>
      <c r="X458">
        <v>4.575</v>
      </c>
      <c r="Y458">
        <v>0.14</v>
      </c>
      <c r="Z458">
        <v>0.3525423728813559</v>
      </c>
      <c r="AA458">
        <v>0.9372990353697749</v>
      </c>
      <c r="AB458">
        <v>0.5232744783306581</v>
      </c>
      <c r="AC458">
        <v>0.1540930979133227</v>
      </c>
      <c r="AD458">
        <v>0.1268057784911718</v>
      </c>
    </row>
    <row r="459" spans="1:30">
      <c r="A459" s="1" t="s">
        <v>466</v>
      </c>
      <c r="B459">
        <f>HYPERLINK("https://www.suredividend.com/sure-analysis-TCO/","Taubman Centers, Inc.")</f>
        <v>0</v>
      </c>
      <c r="C459">
        <v>47.28</v>
      </c>
      <c r="D459">
        <v>2895.33264</v>
      </c>
      <c r="E459" t="s">
        <v>669</v>
      </c>
      <c r="F459" t="s">
        <v>633</v>
      </c>
      <c r="G459" t="s">
        <v>675</v>
      </c>
      <c r="H459" t="s">
        <v>703</v>
      </c>
      <c r="I459" t="s">
        <v>1159</v>
      </c>
      <c r="J459" t="s">
        <v>1316</v>
      </c>
      <c r="K459">
        <v>43871</v>
      </c>
      <c r="L459">
        <v>0.057106598984771</v>
      </c>
      <c r="M459">
        <v>-0.01427665590814076</v>
      </c>
      <c r="N459">
        <v>0.02</v>
      </c>
      <c r="O459">
        <v>0.06024395331119536</v>
      </c>
      <c r="P459" t="s">
        <v>440</v>
      </c>
      <c r="Q459" t="s">
        <v>440</v>
      </c>
      <c r="R459">
        <v>10</v>
      </c>
      <c r="S459">
        <v>0.7297297297297297</v>
      </c>
      <c r="T459">
        <v>44</v>
      </c>
      <c r="U459">
        <v>1.074545454545454</v>
      </c>
      <c r="V459">
        <v>-1.8811</v>
      </c>
      <c r="W459">
        <v>3.7</v>
      </c>
      <c r="X459">
        <v>2.7</v>
      </c>
      <c r="Y459">
        <v>-0.1022</v>
      </c>
      <c r="Z459">
        <v>0.6271186440677966</v>
      </c>
      <c r="AA459">
        <v>0.7154340836012862</v>
      </c>
      <c r="AB459">
        <v>0.1436597110754414</v>
      </c>
      <c r="AC459">
        <v>0.1749598715890851</v>
      </c>
      <c r="AD459">
        <v>0.1252006420545747</v>
      </c>
    </row>
    <row r="460" spans="1:30">
      <c r="A460" s="1" t="s">
        <v>467</v>
      </c>
      <c r="B460">
        <f>HYPERLINK("https://www.suredividend.com/sure-analysis-PPRQF/","Choice Properties Real Estate Investment Trust")</f>
        <v>0</v>
      </c>
      <c r="C460">
        <v>8.949999999999999</v>
      </c>
      <c r="D460">
        <v>6260.27776</v>
      </c>
      <c r="E460" t="s">
        <v>670</v>
      </c>
      <c r="F460" t="s">
        <v>633</v>
      </c>
      <c r="G460" t="s">
        <v>676</v>
      </c>
      <c r="H460" t="s">
        <v>705</v>
      </c>
      <c r="I460" t="s">
        <v>1160</v>
      </c>
      <c r="J460" t="s">
        <v>1316</v>
      </c>
      <c r="K460">
        <v>43829</v>
      </c>
      <c r="L460">
        <v>0.062310152557919</v>
      </c>
      <c r="M460">
        <v>-0.02713111548826297</v>
      </c>
      <c r="N460">
        <v>0.027</v>
      </c>
      <c r="O460">
        <v>0.05946894254282142</v>
      </c>
      <c r="P460" t="s">
        <v>440</v>
      </c>
      <c r="Q460" t="s">
        <v>440</v>
      </c>
      <c r="R460">
        <v>4</v>
      </c>
      <c r="S460">
        <v>0.7149690581966385</v>
      </c>
      <c r="T460">
        <v>7.8</v>
      </c>
      <c r="U460">
        <v>1.147435897435897</v>
      </c>
      <c r="V460">
        <v>-0.67</v>
      </c>
      <c r="W460">
        <v>0.78</v>
      </c>
      <c r="X460">
        <v>0.557675865393378</v>
      </c>
      <c r="Y460">
        <v>-0.1251</v>
      </c>
      <c r="Z460">
        <v>0.6457627118644068</v>
      </c>
      <c r="AA460">
        <v>0.6736334405144695</v>
      </c>
      <c r="AB460">
        <v>0.1926163723916533</v>
      </c>
      <c r="AC460">
        <v>0.1219903691813804</v>
      </c>
      <c r="AD460">
        <v>0.1235955056179775</v>
      </c>
    </row>
    <row r="461" spans="1:30">
      <c r="A461" s="1" t="s">
        <v>468</v>
      </c>
      <c r="B461">
        <f>HYPERLINK("https://www.suredividend.com/sure-analysis-FLO/","Flowers Foods, Inc.")</f>
        <v>0</v>
      </c>
      <c r="C461">
        <v>20.51</v>
      </c>
      <c r="D461">
        <v>4339.40325</v>
      </c>
      <c r="E461" t="s">
        <v>664</v>
      </c>
      <c r="F461" t="s">
        <v>632</v>
      </c>
      <c r="G461" t="s">
        <v>675</v>
      </c>
      <c r="H461" t="s">
        <v>703</v>
      </c>
      <c r="I461" t="s">
        <v>1161</v>
      </c>
      <c r="J461" t="s">
        <v>1332</v>
      </c>
      <c r="K461">
        <v>43867</v>
      </c>
      <c r="L461">
        <v>0.036567528035104</v>
      </c>
      <c r="M461">
        <v>-0.01517834841369714</v>
      </c>
      <c r="N461">
        <v>0.04</v>
      </c>
      <c r="O461">
        <v>0.05862437968816914</v>
      </c>
      <c r="P461" t="s">
        <v>440</v>
      </c>
      <c r="Q461" t="s">
        <v>440</v>
      </c>
      <c r="R461">
        <v>18</v>
      </c>
      <c r="S461">
        <v>0.7211538461538461</v>
      </c>
      <c r="T461">
        <v>19</v>
      </c>
      <c r="U461">
        <v>1.079473684210526</v>
      </c>
      <c r="V461">
        <v>0.7777000000000001</v>
      </c>
      <c r="W461">
        <v>1.04</v>
      </c>
      <c r="X461">
        <v>0.75</v>
      </c>
      <c r="Y461">
        <v>0.0108</v>
      </c>
      <c r="Z461">
        <v>0.4186440677966102</v>
      </c>
      <c r="AA461">
        <v>0.8585209003215434</v>
      </c>
      <c r="AB461">
        <v>0.3723916532905296</v>
      </c>
      <c r="AC461">
        <v>0.1717495987158908</v>
      </c>
      <c r="AD461">
        <v>0.1203852327447833</v>
      </c>
    </row>
    <row r="462" spans="1:30">
      <c r="A462" s="1" t="s">
        <v>469</v>
      </c>
      <c r="B462">
        <f>HYPERLINK("https://www.suredividend.com/sure-analysis-AVB/","AvalonBay Communities, Inc.")</f>
        <v>0</v>
      </c>
      <c r="C462">
        <v>181.98</v>
      </c>
      <c r="D462">
        <v>25594.03116</v>
      </c>
      <c r="E462" t="s">
        <v>670</v>
      </c>
      <c r="F462" t="s">
        <v>633</v>
      </c>
      <c r="G462" t="s">
        <v>675</v>
      </c>
      <c r="H462" t="s">
        <v>703</v>
      </c>
      <c r="I462" t="s">
        <v>1162</v>
      </c>
      <c r="J462" t="s">
        <v>1316</v>
      </c>
      <c r="K462">
        <v>43893</v>
      </c>
      <c r="L462">
        <v>0.03341026486427</v>
      </c>
      <c r="M462">
        <v>-0.005534042129776262</v>
      </c>
      <c r="N462">
        <v>0.03</v>
      </c>
      <c r="O462">
        <v>0.05733115178788761</v>
      </c>
      <c r="P462" t="s">
        <v>440</v>
      </c>
      <c r="Q462" t="s">
        <v>397</v>
      </c>
      <c r="R462">
        <v>8</v>
      </c>
      <c r="S462">
        <v>0.6191446028513238</v>
      </c>
      <c r="T462">
        <v>177</v>
      </c>
      <c r="U462">
        <v>1.028135593220339</v>
      </c>
      <c r="V462">
        <v>5.6387</v>
      </c>
      <c r="W462">
        <v>9.82</v>
      </c>
      <c r="X462">
        <v>6.08</v>
      </c>
      <c r="Y462">
        <v>-0.0872</v>
      </c>
      <c r="Z462">
        <v>0.3711864406779661</v>
      </c>
      <c r="AA462">
        <v>0.7379421221864952</v>
      </c>
      <c r="AB462">
        <v>0.2415730337078652</v>
      </c>
      <c r="AC462">
        <v>0.2134831460674158</v>
      </c>
      <c r="AD462">
        <v>0.1139646869983949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27.44</v>
      </c>
      <c r="D463">
        <v>950.796</v>
      </c>
      <c r="E463" t="s">
        <v>669</v>
      </c>
      <c r="F463" t="s">
        <v>632</v>
      </c>
      <c r="G463" t="s">
        <v>675</v>
      </c>
      <c r="H463" t="s">
        <v>704</v>
      </c>
      <c r="I463" t="s">
        <v>1163</v>
      </c>
      <c r="J463" t="s">
        <v>1333</v>
      </c>
      <c r="K463">
        <v>43864</v>
      </c>
      <c r="L463">
        <v>0.021865889212827</v>
      </c>
      <c r="M463">
        <v>-0.04322963557340453</v>
      </c>
      <c r="N463">
        <v>0.08</v>
      </c>
      <c r="O463">
        <v>0.05523084706351877</v>
      </c>
      <c r="P463" t="s">
        <v>440</v>
      </c>
      <c r="Q463" t="s">
        <v>397</v>
      </c>
      <c r="R463">
        <v>0</v>
      </c>
      <c r="S463">
        <v>0.5000000000000001</v>
      </c>
      <c r="T463">
        <v>22</v>
      </c>
      <c r="U463">
        <v>1.247272727272727</v>
      </c>
      <c r="V463">
        <v>0.5129</v>
      </c>
      <c r="W463">
        <v>1.2</v>
      </c>
      <c r="X463">
        <v>0.6000000000000001</v>
      </c>
      <c r="Y463">
        <v>-0.3377</v>
      </c>
      <c r="Z463">
        <v>0.1966101694915254</v>
      </c>
      <c r="AA463">
        <v>0.3424437299035369</v>
      </c>
      <c r="AB463">
        <v>0.8386837881219904</v>
      </c>
      <c r="AC463">
        <v>0.08186195826645265</v>
      </c>
      <c r="AD463">
        <v>0.1075441412520064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660</v>
      </c>
      <c r="F464" t="s">
        <v>632</v>
      </c>
      <c r="G464" t="s">
        <v>690</v>
      </c>
      <c r="H464" t="s">
        <v>703</v>
      </c>
      <c r="I464" t="s">
        <v>1164</v>
      </c>
      <c r="J464" t="s">
        <v>1319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440</v>
      </c>
      <c r="Q464" t="s">
        <v>374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0.576271186440678</v>
      </c>
      <c r="AA464">
        <v>0.932475884244373</v>
      </c>
      <c r="AB464">
        <v>0.2415730337078652</v>
      </c>
      <c r="AC464">
        <v>0.1605136436597111</v>
      </c>
      <c r="AD464">
        <v>0.1059390048154093</v>
      </c>
    </row>
    <row r="465" spans="1:30">
      <c r="A465" s="1" t="s">
        <v>472</v>
      </c>
      <c r="B465">
        <f>HYPERLINK("https://www.suredividend.com/sure-analysis-DLR/","Digital Realty Trust, Inc.")</f>
        <v>0</v>
      </c>
      <c r="C465">
        <v>128.37</v>
      </c>
      <c r="D465">
        <v>26834.33643</v>
      </c>
      <c r="E465" t="s">
        <v>664</v>
      </c>
      <c r="F465" t="s">
        <v>633</v>
      </c>
      <c r="G465" t="s">
        <v>675</v>
      </c>
      <c r="H465" t="s">
        <v>703</v>
      </c>
      <c r="I465" t="s">
        <v>1165</v>
      </c>
      <c r="J465" t="s">
        <v>1316</v>
      </c>
      <c r="K465">
        <v>43879</v>
      </c>
      <c r="L465">
        <v>0.033652722598738</v>
      </c>
      <c r="M465">
        <v>-0.04494732328861606</v>
      </c>
      <c r="N465">
        <v>0.06</v>
      </c>
      <c r="O465">
        <v>0.04803535587729324</v>
      </c>
      <c r="P465" t="s">
        <v>440</v>
      </c>
      <c r="Q465" t="s">
        <v>397</v>
      </c>
      <c r="R465">
        <v>14</v>
      </c>
      <c r="S465">
        <v>0.6352941176470589</v>
      </c>
      <c r="T465">
        <v>102</v>
      </c>
      <c r="U465">
        <v>1.258529411764706</v>
      </c>
      <c r="V465">
        <v>2.3629</v>
      </c>
      <c r="W465">
        <v>6.8</v>
      </c>
      <c r="X465">
        <v>4.32</v>
      </c>
      <c r="Y465">
        <v>0.1069</v>
      </c>
      <c r="Z465">
        <v>0.3745762711864407</v>
      </c>
      <c r="AA465">
        <v>0.9260450160771704</v>
      </c>
      <c r="AB465">
        <v>0.6645264847512038</v>
      </c>
      <c r="AC465">
        <v>0.0738362760834671</v>
      </c>
      <c r="AD465">
        <v>0.08988764044943821</v>
      </c>
    </row>
    <row r="466" spans="1:30">
      <c r="A466" s="1" t="s">
        <v>473</v>
      </c>
      <c r="B466">
        <f>HYPERLINK("https://www.suredividend.com/sure-analysis-EQR/","Equity Residential")</f>
        <v>0</v>
      </c>
      <c r="C466">
        <v>70.01000000000001</v>
      </c>
      <c r="D466">
        <v>26042.17978</v>
      </c>
      <c r="E466" t="s">
        <v>670</v>
      </c>
      <c r="F466" t="s">
        <v>633</v>
      </c>
      <c r="G466" t="s">
        <v>675</v>
      </c>
      <c r="H466" t="s">
        <v>703</v>
      </c>
      <c r="I466" t="s">
        <v>1166</v>
      </c>
      <c r="J466" t="s">
        <v>1316</v>
      </c>
      <c r="K466">
        <v>43798</v>
      </c>
      <c r="L466">
        <v>0.032423939437223</v>
      </c>
      <c r="M466">
        <v>-0.02087961090885604</v>
      </c>
      <c r="N466">
        <v>0.035</v>
      </c>
      <c r="O466">
        <v>0.04440535252226097</v>
      </c>
      <c r="P466" t="s">
        <v>440</v>
      </c>
      <c r="Q466" t="s">
        <v>397</v>
      </c>
      <c r="R466">
        <v>0</v>
      </c>
      <c r="S466">
        <v>0.6696165191740413</v>
      </c>
      <c r="T466">
        <v>63</v>
      </c>
      <c r="U466">
        <v>1.111269841269841</v>
      </c>
      <c r="V466">
        <v>2.6622</v>
      </c>
      <c r="W466">
        <v>3.39</v>
      </c>
      <c r="X466">
        <v>2.27</v>
      </c>
      <c r="Y466">
        <v>-0.0654</v>
      </c>
      <c r="Z466">
        <v>0.3559322033898305</v>
      </c>
      <c r="AA466">
        <v>0.7636655948553055</v>
      </c>
      <c r="AB466">
        <v>0.2985553772070626</v>
      </c>
      <c r="AC466">
        <v>0.1573033707865168</v>
      </c>
      <c r="AD466">
        <v>0.08507223113964686</v>
      </c>
    </row>
    <row r="467" spans="1:30">
      <c r="A467" s="1" t="s">
        <v>474</v>
      </c>
      <c r="B467">
        <f>HYPERLINK("https://www.suredividend.com/sure-analysis-DRETF/","Dream Office Real Estate Investment Trust")</f>
        <v>0</v>
      </c>
      <c r="C467">
        <v>22.95</v>
      </c>
      <c r="D467">
        <v>1411.627488</v>
      </c>
      <c r="E467" t="s">
        <v>670</v>
      </c>
      <c r="F467" t="s">
        <v>632</v>
      </c>
      <c r="G467" t="s">
        <v>676</v>
      </c>
      <c r="H467" t="s">
        <v>705</v>
      </c>
      <c r="I467" t="s">
        <v>1167</v>
      </c>
      <c r="J467" t="s">
        <v>1316</v>
      </c>
      <c r="K467">
        <v>43799</v>
      </c>
      <c r="L467">
        <v>0.03283580898731001</v>
      </c>
      <c r="M467">
        <v>-0.04742766796683173</v>
      </c>
      <c r="N467">
        <v>0.03</v>
      </c>
      <c r="O467">
        <v>0.01735686820971938</v>
      </c>
      <c r="P467" t="s">
        <v>440</v>
      </c>
      <c r="Q467" t="s">
        <v>397</v>
      </c>
      <c r="R467">
        <v>0</v>
      </c>
      <c r="S467">
        <v>0.5796783201990623</v>
      </c>
      <c r="T467">
        <v>18</v>
      </c>
      <c r="U467">
        <v>1.275</v>
      </c>
      <c r="V467">
        <v>1.405</v>
      </c>
      <c r="W467">
        <v>1.3</v>
      </c>
      <c r="X467">
        <v>0.7535818162587811</v>
      </c>
      <c r="Y467">
        <v>0.261</v>
      </c>
      <c r="Z467">
        <v>0.3610169491525423</v>
      </c>
      <c r="AA467">
        <v>0.9710610932475885</v>
      </c>
      <c r="AB467">
        <v>0.2415730337078652</v>
      </c>
      <c r="AC467">
        <v>0.07223113964686999</v>
      </c>
      <c r="AD467">
        <v>0.04173354735152488</v>
      </c>
    </row>
    <row r="468" spans="1:30">
      <c r="A468" s="1" t="s">
        <v>475</v>
      </c>
      <c r="B468">
        <f>HYPERLINK("https://www.suredividend.com/sure-analysis-WEC/","WEC Energy Group, Inc.")</f>
        <v>0</v>
      </c>
      <c r="C468">
        <v>91.64</v>
      </c>
      <c r="D468">
        <v>28906.4634</v>
      </c>
      <c r="E468" t="s">
        <v>661</v>
      </c>
      <c r="F468" t="s">
        <v>632</v>
      </c>
      <c r="G468" t="s">
        <v>675</v>
      </c>
      <c r="H468" t="s">
        <v>703</v>
      </c>
      <c r="I468" t="s">
        <v>1168</v>
      </c>
      <c r="J468" t="s">
        <v>1331</v>
      </c>
      <c r="K468">
        <v>43863</v>
      </c>
      <c r="L468">
        <v>0.025752946311654</v>
      </c>
      <c r="M468">
        <v>-0.06928014521598513</v>
      </c>
      <c r="N468">
        <v>0.052</v>
      </c>
      <c r="O468">
        <v>0.01191054573306616</v>
      </c>
      <c r="P468" t="s">
        <v>440</v>
      </c>
      <c r="Q468" t="s">
        <v>397</v>
      </c>
      <c r="R468">
        <v>17</v>
      </c>
      <c r="S468">
        <v>0.6327077747989276</v>
      </c>
      <c r="T468">
        <v>64</v>
      </c>
      <c r="U468">
        <v>1.431875</v>
      </c>
      <c r="V468">
        <v>3.5962</v>
      </c>
      <c r="W468">
        <v>3.73</v>
      </c>
      <c r="X468">
        <v>2.36</v>
      </c>
      <c r="Y468">
        <v>0.1779</v>
      </c>
      <c r="Z468">
        <v>0.2576271186440678</v>
      </c>
      <c r="AA468">
        <v>0.9517684887459806</v>
      </c>
      <c r="AB468">
        <v>0.593900481540931</v>
      </c>
      <c r="AC468">
        <v>0.03852327447833066</v>
      </c>
      <c r="AD468">
        <v>0.03531300160513644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47.68</v>
      </c>
      <c r="D469">
        <v>14387.2016</v>
      </c>
      <c r="E469" t="s">
        <v>663</v>
      </c>
      <c r="F469" t="s">
        <v>632</v>
      </c>
      <c r="G469" t="s">
        <v>675</v>
      </c>
      <c r="H469" t="s">
        <v>703</v>
      </c>
      <c r="I469" t="s">
        <v>1169</v>
      </c>
      <c r="J469" t="s">
        <v>1332</v>
      </c>
      <c r="K469">
        <v>43812</v>
      </c>
      <c r="L469">
        <v>0.029362416107382</v>
      </c>
      <c r="M469">
        <v>-0.04945409446446347</v>
      </c>
      <c r="N469">
        <v>0.03</v>
      </c>
      <c r="O469">
        <v>0.01031511318975697</v>
      </c>
      <c r="P469" t="s">
        <v>440</v>
      </c>
      <c r="Q469" t="s">
        <v>397</v>
      </c>
      <c r="R469">
        <v>0</v>
      </c>
      <c r="S469">
        <v>0.6086956521739131</v>
      </c>
      <c r="T469">
        <v>37</v>
      </c>
      <c r="U469">
        <v>1.288648648648649</v>
      </c>
      <c r="V469">
        <v>1.6857</v>
      </c>
      <c r="W469">
        <v>2.3</v>
      </c>
      <c r="X469">
        <v>1.4</v>
      </c>
      <c r="Y469">
        <v>0.3519</v>
      </c>
      <c r="Z469">
        <v>0.3169491525423729</v>
      </c>
      <c r="AA469">
        <v>0.9871382636655949</v>
      </c>
      <c r="AB469">
        <v>0.2415730337078652</v>
      </c>
      <c r="AC469">
        <v>0.06741573033707865</v>
      </c>
      <c r="AD469">
        <v>0.03370786516853932</v>
      </c>
    </row>
    <row r="470" spans="1:30">
      <c r="A470" s="1" t="s">
        <v>477</v>
      </c>
      <c r="B470">
        <f>HYPERLINK("https://www.suredividend.com/sure-analysis-UHT/","Universal Health Realty Income Trust")</f>
        <v>0</v>
      </c>
      <c r="C470">
        <v>80.59</v>
      </c>
      <c r="D470">
        <v>1108.75722</v>
      </c>
      <c r="E470" t="s">
        <v>670</v>
      </c>
      <c r="F470" t="s">
        <v>633</v>
      </c>
      <c r="G470" t="s">
        <v>675</v>
      </c>
      <c r="H470" t="s">
        <v>703</v>
      </c>
      <c r="I470" t="s">
        <v>1170</v>
      </c>
      <c r="J470" t="s">
        <v>1316</v>
      </c>
      <c r="K470">
        <v>43789</v>
      </c>
      <c r="L470">
        <v>0.033751085742647</v>
      </c>
      <c r="M470">
        <v>-0.06366907473687</v>
      </c>
      <c r="N470">
        <v>0.03</v>
      </c>
      <c r="O470">
        <v>0.002081453949257961</v>
      </c>
      <c r="P470" t="s">
        <v>440</v>
      </c>
      <c r="Q470" t="s">
        <v>440</v>
      </c>
      <c r="R470">
        <v>33</v>
      </c>
      <c r="S470">
        <v>0.8119402985074626</v>
      </c>
      <c r="T470">
        <v>58</v>
      </c>
      <c r="U470">
        <v>1.38948275862069</v>
      </c>
      <c r="V470">
        <v>1.3809</v>
      </c>
      <c r="W470">
        <v>3.35</v>
      </c>
      <c r="X470">
        <v>2.72</v>
      </c>
      <c r="Y470">
        <v>0.0781</v>
      </c>
      <c r="Z470">
        <v>0.3779661016949152</v>
      </c>
      <c r="AA470">
        <v>0.9147909967845659</v>
      </c>
      <c r="AB470">
        <v>0.2415730337078652</v>
      </c>
      <c r="AC470">
        <v>0.04654895666131621</v>
      </c>
      <c r="AD470">
        <v>0.02728731942215088</v>
      </c>
    </row>
    <row r="471" spans="1:30">
      <c r="A471" s="1" t="s">
        <v>478</v>
      </c>
      <c r="B471">
        <f>HYPERLINK("https://www.suredividend.com/sure-analysis-TRI/","Thomson Reuters Corp.")</f>
        <v>0</v>
      </c>
      <c r="C471">
        <v>61.44</v>
      </c>
      <c r="D471">
        <v>30419.00544</v>
      </c>
      <c r="E471" t="s">
        <v>663</v>
      </c>
      <c r="F471" t="s">
        <v>632</v>
      </c>
      <c r="G471" t="s">
        <v>676</v>
      </c>
      <c r="H471" t="s">
        <v>703</v>
      </c>
      <c r="I471" t="s">
        <v>1171</v>
      </c>
      <c r="J471" t="s">
        <v>1325</v>
      </c>
      <c r="K471">
        <v>43901</v>
      </c>
      <c r="L471">
        <v>0.02358853959915</v>
      </c>
      <c r="M471">
        <v>-0.08689088099105113</v>
      </c>
      <c r="N471">
        <v>0.05</v>
      </c>
      <c r="O471">
        <v>-0.01157648669900091</v>
      </c>
      <c r="P471" t="s">
        <v>440</v>
      </c>
      <c r="Q471" t="s">
        <v>397</v>
      </c>
      <c r="R471">
        <v>27</v>
      </c>
      <c r="S471">
        <v>0.7509222139750207</v>
      </c>
      <c r="T471">
        <v>39</v>
      </c>
      <c r="U471">
        <v>1.575384615384615</v>
      </c>
      <c r="V471">
        <v>3.1668</v>
      </c>
      <c r="W471">
        <v>1.93</v>
      </c>
      <c r="X471">
        <v>1.44927987297179</v>
      </c>
      <c r="Y471">
        <v>0.1031</v>
      </c>
      <c r="Z471">
        <v>0.2254237288135593</v>
      </c>
      <c r="AA471">
        <v>0.9244372990353698</v>
      </c>
      <c r="AB471">
        <v>0.5232744783306581</v>
      </c>
      <c r="AC471">
        <v>0.0304975922953451</v>
      </c>
      <c r="AD471">
        <v>0.01926163723916533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26.52</v>
      </c>
      <c r="D472">
        <v>11859.95616</v>
      </c>
      <c r="E472" t="s">
        <v>665</v>
      </c>
      <c r="F472" t="s">
        <v>632</v>
      </c>
      <c r="G472" t="s">
        <v>676</v>
      </c>
      <c r="H472" t="s">
        <v>703</v>
      </c>
      <c r="I472" t="s">
        <v>1172</v>
      </c>
      <c r="J472" t="s">
        <v>1330</v>
      </c>
      <c r="K472">
        <v>43787</v>
      </c>
      <c r="L472">
        <v>0.013661842312426</v>
      </c>
      <c r="M472">
        <v>-0.1328904557536702</v>
      </c>
      <c r="N472">
        <v>0.07000000000000001</v>
      </c>
      <c r="O472">
        <v>-0.05455723626383502</v>
      </c>
      <c r="P472" t="s">
        <v>440</v>
      </c>
      <c r="Q472" t="s">
        <v>397</v>
      </c>
      <c r="R472">
        <v>0</v>
      </c>
      <c r="S472">
        <v>0.6836076568406679</v>
      </c>
      <c r="T472">
        <v>13</v>
      </c>
      <c r="U472">
        <v>2.04</v>
      </c>
      <c r="V472">
        <v>0.1926</v>
      </c>
      <c r="W472">
        <v>0.53</v>
      </c>
      <c r="X472">
        <v>0.362312058125554</v>
      </c>
      <c r="Y472">
        <v>0.1802</v>
      </c>
      <c r="Z472">
        <v>0.07457627118644067</v>
      </c>
      <c r="AA472">
        <v>0.9533762057877813</v>
      </c>
      <c r="AB472">
        <v>0.7576243980738363</v>
      </c>
      <c r="AC472">
        <v>0.01284109149277689</v>
      </c>
      <c r="AD472">
        <v>0.006420545746388443</v>
      </c>
    </row>
    <row r="473" spans="1:30">
      <c r="A473" s="1" t="s">
        <v>480</v>
      </c>
      <c r="B473">
        <f>HYPERLINK("https://www.suredividend.com/sure-analysis-AM/","Antero Midstream Corp.")</f>
        <v>0</v>
      </c>
      <c r="C473">
        <v>2.99</v>
      </c>
      <c r="D473">
        <v>1447.41415</v>
      </c>
      <c r="E473" t="s">
        <v>672</v>
      </c>
      <c r="F473" t="s">
        <v>632</v>
      </c>
      <c r="G473" t="s">
        <v>675</v>
      </c>
      <c r="H473" t="s">
        <v>703</v>
      </c>
      <c r="I473" t="s">
        <v>1173</v>
      </c>
      <c r="J473" t="s">
        <v>1315</v>
      </c>
      <c r="K473">
        <v>43817</v>
      </c>
      <c r="L473">
        <v>0.361705685618729</v>
      </c>
      <c r="M473">
        <v>0.3416969508526897</v>
      </c>
      <c r="N473">
        <v>0.05</v>
      </c>
      <c r="O473">
        <v>0.5129222090763612</v>
      </c>
      <c r="P473" t="s">
        <v>397</v>
      </c>
      <c r="Q473" t="s">
        <v>637</v>
      </c>
      <c r="R473">
        <v>3</v>
      </c>
      <c r="S473">
        <v>0.8319230769230769</v>
      </c>
      <c r="T473">
        <v>13</v>
      </c>
      <c r="U473">
        <v>0.23</v>
      </c>
      <c r="V473">
        <v>-0.6870000000000001</v>
      </c>
      <c r="W473">
        <v>1.3</v>
      </c>
      <c r="X473">
        <v>1.0815</v>
      </c>
      <c r="Y473">
        <v>-0.7616000000000001</v>
      </c>
      <c r="Z473">
        <v>0.9949152542372882</v>
      </c>
      <c r="AA473">
        <v>0.02733118971061093</v>
      </c>
      <c r="AB473">
        <v>0.5232744783306581</v>
      </c>
      <c r="AC473">
        <v>0.9935794542536115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4.64</v>
      </c>
      <c r="D474">
        <v>568.7665459999999</v>
      </c>
      <c r="E474" t="s">
        <v>660</v>
      </c>
      <c r="F474" t="s">
        <v>634</v>
      </c>
      <c r="G474" t="s">
        <v>675</v>
      </c>
      <c r="H474" t="s">
        <v>703</v>
      </c>
      <c r="I474" t="s">
        <v>1174</v>
      </c>
      <c r="J474" t="s">
        <v>1315</v>
      </c>
      <c r="K474">
        <v>43881</v>
      </c>
      <c r="L474">
        <v>0.474137931034482</v>
      </c>
      <c r="M474">
        <v>0.3651517811324252</v>
      </c>
      <c r="N474">
        <v>0.02</v>
      </c>
      <c r="O474">
        <v>0.5029935589850589</v>
      </c>
      <c r="P474" t="s">
        <v>397</v>
      </c>
      <c r="Q474" t="s">
        <v>637</v>
      </c>
      <c r="R474">
        <v>1</v>
      </c>
      <c r="S474">
        <v>0.7857142857142858</v>
      </c>
      <c r="T474">
        <v>22</v>
      </c>
      <c r="U474">
        <v>0.2109090909090909</v>
      </c>
      <c r="V474">
        <v>0.1756</v>
      </c>
      <c r="W474">
        <v>2.8</v>
      </c>
      <c r="X474">
        <v>2.2</v>
      </c>
      <c r="Y474">
        <v>-0.7951</v>
      </c>
      <c r="Z474">
        <v>0.9966101694915254</v>
      </c>
      <c r="AA474">
        <v>0.01848874598070739</v>
      </c>
      <c r="AB474">
        <v>0.1436597110754414</v>
      </c>
      <c r="AC474">
        <v>0.9967897271268058</v>
      </c>
      <c r="AD474">
        <v>0.9983948635634029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3.13</v>
      </c>
      <c r="D475">
        <v>490.158</v>
      </c>
      <c r="E475" t="s">
        <v>670</v>
      </c>
      <c r="F475" t="s">
        <v>632</v>
      </c>
      <c r="G475" t="s">
        <v>676</v>
      </c>
      <c r="H475" t="s">
        <v>703</v>
      </c>
      <c r="I475" t="s">
        <v>1175</v>
      </c>
      <c r="J475" t="s">
        <v>1324</v>
      </c>
      <c r="K475">
        <v>43823</v>
      </c>
      <c r="L475">
        <v>0.6645268407778591</v>
      </c>
      <c r="M475">
        <v>0.2615112634658385</v>
      </c>
      <c r="N475">
        <v>0.03</v>
      </c>
      <c r="O475">
        <v>0.4795625170023721</v>
      </c>
      <c r="P475" t="s">
        <v>397</v>
      </c>
      <c r="Q475" t="s">
        <v>374</v>
      </c>
      <c r="R475">
        <v>0</v>
      </c>
      <c r="S475">
        <v>0.9719481362778971</v>
      </c>
      <c r="T475">
        <v>10</v>
      </c>
      <c r="U475">
        <v>0.313</v>
      </c>
      <c r="V475">
        <v>0.1615</v>
      </c>
      <c r="W475">
        <v>2.14</v>
      </c>
      <c r="X475">
        <v>2.0799690116347</v>
      </c>
      <c r="Y475">
        <v>-0.8737</v>
      </c>
      <c r="Z475">
        <v>1</v>
      </c>
      <c r="AA475">
        <v>0.00482315112540193</v>
      </c>
      <c r="AB475">
        <v>0.2415730337078652</v>
      </c>
      <c r="AC475">
        <v>0.9839486356340289</v>
      </c>
      <c r="AD475">
        <v>0.9951845906902086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11.12</v>
      </c>
      <c r="D476">
        <v>2591.47152</v>
      </c>
      <c r="E476" t="s">
        <v>660</v>
      </c>
      <c r="F476" t="s">
        <v>632</v>
      </c>
      <c r="G476" t="s">
        <v>675</v>
      </c>
      <c r="H476" t="s">
        <v>703</v>
      </c>
      <c r="I476" t="s">
        <v>1176</v>
      </c>
      <c r="J476" t="s">
        <v>1324</v>
      </c>
      <c r="K476">
        <v>43886</v>
      </c>
      <c r="L476">
        <v>0.327338129496402</v>
      </c>
      <c r="M476">
        <v>0.2648515075163769</v>
      </c>
      <c r="N476">
        <v>0.03</v>
      </c>
      <c r="O476">
        <v>0.4014364483029906</v>
      </c>
      <c r="P476" t="s">
        <v>397</v>
      </c>
      <c r="Q476" t="s">
        <v>637</v>
      </c>
      <c r="R476">
        <v>0</v>
      </c>
      <c r="S476">
        <v>0.91</v>
      </c>
      <c r="T476">
        <v>36</v>
      </c>
      <c r="U476">
        <v>0.3088888888888889</v>
      </c>
      <c r="V476">
        <v>-1.4354</v>
      </c>
      <c r="W476">
        <v>4</v>
      </c>
      <c r="X476">
        <v>3.64</v>
      </c>
      <c r="Y476">
        <v>-0.7273000000000001</v>
      </c>
      <c r="Z476">
        <v>0.9932203389830508</v>
      </c>
      <c r="AA476">
        <v>0.03536977491961415</v>
      </c>
      <c r="AB476">
        <v>0.2415730337078652</v>
      </c>
      <c r="AC476">
        <v>0.9871589085072232</v>
      </c>
      <c r="AD476">
        <v>0.9871589085072232</v>
      </c>
    </row>
    <row r="477" spans="1:30">
      <c r="A477" s="1" t="s">
        <v>484</v>
      </c>
      <c r="B477">
        <f>HYPERLINK("https://www.suredividend.com/sure-analysis-APA/","Apache Corp.")</f>
        <v>0</v>
      </c>
      <c r="C477">
        <v>7.76</v>
      </c>
      <c r="D477">
        <v>2927.97216</v>
      </c>
      <c r="E477" t="s">
        <v>660</v>
      </c>
      <c r="F477" t="s">
        <v>632</v>
      </c>
      <c r="G477" t="s">
        <v>675</v>
      </c>
      <c r="H477" t="s">
        <v>703</v>
      </c>
      <c r="I477" t="s">
        <v>1177</v>
      </c>
      <c r="J477" t="s">
        <v>1324</v>
      </c>
      <c r="K477">
        <v>43888</v>
      </c>
      <c r="L477">
        <v>0.128865979381443</v>
      </c>
      <c r="M477">
        <v>-0.1571885176924879</v>
      </c>
      <c r="N477">
        <v>0.585</v>
      </c>
      <c r="O477">
        <v>0.3782796338059404</v>
      </c>
      <c r="P477" t="s">
        <v>397</v>
      </c>
      <c r="Q477" t="s">
        <v>440</v>
      </c>
      <c r="R477">
        <v>0</v>
      </c>
      <c r="S477">
        <v>4</v>
      </c>
      <c r="T477">
        <v>3.3</v>
      </c>
      <c r="U477">
        <v>2.351515151515152</v>
      </c>
      <c r="V477">
        <v>-9.4247</v>
      </c>
      <c r="W477">
        <v>0.25</v>
      </c>
      <c r="X477">
        <v>1</v>
      </c>
      <c r="Y477">
        <v>-0.7739</v>
      </c>
      <c r="Z477">
        <v>0.9</v>
      </c>
      <c r="AA477">
        <v>0.02572347266881029</v>
      </c>
      <c r="AB477">
        <v>1</v>
      </c>
      <c r="AC477">
        <v>0.008025682182985555</v>
      </c>
      <c r="AD477">
        <v>0.985553772070626</v>
      </c>
    </row>
    <row r="478" spans="1:30">
      <c r="A478" s="1" t="s">
        <v>485</v>
      </c>
      <c r="B478">
        <f>HYPERLINK("https://www.suredividend.com/sure-analysis-SLB/","Schlumberger NV")</f>
        <v>0</v>
      </c>
      <c r="C478">
        <v>14.42</v>
      </c>
      <c r="D478">
        <v>20017.2672</v>
      </c>
      <c r="E478" t="s">
        <v>660</v>
      </c>
      <c r="F478" t="s">
        <v>632</v>
      </c>
      <c r="G478" t="s">
        <v>675</v>
      </c>
      <c r="H478" t="s">
        <v>703</v>
      </c>
      <c r="I478" t="s">
        <v>1178</v>
      </c>
      <c r="J478" t="s">
        <v>1315</v>
      </c>
      <c r="K478">
        <v>43850</v>
      </c>
      <c r="L478">
        <v>0.138696255201109</v>
      </c>
      <c r="M478">
        <v>0.172835069634883</v>
      </c>
      <c r="N478">
        <v>0.1</v>
      </c>
      <c r="O478">
        <v>0.336697858011507</v>
      </c>
      <c r="P478" t="s">
        <v>397</v>
      </c>
      <c r="Q478" t="s">
        <v>374</v>
      </c>
      <c r="R478">
        <v>0</v>
      </c>
      <c r="S478">
        <v>1.25</v>
      </c>
      <c r="T478">
        <v>32</v>
      </c>
      <c r="U478">
        <v>0.450625</v>
      </c>
      <c r="V478">
        <v>-7.3182</v>
      </c>
      <c r="W478">
        <v>1.6</v>
      </c>
      <c r="X478">
        <v>2</v>
      </c>
      <c r="Y478">
        <v>-0.6658000000000001</v>
      </c>
      <c r="Z478">
        <v>0.9186440677966101</v>
      </c>
      <c r="AA478">
        <v>0.04501607717041801</v>
      </c>
      <c r="AB478">
        <v>0.9333868378812198</v>
      </c>
      <c r="AC478">
        <v>0.92776886035313</v>
      </c>
      <c r="AD478">
        <v>0.9759229534510433</v>
      </c>
    </row>
    <row r="479" spans="1:30">
      <c r="A479" s="1" t="s">
        <v>486</v>
      </c>
      <c r="B479">
        <f>HYPERLINK("https://www.suredividend.com/sure-analysis-OXY/","Occidental Petroleum Corp.")</f>
        <v>0</v>
      </c>
      <c r="C479">
        <v>11.89</v>
      </c>
      <c r="D479">
        <v>10644.22525</v>
      </c>
      <c r="E479" t="s">
        <v>660</v>
      </c>
      <c r="F479" t="s">
        <v>632</v>
      </c>
      <c r="G479" t="s">
        <v>675</v>
      </c>
      <c r="H479" t="s">
        <v>703</v>
      </c>
      <c r="I479" t="s">
        <v>1179</v>
      </c>
      <c r="J479" t="s">
        <v>1324</v>
      </c>
      <c r="K479">
        <v>43893</v>
      </c>
      <c r="L479">
        <v>0.264087468460891</v>
      </c>
      <c r="M479">
        <v>-0.1031218428022823</v>
      </c>
      <c r="N479">
        <v>0.38</v>
      </c>
      <c r="O479">
        <v>0.3361327728904195</v>
      </c>
      <c r="P479" t="s">
        <v>397</v>
      </c>
      <c r="Q479" t="s">
        <v>374</v>
      </c>
      <c r="R479">
        <v>17</v>
      </c>
      <c r="S479">
        <v>6.28</v>
      </c>
      <c r="T479">
        <v>6.9</v>
      </c>
      <c r="U479">
        <v>1.723188405797101</v>
      </c>
      <c r="V479">
        <v>-0.8904000000000001</v>
      </c>
      <c r="W479">
        <v>0.5</v>
      </c>
      <c r="X479">
        <v>3.14</v>
      </c>
      <c r="Y479">
        <v>-0.8172</v>
      </c>
      <c r="Z479">
        <v>0.9847457627118643</v>
      </c>
      <c r="AA479">
        <v>0.01286173633440514</v>
      </c>
      <c r="AB479">
        <v>0.9967897271268058</v>
      </c>
      <c r="AC479">
        <v>0.02247191011235955</v>
      </c>
      <c r="AD479">
        <v>0.9743178170144462</v>
      </c>
    </row>
    <row r="480" spans="1:30">
      <c r="A480" s="1" t="s">
        <v>487</v>
      </c>
      <c r="B480">
        <f>HYPERLINK("https://www.suredividend.com/sure-analysis-USAC/","USA Compression Partners LP")</f>
        <v>0</v>
      </c>
      <c r="C480">
        <v>6.92</v>
      </c>
      <c r="D480">
        <v>668.82492</v>
      </c>
      <c r="E480" t="s">
        <v>663</v>
      </c>
      <c r="F480" t="s">
        <v>634</v>
      </c>
      <c r="G480" t="s">
        <v>675</v>
      </c>
      <c r="H480" t="s">
        <v>703</v>
      </c>
      <c r="I480" t="s">
        <v>1180</v>
      </c>
      <c r="J480" t="s">
        <v>1315</v>
      </c>
      <c r="K480">
        <v>43886</v>
      </c>
      <c r="L480">
        <v>0.303468208092485</v>
      </c>
      <c r="M480">
        <v>0.1912431016821918</v>
      </c>
      <c r="N480">
        <v>0.01</v>
      </c>
      <c r="O480">
        <v>0.3220415218348522</v>
      </c>
      <c r="P480" t="s">
        <v>397</v>
      </c>
      <c r="Q480" t="s">
        <v>637</v>
      </c>
      <c r="R480">
        <v>0</v>
      </c>
      <c r="S480">
        <v>0.8860759493670886</v>
      </c>
      <c r="T480">
        <v>16.6</v>
      </c>
      <c r="U480">
        <v>0.4168674698795181</v>
      </c>
      <c r="V480">
        <v>-0.09960000000000001</v>
      </c>
      <c r="W480">
        <v>2.37</v>
      </c>
      <c r="X480">
        <v>2.1</v>
      </c>
      <c r="Y480">
        <v>-0.5667</v>
      </c>
      <c r="Z480">
        <v>0.9881355932203389</v>
      </c>
      <c r="AA480">
        <v>0.1061093247588424</v>
      </c>
      <c r="AB480">
        <v>0.06982343499197433</v>
      </c>
      <c r="AC480">
        <v>0.9582664526484751</v>
      </c>
      <c r="AD480">
        <v>0.9695024077046548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3.53</v>
      </c>
      <c r="D481">
        <v>57.24954</v>
      </c>
      <c r="E481" t="s">
        <v>670</v>
      </c>
      <c r="F481" t="s">
        <v>632</v>
      </c>
      <c r="G481" t="s">
        <v>675</v>
      </c>
      <c r="H481" t="s">
        <v>704</v>
      </c>
      <c r="I481" t="s">
        <v>1181</v>
      </c>
      <c r="J481" t="s">
        <v>1316</v>
      </c>
      <c r="K481">
        <v>43783</v>
      </c>
      <c r="L481">
        <v>0.283172804532577</v>
      </c>
      <c r="M481">
        <v>0.2058507582607376</v>
      </c>
      <c r="N481">
        <v>0</v>
      </c>
      <c r="O481">
        <v>0.3172574577989513</v>
      </c>
      <c r="P481" t="s">
        <v>397</v>
      </c>
      <c r="Q481" t="s">
        <v>374</v>
      </c>
      <c r="R481">
        <v>0</v>
      </c>
      <c r="S481">
        <v>0.9996</v>
      </c>
      <c r="T481">
        <v>9</v>
      </c>
      <c r="U481">
        <v>0.3922222222222222</v>
      </c>
      <c r="V481">
        <v>-1.7178</v>
      </c>
      <c r="W481">
        <v>1</v>
      </c>
      <c r="X481">
        <v>0.9996</v>
      </c>
      <c r="Y481">
        <v>-0.5492</v>
      </c>
      <c r="Z481">
        <v>0.9864406779661017</v>
      </c>
      <c r="AA481">
        <v>0.1157556270096463</v>
      </c>
      <c r="AB481">
        <v>0.03852327447833066</v>
      </c>
      <c r="AC481">
        <v>0.9646869983948636</v>
      </c>
      <c r="AD481">
        <v>0.9646869983948636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28.29</v>
      </c>
      <c r="D482">
        <v>2223.05649</v>
      </c>
      <c r="E482" t="s">
        <v>665</v>
      </c>
      <c r="F482" t="s">
        <v>633</v>
      </c>
      <c r="G482" t="s">
        <v>675</v>
      </c>
      <c r="H482" t="s">
        <v>703</v>
      </c>
      <c r="I482" t="s">
        <v>1182</v>
      </c>
      <c r="J482" t="s">
        <v>1316</v>
      </c>
      <c r="K482">
        <v>43892</v>
      </c>
      <c r="L482">
        <v>0.159066808059384</v>
      </c>
      <c r="M482">
        <v>0.1773603481872219</v>
      </c>
      <c r="N482">
        <v>0.05</v>
      </c>
      <c r="O482">
        <v>0.3025006305155635</v>
      </c>
      <c r="P482" t="s">
        <v>397</v>
      </c>
      <c r="Q482" t="s">
        <v>637</v>
      </c>
      <c r="R482">
        <v>10</v>
      </c>
      <c r="S482">
        <v>0.8490566037735849</v>
      </c>
      <c r="T482">
        <v>64</v>
      </c>
      <c r="U482">
        <v>0.44203125</v>
      </c>
      <c r="V482">
        <v>2.3108</v>
      </c>
      <c r="W482">
        <v>5.3</v>
      </c>
      <c r="X482">
        <v>4.5</v>
      </c>
      <c r="Y482">
        <v>-0.625</v>
      </c>
      <c r="Z482">
        <v>0.9372881355932203</v>
      </c>
      <c r="AA482">
        <v>0.05948553054662379</v>
      </c>
      <c r="AB482">
        <v>0.5232744783306581</v>
      </c>
      <c r="AC482">
        <v>0.9357945425361156</v>
      </c>
      <c r="AD482">
        <v>0.9598715890850723</v>
      </c>
    </row>
    <row r="483" spans="1:30">
      <c r="A483" s="1" t="s">
        <v>490</v>
      </c>
      <c r="B483">
        <f>HYPERLINK("https://www.suredividend.com/sure-analysis-DIN/","Dine Brands Global, Inc.")</f>
        <v>0</v>
      </c>
      <c r="C483">
        <v>35</v>
      </c>
      <c r="D483">
        <v>577.059</v>
      </c>
      <c r="E483" t="s">
        <v>669</v>
      </c>
      <c r="F483" t="s">
        <v>632</v>
      </c>
      <c r="G483" t="s">
        <v>675</v>
      </c>
      <c r="H483" t="s">
        <v>703</v>
      </c>
      <c r="I483" t="s">
        <v>1183</v>
      </c>
      <c r="J483" t="s">
        <v>1333</v>
      </c>
      <c r="K483">
        <v>43892</v>
      </c>
      <c r="L483">
        <v>0.078857142857142</v>
      </c>
      <c r="M483">
        <v>0.215858347642385</v>
      </c>
      <c r="N483">
        <v>0.035</v>
      </c>
      <c r="O483">
        <v>0.2941741885990869</v>
      </c>
      <c r="P483" t="s">
        <v>397</v>
      </c>
      <c r="Q483" t="s">
        <v>440</v>
      </c>
      <c r="R483">
        <v>2</v>
      </c>
      <c r="S483">
        <v>0.3844011142061281</v>
      </c>
      <c r="T483">
        <v>93</v>
      </c>
      <c r="U483">
        <v>0.3763440860215054</v>
      </c>
      <c r="V483">
        <v>5.9532</v>
      </c>
      <c r="W483">
        <v>7.18</v>
      </c>
      <c r="X483">
        <v>2.76</v>
      </c>
      <c r="Y483">
        <v>-0.614</v>
      </c>
      <c r="Z483">
        <v>0.7559322033898305</v>
      </c>
      <c r="AA483">
        <v>0.06752411575562701</v>
      </c>
      <c r="AB483">
        <v>0.2985553772070626</v>
      </c>
      <c r="AC483">
        <v>0.9727126805778491</v>
      </c>
      <c r="AD483">
        <v>0.956661316211878</v>
      </c>
    </row>
    <row r="484" spans="1:30">
      <c r="A484" s="1" t="s">
        <v>491</v>
      </c>
      <c r="B484">
        <f>HYPERLINK("https://www.suredividend.com/sure-analysis-AEG/","AEGON NV")</f>
        <v>0</v>
      </c>
      <c r="C484">
        <v>2.1</v>
      </c>
      <c r="D484">
        <v>4289.4138</v>
      </c>
      <c r="E484" t="s">
        <v>660</v>
      </c>
      <c r="F484" t="s">
        <v>632</v>
      </c>
      <c r="G484" t="s">
        <v>693</v>
      </c>
      <c r="H484" t="s">
        <v>703</v>
      </c>
      <c r="I484" t="s">
        <v>1184</v>
      </c>
      <c r="J484" t="s">
        <v>1316</v>
      </c>
      <c r="K484">
        <v>43878</v>
      </c>
      <c r="L484">
        <v>0.135263809523809</v>
      </c>
      <c r="M484">
        <v>0.1797891247127799</v>
      </c>
      <c r="N484">
        <v>0.03</v>
      </c>
      <c r="O484">
        <v>0.2886215637045062</v>
      </c>
      <c r="P484" t="s">
        <v>397</v>
      </c>
      <c r="Q484" t="s">
        <v>374</v>
      </c>
      <c r="R484">
        <v>4</v>
      </c>
      <c r="S484">
        <v>0.3550674999999999</v>
      </c>
      <c r="T484">
        <v>4.8</v>
      </c>
      <c r="U484">
        <v>0.4375000000000001</v>
      </c>
      <c r="V484">
        <v>0.4637</v>
      </c>
      <c r="W484">
        <v>0.8</v>
      </c>
      <c r="X484">
        <v>0.284054</v>
      </c>
      <c r="Y484">
        <v>-0.5906</v>
      </c>
      <c r="Z484">
        <v>0.9135593220338982</v>
      </c>
      <c r="AA484">
        <v>0.0819935691318328</v>
      </c>
      <c r="AB484">
        <v>0.2415730337078652</v>
      </c>
      <c r="AC484">
        <v>0.9422150882825041</v>
      </c>
      <c r="AD484">
        <v>0.9550561797752809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2.93</v>
      </c>
      <c r="D485">
        <v>469.18268</v>
      </c>
      <c r="E485" t="s">
        <v>663</v>
      </c>
      <c r="F485" t="s">
        <v>632</v>
      </c>
      <c r="G485" t="s">
        <v>676</v>
      </c>
      <c r="H485" t="s">
        <v>705</v>
      </c>
      <c r="I485" t="s">
        <v>1185</v>
      </c>
      <c r="J485" t="s">
        <v>1319</v>
      </c>
      <c r="K485">
        <v>43886</v>
      </c>
      <c r="L485">
        <v>0.123458614728279</v>
      </c>
      <c r="M485">
        <v>0.1691291009408193</v>
      </c>
      <c r="N485">
        <v>0.06</v>
      </c>
      <c r="O485">
        <v>0.2874706913909406</v>
      </c>
      <c r="P485" t="s">
        <v>397</v>
      </c>
      <c r="Q485" t="s">
        <v>374</v>
      </c>
      <c r="R485">
        <v>0</v>
      </c>
      <c r="S485">
        <v>0.5652089705529062</v>
      </c>
      <c r="T485">
        <v>6.4</v>
      </c>
      <c r="U485">
        <v>0.4578125</v>
      </c>
      <c r="V485">
        <v>0.6391</v>
      </c>
      <c r="W485">
        <v>0.64</v>
      </c>
      <c r="X485">
        <v>0.36173374115386</v>
      </c>
      <c r="Y485">
        <v>-0.4594</v>
      </c>
      <c r="Z485">
        <v>0.8864406779661017</v>
      </c>
      <c r="AA485">
        <v>0.1961414790996784</v>
      </c>
      <c r="AB485">
        <v>0.6645264847512038</v>
      </c>
      <c r="AC485">
        <v>0.9229534510433386</v>
      </c>
      <c r="AD485">
        <v>0.9518459069020867</v>
      </c>
    </row>
    <row r="486" spans="1:30">
      <c r="A486" s="1" t="s">
        <v>493</v>
      </c>
      <c r="B486">
        <f>HYPERLINK("https://www.suredividend.com/sure-analysis-FUN/","Cedar Fair LP")</f>
        <v>0</v>
      </c>
      <c r="C486">
        <v>20.99</v>
      </c>
      <c r="D486">
        <v>1189.48231</v>
      </c>
      <c r="E486" t="s">
        <v>661</v>
      </c>
      <c r="F486" t="s">
        <v>632</v>
      </c>
      <c r="G486" t="s">
        <v>675</v>
      </c>
      <c r="H486" t="s">
        <v>703</v>
      </c>
      <c r="I486" t="s">
        <v>1186</v>
      </c>
      <c r="J486" t="s">
        <v>1333</v>
      </c>
      <c r="K486">
        <v>43877</v>
      </c>
      <c r="L486">
        <v>0.176750833730347</v>
      </c>
      <c r="M486">
        <v>0.1749437728711307</v>
      </c>
      <c r="N486">
        <v>0.027</v>
      </c>
      <c r="O486">
        <v>0.2864580337117879</v>
      </c>
      <c r="P486" t="s">
        <v>397</v>
      </c>
      <c r="Q486" t="s">
        <v>374</v>
      </c>
      <c r="R486">
        <v>9</v>
      </c>
      <c r="S486">
        <v>1.185303514376997</v>
      </c>
      <c r="T486">
        <v>47</v>
      </c>
      <c r="U486">
        <v>0.446595744680851</v>
      </c>
      <c r="V486">
        <v>3.0449</v>
      </c>
      <c r="W486">
        <v>3.13</v>
      </c>
      <c r="X486">
        <v>3.71</v>
      </c>
      <c r="Y486">
        <v>-0.6184000000000001</v>
      </c>
      <c r="Z486">
        <v>0.9559322033898304</v>
      </c>
      <c r="AA486">
        <v>0.06430868167202572</v>
      </c>
      <c r="AB486">
        <v>0.1926163723916533</v>
      </c>
      <c r="AC486">
        <v>0.9325842696629213</v>
      </c>
      <c r="AD486">
        <v>0.9502407704654895</v>
      </c>
    </row>
    <row r="487" spans="1:30">
      <c r="A487" s="1" t="s">
        <v>494</v>
      </c>
      <c r="B487">
        <f>HYPERLINK("https://www.suredividend.com/sure-analysis-SBRA/","Sabra Health Care REIT, Inc.")</f>
        <v>0</v>
      </c>
      <c r="C487">
        <v>9.640000000000001</v>
      </c>
      <c r="D487">
        <v>1978.84136</v>
      </c>
      <c r="E487" t="s">
        <v>673</v>
      </c>
      <c r="F487" t="s">
        <v>633</v>
      </c>
      <c r="G487" t="s">
        <v>675</v>
      </c>
      <c r="H487" t="s">
        <v>704</v>
      </c>
      <c r="I487" t="s">
        <v>1187</v>
      </c>
      <c r="J487" t="s">
        <v>1316</v>
      </c>
      <c r="K487">
        <v>43800</v>
      </c>
      <c r="L487">
        <v>0.186721991701244</v>
      </c>
      <c r="M487">
        <v>0.1330239607208104</v>
      </c>
      <c r="N487">
        <v>0.043</v>
      </c>
      <c r="O487">
        <v>0.2843400090673498</v>
      </c>
      <c r="P487" t="s">
        <v>397</v>
      </c>
      <c r="Q487" t="s">
        <v>637</v>
      </c>
      <c r="R487">
        <v>8</v>
      </c>
      <c r="S487">
        <v>0.8910891089108911</v>
      </c>
      <c r="T487">
        <v>18</v>
      </c>
      <c r="U487">
        <v>0.5355555555555556</v>
      </c>
      <c r="V487">
        <v>0.3483</v>
      </c>
      <c r="W487">
        <v>2.02</v>
      </c>
      <c r="X487">
        <v>1.8</v>
      </c>
      <c r="Y487">
        <v>-0.4747</v>
      </c>
      <c r="Z487">
        <v>0.9610169491525424</v>
      </c>
      <c r="AA487">
        <v>0.1816720257234727</v>
      </c>
      <c r="AB487">
        <v>0.4333868378812199</v>
      </c>
      <c r="AC487">
        <v>0.8587479935794542</v>
      </c>
      <c r="AD487">
        <v>0.9486356340288924</v>
      </c>
    </row>
    <row r="488" spans="1:30">
      <c r="A488" s="1" t="s">
        <v>495</v>
      </c>
      <c r="B488">
        <f>HYPERLINK("https://www.suredividend.com/sure-analysis-CMA/","Comerica, Inc.")</f>
        <v>0</v>
      </c>
      <c r="C488">
        <v>34.95</v>
      </c>
      <c r="D488">
        <v>4940.0427</v>
      </c>
      <c r="E488" t="s">
        <v>664</v>
      </c>
      <c r="F488" t="s">
        <v>632</v>
      </c>
      <c r="G488" t="s">
        <v>675</v>
      </c>
      <c r="H488" t="s">
        <v>703</v>
      </c>
      <c r="I488" t="s">
        <v>1188</v>
      </c>
      <c r="J488" t="s">
        <v>1316</v>
      </c>
      <c r="K488">
        <v>43853</v>
      </c>
      <c r="L488">
        <v>0.076680972818311</v>
      </c>
      <c r="M488">
        <v>0.1830621708888847</v>
      </c>
      <c r="N488">
        <v>0.05</v>
      </c>
      <c r="O488">
        <v>0.2800653815150187</v>
      </c>
      <c r="P488" t="s">
        <v>397</v>
      </c>
      <c r="Q488" t="s">
        <v>440</v>
      </c>
      <c r="R488">
        <v>10</v>
      </c>
      <c r="S488">
        <v>0.3621621621621622</v>
      </c>
      <c r="T488">
        <v>81</v>
      </c>
      <c r="U488">
        <v>0.4314814814814815</v>
      </c>
      <c r="V488">
        <v>7.9387</v>
      </c>
      <c r="W488">
        <v>7.4</v>
      </c>
      <c r="X488">
        <v>2.68</v>
      </c>
      <c r="Y488">
        <v>-0.5761000000000001</v>
      </c>
      <c r="Z488">
        <v>0.7406779661016949</v>
      </c>
      <c r="AA488">
        <v>0.09807073954983922</v>
      </c>
      <c r="AB488">
        <v>0.5232744783306581</v>
      </c>
      <c r="AC488">
        <v>0.9518459069020867</v>
      </c>
      <c r="AD488">
        <v>0.9454253611556982</v>
      </c>
    </row>
    <row r="489" spans="1:30">
      <c r="A489" s="1" t="s">
        <v>496</v>
      </c>
      <c r="B489">
        <f>HYPERLINK("https://www.suredividend.com/sure-analysis-MAC/","Macerich Co.")</f>
        <v>0</v>
      </c>
      <c r="C489">
        <v>13.65</v>
      </c>
      <c r="D489">
        <v>2070.872772</v>
      </c>
      <c r="E489" t="s">
        <v>660</v>
      </c>
      <c r="F489" t="s">
        <v>633</v>
      </c>
      <c r="G489" t="s">
        <v>675</v>
      </c>
      <c r="H489" t="s">
        <v>703</v>
      </c>
      <c r="I489" t="s">
        <v>1189</v>
      </c>
      <c r="J489" t="s">
        <v>1316</v>
      </c>
      <c r="K489">
        <v>43868</v>
      </c>
      <c r="L489">
        <v>0.219780219780219</v>
      </c>
      <c r="M489">
        <v>0.1782726812352184</v>
      </c>
      <c r="N489">
        <v>0</v>
      </c>
      <c r="O489">
        <v>0.2750436011060711</v>
      </c>
      <c r="P489" t="s">
        <v>397</v>
      </c>
      <c r="Q489" t="s">
        <v>637</v>
      </c>
      <c r="R489">
        <v>8</v>
      </c>
      <c r="S489">
        <v>0.8695652173913043</v>
      </c>
      <c r="T489">
        <v>31</v>
      </c>
      <c r="U489">
        <v>0.4403225806451613</v>
      </c>
      <c r="V489">
        <v>0.7631</v>
      </c>
      <c r="W489">
        <v>3.45</v>
      </c>
      <c r="X489">
        <v>3</v>
      </c>
      <c r="Y489">
        <v>-0.6858000000000001</v>
      </c>
      <c r="Z489">
        <v>0.9762711864406779</v>
      </c>
      <c r="AA489">
        <v>0.04180064308681672</v>
      </c>
      <c r="AB489">
        <v>0.03852327447833066</v>
      </c>
      <c r="AC489">
        <v>0.9406099518459069</v>
      </c>
      <c r="AD489">
        <v>0.9406099518459069</v>
      </c>
    </row>
    <row r="490" spans="1:30">
      <c r="A490" s="1" t="s">
        <v>497</v>
      </c>
      <c r="B490">
        <f>HYPERLINK("https://www.suredividend.com/sure-analysis-SIX/","Six Flags Entertainment Corp.")</f>
        <v>0</v>
      </c>
      <c r="C490">
        <v>13.49</v>
      </c>
      <c r="D490">
        <v>1142.02293</v>
      </c>
      <c r="E490" t="s">
        <v>660</v>
      </c>
      <c r="F490" t="s">
        <v>632</v>
      </c>
      <c r="G490" t="s">
        <v>675</v>
      </c>
      <c r="H490" t="s">
        <v>703</v>
      </c>
      <c r="I490" t="s">
        <v>1190</v>
      </c>
      <c r="J490" t="s">
        <v>1333</v>
      </c>
      <c r="K490">
        <v>43886</v>
      </c>
      <c r="L490">
        <v>0.243884358784284</v>
      </c>
      <c r="M490">
        <v>0.1810545276010758</v>
      </c>
      <c r="N490">
        <v>0.05</v>
      </c>
      <c r="O490">
        <v>0.2732962255629168</v>
      </c>
      <c r="P490" t="s">
        <v>397</v>
      </c>
      <c r="Q490" t="s">
        <v>374</v>
      </c>
      <c r="R490">
        <v>0</v>
      </c>
      <c r="S490">
        <v>1.935294117647059</v>
      </c>
      <c r="T490">
        <v>31</v>
      </c>
      <c r="U490">
        <v>0.4351612903225807</v>
      </c>
      <c r="V490">
        <v>2.1201</v>
      </c>
      <c r="W490">
        <v>1.7</v>
      </c>
      <c r="X490">
        <v>3.29</v>
      </c>
      <c r="Y490">
        <v>-0.7351000000000001</v>
      </c>
      <c r="Z490">
        <v>0.9813559322033899</v>
      </c>
      <c r="AA490">
        <v>0.03215434083601286</v>
      </c>
      <c r="AB490">
        <v>0.5232744783306581</v>
      </c>
      <c r="AC490">
        <v>0.9486356340288924</v>
      </c>
      <c r="AD490">
        <v>0.9390048154093098</v>
      </c>
    </row>
    <row r="491" spans="1:30">
      <c r="A491" s="1" t="s">
        <v>498</v>
      </c>
      <c r="B491">
        <f>HYPERLINK("https://www.suredividend.com/sure-analysis-CORR/","CorEnergy Infrastructure Trust, Inc.")</f>
        <v>0</v>
      </c>
      <c r="C491">
        <v>18.1</v>
      </c>
      <c r="D491">
        <v>247.1012</v>
      </c>
      <c r="E491" t="s">
        <v>661</v>
      </c>
      <c r="F491" t="s">
        <v>632</v>
      </c>
      <c r="G491" t="s">
        <v>675</v>
      </c>
      <c r="H491" t="s">
        <v>703</v>
      </c>
      <c r="I491" t="s">
        <v>1191</v>
      </c>
      <c r="J491" t="s">
        <v>1316</v>
      </c>
      <c r="K491">
        <v>43894</v>
      </c>
      <c r="L491">
        <v>0.165745856353591</v>
      </c>
      <c r="M491">
        <v>0.1776630700517874</v>
      </c>
      <c r="N491">
        <v>0.02</v>
      </c>
      <c r="O491">
        <v>0.2719810778145486</v>
      </c>
      <c r="P491" t="s">
        <v>397</v>
      </c>
      <c r="Q491" t="s">
        <v>637</v>
      </c>
      <c r="R491">
        <v>0</v>
      </c>
      <c r="S491">
        <v>0.7317073170731708</v>
      </c>
      <c r="T491">
        <v>41</v>
      </c>
      <c r="U491">
        <v>0.4414634146341464</v>
      </c>
      <c r="V491">
        <v>-0.3854</v>
      </c>
      <c r="W491">
        <v>4.1</v>
      </c>
      <c r="X491">
        <v>3</v>
      </c>
      <c r="Y491">
        <v>-0.5049</v>
      </c>
      <c r="Z491">
        <v>0.9457627118644067</v>
      </c>
      <c r="AA491">
        <v>0.1511254019292605</v>
      </c>
      <c r="AB491">
        <v>0.1436597110754414</v>
      </c>
      <c r="AC491">
        <v>0.9373996789727127</v>
      </c>
      <c r="AD491">
        <v>0.9341894060995185</v>
      </c>
    </row>
    <row r="492" spans="1:30">
      <c r="A492" s="1" t="s">
        <v>499</v>
      </c>
      <c r="B492">
        <f>HYPERLINK("https://www.suredividend.com/sure-analysis-PRT/","PermRock Royalty Trust")</f>
        <v>0</v>
      </c>
      <c r="C492">
        <v>2.77</v>
      </c>
      <c r="D492">
        <v>33.69982</v>
      </c>
      <c r="E492" t="s">
        <v>665</v>
      </c>
      <c r="F492" t="s">
        <v>632</v>
      </c>
      <c r="G492" t="s">
        <v>675</v>
      </c>
      <c r="H492" t="s">
        <v>703</v>
      </c>
      <c r="J492" t="s">
        <v>1324</v>
      </c>
      <c r="K492">
        <v>43791</v>
      </c>
      <c r="L492">
        <v>0.323358808664259</v>
      </c>
      <c r="M492">
        <v>0.1190031267285396</v>
      </c>
      <c r="N492">
        <v>0</v>
      </c>
      <c r="O492">
        <v>0.2632217276025344</v>
      </c>
      <c r="P492" t="s">
        <v>397</v>
      </c>
      <c r="Q492" t="s">
        <v>374</v>
      </c>
      <c r="R492">
        <v>0</v>
      </c>
      <c r="S492">
        <v>0.9952265555555555</v>
      </c>
      <c r="T492">
        <v>4.86</v>
      </c>
      <c r="U492">
        <v>0.5699588477366255</v>
      </c>
      <c r="V492">
        <v>0.8957000000000001</v>
      </c>
      <c r="W492">
        <v>0.9</v>
      </c>
      <c r="X492">
        <v>0.8957039</v>
      </c>
      <c r="Y492">
        <v>-0.6449</v>
      </c>
      <c r="Z492">
        <v>0.9898305084745763</v>
      </c>
      <c r="AA492">
        <v>0.05305466237942122</v>
      </c>
      <c r="AB492">
        <v>0.03852327447833066</v>
      </c>
      <c r="AC492">
        <v>0.8234349919743178</v>
      </c>
      <c r="AD492">
        <v>0.9213483146067416</v>
      </c>
    </row>
    <row r="493" spans="1:30">
      <c r="A493" s="1" t="s">
        <v>500</v>
      </c>
      <c r="B493">
        <f>HYPERLINK("https://www.suredividend.com/sure-analysis-CLDT/","Chatham Lodging Trust")</f>
        <v>0</v>
      </c>
      <c r="C493">
        <v>7.94</v>
      </c>
      <c r="D493">
        <v>372.83064</v>
      </c>
      <c r="E493" t="s">
        <v>663</v>
      </c>
      <c r="F493" t="s">
        <v>633</v>
      </c>
      <c r="G493" t="s">
        <v>675</v>
      </c>
      <c r="H493" t="s">
        <v>703</v>
      </c>
      <c r="I493" t="s">
        <v>1192</v>
      </c>
      <c r="J493" t="s">
        <v>1316</v>
      </c>
      <c r="K493">
        <v>43888</v>
      </c>
      <c r="L493">
        <v>0.16624685138539</v>
      </c>
      <c r="M493">
        <v>0.1644629734679628</v>
      </c>
      <c r="N493">
        <v>0.02</v>
      </c>
      <c r="O493">
        <v>0.2615307719221116</v>
      </c>
      <c r="P493" t="s">
        <v>397</v>
      </c>
      <c r="Q493" t="s">
        <v>637</v>
      </c>
      <c r="R493">
        <v>0</v>
      </c>
      <c r="S493">
        <v>0.75</v>
      </c>
      <c r="T493">
        <v>17</v>
      </c>
      <c r="U493">
        <v>0.4670588235294118</v>
      </c>
      <c r="V493">
        <v>0.3933</v>
      </c>
      <c r="W493">
        <v>1.76</v>
      </c>
      <c r="X493">
        <v>1.32</v>
      </c>
      <c r="Y493">
        <v>-0.5799000000000001</v>
      </c>
      <c r="Z493">
        <v>0.9491525423728814</v>
      </c>
      <c r="AA493">
        <v>0.09003215434083602</v>
      </c>
      <c r="AB493">
        <v>0.1436597110754414</v>
      </c>
      <c r="AC493">
        <v>0.9181380417335474</v>
      </c>
      <c r="AD493">
        <v>0.9149277688603532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28.81</v>
      </c>
      <c r="D494">
        <v>53504.92365</v>
      </c>
      <c r="E494" t="s">
        <v>660</v>
      </c>
      <c r="F494" t="s">
        <v>632</v>
      </c>
      <c r="G494" t="s">
        <v>693</v>
      </c>
      <c r="H494" t="s">
        <v>703</v>
      </c>
      <c r="I494" t="s">
        <v>1193</v>
      </c>
      <c r="J494" t="s">
        <v>1324</v>
      </c>
      <c r="K494">
        <v>43865</v>
      </c>
      <c r="L494">
        <v>0.130510239500173</v>
      </c>
      <c r="M494">
        <v>0.1580347677051943</v>
      </c>
      <c r="N494">
        <v>0.04</v>
      </c>
      <c r="O494">
        <v>0.2608374593353389</v>
      </c>
      <c r="P494" t="s">
        <v>397</v>
      </c>
      <c r="Q494" t="s">
        <v>637</v>
      </c>
      <c r="R494">
        <v>0</v>
      </c>
      <c r="S494">
        <v>0.752</v>
      </c>
      <c r="T494">
        <v>60</v>
      </c>
      <c r="U494">
        <v>0.4801666666666666</v>
      </c>
      <c r="V494">
        <v>3.9292</v>
      </c>
      <c r="W494">
        <v>5</v>
      </c>
      <c r="X494">
        <v>3.76</v>
      </c>
      <c r="Y494">
        <v>-0.5514</v>
      </c>
      <c r="Z494">
        <v>0.9050847457627118</v>
      </c>
      <c r="AA494">
        <v>0.1141479099678457</v>
      </c>
      <c r="AB494">
        <v>0.3723916532905296</v>
      </c>
      <c r="AC494">
        <v>0.9020866773675762</v>
      </c>
      <c r="AD494">
        <v>0.913322632423756</v>
      </c>
    </row>
    <row r="495" spans="1:30">
      <c r="A495" s="1" t="s">
        <v>502</v>
      </c>
      <c r="B495">
        <f>HYPERLINK("https://www.suredividend.com/sure-analysis-IVZ/","Invesco Ltd.")</f>
        <v>0</v>
      </c>
      <c r="C495">
        <v>9.449999999999999</v>
      </c>
      <c r="D495">
        <v>4284.67725</v>
      </c>
      <c r="E495" t="s">
        <v>669</v>
      </c>
      <c r="F495" t="s">
        <v>632</v>
      </c>
      <c r="G495" t="s">
        <v>675</v>
      </c>
      <c r="H495" t="s">
        <v>703</v>
      </c>
      <c r="I495" t="s">
        <v>1194</v>
      </c>
      <c r="J495" t="s">
        <v>1316</v>
      </c>
      <c r="K495">
        <v>43859</v>
      </c>
      <c r="L495">
        <v>0.13015873015873</v>
      </c>
      <c r="M495">
        <v>0.173160676311841</v>
      </c>
      <c r="N495">
        <v>0.02</v>
      </c>
      <c r="O495">
        <v>0.2587097101223026</v>
      </c>
      <c r="P495" t="s">
        <v>397</v>
      </c>
      <c r="Q495" t="s">
        <v>374</v>
      </c>
      <c r="R495">
        <v>11</v>
      </c>
      <c r="S495">
        <v>0.4730769230769231</v>
      </c>
      <c r="T495">
        <v>21</v>
      </c>
      <c r="U495">
        <v>0.45</v>
      </c>
      <c r="V495">
        <v>1.2926</v>
      </c>
      <c r="W495">
        <v>2.6</v>
      </c>
      <c r="X495">
        <v>1.23</v>
      </c>
      <c r="Y495">
        <v>-0.5111</v>
      </c>
      <c r="Z495">
        <v>0.9033898305084747</v>
      </c>
      <c r="AA495">
        <v>0.1414790996784566</v>
      </c>
      <c r="AB495">
        <v>0.1436597110754414</v>
      </c>
      <c r="AC495">
        <v>0.9293739967897271</v>
      </c>
      <c r="AD495">
        <v>0.9101123595505618</v>
      </c>
    </row>
    <row r="496" spans="1:30">
      <c r="A496" s="1" t="s">
        <v>503</v>
      </c>
      <c r="B496">
        <f>HYPERLINK("https://www.suredividend.com/sure-analysis-BKR/","Baker Hughes Co.")</f>
        <v>0</v>
      </c>
      <c r="C496">
        <v>10.7</v>
      </c>
      <c r="D496">
        <v>11031.035359</v>
      </c>
      <c r="E496" t="s">
        <v>660</v>
      </c>
      <c r="F496" t="s">
        <v>632</v>
      </c>
      <c r="G496" t="s">
        <v>675</v>
      </c>
      <c r="H496" t="s">
        <v>703</v>
      </c>
      <c r="I496" t="s">
        <v>1195</v>
      </c>
      <c r="J496" t="s">
        <v>1315</v>
      </c>
      <c r="K496">
        <v>43851</v>
      </c>
      <c r="L496">
        <v>0.067289719626168</v>
      </c>
      <c r="M496">
        <v>0.1550686071945648</v>
      </c>
      <c r="N496">
        <v>0.06</v>
      </c>
      <c r="O496">
        <v>0.256473344094327</v>
      </c>
      <c r="P496" t="s">
        <v>397</v>
      </c>
      <c r="Q496" t="s">
        <v>440</v>
      </c>
      <c r="R496">
        <v>0</v>
      </c>
      <c r="S496">
        <v>0.5538461538461538</v>
      </c>
      <c r="T496">
        <v>22</v>
      </c>
      <c r="U496">
        <v>0.4863636363636363</v>
      </c>
      <c r="V496">
        <v>0.2198</v>
      </c>
      <c r="W496">
        <v>1.3</v>
      </c>
      <c r="X496">
        <v>0.72</v>
      </c>
      <c r="Y496">
        <v>-0.6073000000000001</v>
      </c>
      <c r="Z496">
        <v>0.6813559322033899</v>
      </c>
      <c r="AA496">
        <v>0.07234726688102894</v>
      </c>
      <c r="AB496">
        <v>0.6645264847512038</v>
      </c>
      <c r="AC496">
        <v>0.9004815409309791</v>
      </c>
      <c r="AD496">
        <v>0.9085072231139647</v>
      </c>
    </row>
    <row r="497" spans="1:30">
      <c r="A497" s="1" t="s">
        <v>504</v>
      </c>
      <c r="B497">
        <f>HYPERLINK("https://www.suredividend.com/sure-analysis-HEP/","Holly Energy Partners LP")</f>
        <v>0</v>
      </c>
      <c r="C497">
        <v>12.86</v>
      </c>
      <c r="D497">
        <v>1355.9584</v>
      </c>
      <c r="E497" t="s">
        <v>660</v>
      </c>
      <c r="F497" t="s">
        <v>634</v>
      </c>
      <c r="G497" t="s">
        <v>675</v>
      </c>
      <c r="H497" t="s">
        <v>703</v>
      </c>
      <c r="I497" t="s">
        <v>955</v>
      </c>
      <c r="J497" t="s">
        <v>1315</v>
      </c>
      <c r="K497">
        <v>43881</v>
      </c>
      <c r="L497">
        <v>0.208592534992223</v>
      </c>
      <c r="M497">
        <v>0.1329064636778683</v>
      </c>
      <c r="N497">
        <v>0.02</v>
      </c>
      <c r="O497">
        <v>0.2544422781179614</v>
      </c>
      <c r="P497" t="s">
        <v>397</v>
      </c>
      <c r="Q497" t="s">
        <v>637</v>
      </c>
      <c r="R497">
        <v>16</v>
      </c>
      <c r="S497">
        <v>0.9972118959107807</v>
      </c>
      <c r="T497">
        <v>24</v>
      </c>
      <c r="U497">
        <v>0.5358333333333333</v>
      </c>
      <c r="V497">
        <v>2.1328</v>
      </c>
      <c r="W497">
        <v>2.69</v>
      </c>
      <c r="X497">
        <v>2.6825</v>
      </c>
      <c r="Y497">
        <v>-0.5478000000000001</v>
      </c>
      <c r="Z497">
        <v>0.9728813559322034</v>
      </c>
      <c r="AA497">
        <v>0.1189710610932476</v>
      </c>
      <c r="AB497">
        <v>0.1436597110754414</v>
      </c>
      <c r="AC497">
        <v>0.8571428571428571</v>
      </c>
      <c r="AD497">
        <v>0.9036918138041733</v>
      </c>
    </row>
    <row r="498" spans="1:30">
      <c r="A498" s="1" t="s">
        <v>505</v>
      </c>
      <c r="B498">
        <f>HYPERLINK("https://www.suredividend.com/sure-analysis-BPY/","Brookfield Property Partners LP")</f>
        <v>0</v>
      </c>
      <c r="C498">
        <v>12</v>
      </c>
      <c r="D498">
        <v>11324.185224</v>
      </c>
      <c r="E498" t="s">
        <v>666</v>
      </c>
      <c r="F498" t="s">
        <v>633</v>
      </c>
      <c r="G498" t="s">
        <v>674</v>
      </c>
      <c r="H498" t="s">
        <v>704</v>
      </c>
      <c r="I498" t="s">
        <v>1196</v>
      </c>
      <c r="J498" t="s">
        <v>1316</v>
      </c>
      <c r="K498">
        <v>43867</v>
      </c>
      <c r="L498">
        <v>0.11</v>
      </c>
      <c r="M498">
        <v>0.1389622185878991</v>
      </c>
      <c r="N498">
        <v>0.05</v>
      </c>
      <c r="O498">
        <v>0.2531049618099515</v>
      </c>
      <c r="P498" t="s">
        <v>397</v>
      </c>
      <c r="Q498" t="s">
        <v>374</v>
      </c>
      <c r="R498">
        <v>13</v>
      </c>
      <c r="S498">
        <v>0.9230769230769231</v>
      </c>
      <c r="T498">
        <v>23</v>
      </c>
      <c r="U498">
        <v>0.5217391304347826</v>
      </c>
      <c r="V498">
        <v>1.8955</v>
      </c>
      <c r="W498">
        <v>1.43</v>
      </c>
      <c r="X498">
        <v>1.32</v>
      </c>
      <c r="Y498">
        <v>-0.3976</v>
      </c>
      <c r="Z498">
        <v>0.8576271186440678</v>
      </c>
      <c r="AA498">
        <v>0.2524115755627009</v>
      </c>
      <c r="AB498">
        <v>0.5232744783306581</v>
      </c>
      <c r="AC498">
        <v>0.8796147672552166</v>
      </c>
      <c r="AD498">
        <v>0.8988764044943821</v>
      </c>
    </row>
    <row r="499" spans="1:30">
      <c r="A499" s="1" t="s">
        <v>506</v>
      </c>
      <c r="B499">
        <f>HYPERLINK("https://www.suredividend.com/sure-analysis-OXLC/","Oxford Lane Capital Corp.")</f>
        <v>0</v>
      </c>
      <c r="C499">
        <v>5</v>
      </c>
      <c r="D499">
        <v>295.96</v>
      </c>
      <c r="E499" t="s">
        <v>660</v>
      </c>
      <c r="F499" t="s">
        <v>632</v>
      </c>
      <c r="G499" t="s">
        <v>675</v>
      </c>
      <c r="H499" t="s">
        <v>704</v>
      </c>
      <c r="I499" t="s">
        <v>1197</v>
      </c>
      <c r="J499" t="s">
        <v>1334</v>
      </c>
      <c r="K499">
        <v>43866</v>
      </c>
      <c r="L499">
        <v>0.324</v>
      </c>
      <c r="M499">
        <v>0.1272345138316673</v>
      </c>
      <c r="N499">
        <v>-0.02</v>
      </c>
      <c r="O499">
        <v>0.2459856325540848</v>
      </c>
      <c r="P499" t="s">
        <v>397</v>
      </c>
      <c r="Q499" t="s">
        <v>374</v>
      </c>
      <c r="R499">
        <v>0</v>
      </c>
      <c r="S499">
        <v>1.157142857142857</v>
      </c>
      <c r="T499">
        <v>9.1</v>
      </c>
      <c r="U499">
        <v>0.5494505494505495</v>
      </c>
      <c r="V499">
        <v>-2.3655</v>
      </c>
      <c r="W499">
        <v>1.4</v>
      </c>
      <c r="X499">
        <v>1.62</v>
      </c>
      <c r="Y499">
        <v>-0.499</v>
      </c>
      <c r="Z499">
        <v>0.9915254237288136</v>
      </c>
      <c r="AA499">
        <v>0.1543408360128617</v>
      </c>
      <c r="AB499">
        <v>0.01685393258426966</v>
      </c>
      <c r="AC499">
        <v>0.8507223113964687</v>
      </c>
      <c r="AD499">
        <v>0.8876404494382022</v>
      </c>
    </row>
    <row r="500" spans="1:30">
      <c r="A500" s="1" t="s">
        <v>507</v>
      </c>
      <c r="B500">
        <f>HYPERLINK("https://www.suredividend.com/sure-analysis-SVC/","Service Properties Trust")</f>
        <v>0</v>
      </c>
      <c r="C500">
        <v>9.289999999999999</v>
      </c>
      <c r="D500">
        <v>1528.78098</v>
      </c>
      <c r="E500" t="s">
        <v>669</v>
      </c>
      <c r="F500" t="s">
        <v>633</v>
      </c>
      <c r="G500" t="s">
        <v>675</v>
      </c>
      <c r="H500" t="s">
        <v>704</v>
      </c>
      <c r="I500" t="s">
        <v>1198</v>
      </c>
      <c r="J500" t="s">
        <v>1316</v>
      </c>
      <c r="K500">
        <v>43899</v>
      </c>
      <c r="L500">
        <v>0.232508073196986</v>
      </c>
      <c r="M500">
        <v>0.1005635091243042</v>
      </c>
      <c r="N500">
        <v>0.02</v>
      </c>
      <c r="O500">
        <v>0.2441088941585012</v>
      </c>
      <c r="P500" t="s">
        <v>397</v>
      </c>
      <c r="Q500" t="s">
        <v>637</v>
      </c>
      <c r="R500">
        <v>8</v>
      </c>
      <c r="S500">
        <v>0.8</v>
      </c>
      <c r="T500">
        <v>15</v>
      </c>
      <c r="U500">
        <v>0.6193333333333333</v>
      </c>
      <c r="V500">
        <v>1.5812</v>
      </c>
      <c r="W500">
        <v>2.7</v>
      </c>
      <c r="X500">
        <v>2.16</v>
      </c>
      <c r="Y500">
        <v>-0.6468</v>
      </c>
      <c r="Z500">
        <v>0.9779661016949153</v>
      </c>
      <c r="AA500">
        <v>0.05144694533762058</v>
      </c>
      <c r="AB500">
        <v>0.1436597110754414</v>
      </c>
      <c r="AC500">
        <v>0.7608346709470305</v>
      </c>
      <c r="AD500">
        <v>0.8812199036918138</v>
      </c>
    </row>
    <row r="501" spans="1:30">
      <c r="A501" s="1" t="s">
        <v>508</v>
      </c>
      <c r="B501">
        <f>HYPERLINK("https://www.suredividend.com/sure-analysis-HP/","Helmerich &amp; Payne, Inc.")</f>
        <v>0</v>
      </c>
      <c r="C501">
        <v>15.96</v>
      </c>
      <c r="D501">
        <v>1737.69288</v>
      </c>
      <c r="E501" t="s">
        <v>660</v>
      </c>
      <c r="F501" t="s">
        <v>632</v>
      </c>
      <c r="G501" t="s">
        <v>675</v>
      </c>
      <c r="H501" t="s">
        <v>703</v>
      </c>
      <c r="I501" t="s">
        <v>1199</v>
      </c>
      <c r="J501" t="s">
        <v>1315</v>
      </c>
      <c r="K501">
        <v>43865</v>
      </c>
      <c r="L501">
        <v>0.177944862155388</v>
      </c>
      <c r="M501">
        <v>-0.1082524506985897</v>
      </c>
      <c r="N501">
        <v>0.295</v>
      </c>
      <c r="O501">
        <v>0.2410051088450085</v>
      </c>
      <c r="P501" t="s">
        <v>397</v>
      </c>
      <c r="Q501" t="s">
        <v>374</v>
      </c>
      <c r="R501">
        <v>47</v>
      </c>
      <c r="S501">
        <v>5.163636363636363</v>
      </c>
      <c r="T501">
        <v>9</v>
      </c>
      <c r="U501">
        <v>1.773333333333333</v>
      </c>
      <c r="V501">
        <v>-0.2274</v>
      </c>
      <c r="W501">
        <v>0.55</v>
      </c>
      <c r="X501">
        <v>2.84</v>
      </c>
      <c r="Y501">
        <v>-0.7108</v>
      </c>
      <c r="Z501">
        <v>0.9576271186440678</v>
      </c>
      <c r="AA501">
        <v>0.03697749196141479</v>
      </c>
      <c r="AB501">
        <v>0.9935794542536115</v>
      </c>
      <c r="AC501">
        <v>0.02086677367576244</v>
      </c>
      <c r="AD501">
        <v>0.8780096308186195</v>
      </c>
    </row>
    <row r="502" spans="1:30">
      <c r="A502" s="1" t="s">
        <v>509</v>
      </c>
      <c r="B502">
        <f>HYPERLINK("https://www.suredividend.com/sure-analysis-APAM/","Artisan Partners Asset Management, Inc.")</f>
        <v>0</v>
      </c>
      <c r="C502">
        <v>20.01</v>
      </c>
      <c r="D502">
        <v>1557.236289</v>
      </c>
      <c r="E502" t="s">
        <v>665</v>
      </c>
      <c r="F502" t="s">
        <v>632</v>
      </c>
      <c r="G502" t="s">
        <v>675</v>
      </c>
      <c r="H502" t="s">
        <v>703</v>
      </c>
      <c r="I502" t="s">
        <v>1200</v>
      </c>
      <c r="J502" t="s">
        <v>1316</v>
      </c>
      <c r="K502">
        <v>43875</v>
      </c>
      <c r="L502">
        <v>0.117941029485257</v>
      </c>
      <c r="M502">
        <v>0.1246336722607968</v>
      </c>
      <c r="N502">
        <v>0.03</v>
      </c>
      <c r="O502">
        <v>0.2292507417182126</v>
      </c>
      <c r="P502" t="s">
        <v>397</v>
      </c>
      <c r="Q502" t="s">
        <v>374</v>
      </c>
      <c r="R502">
        <v>0</v>
      </c>
      <c r="S502">
        <v>0.7687296416938111</v>
      </c>
      <c r="T502">
        <v>36</v>
      </c>
      <c r="U502">
        <v>0.5558333333333334</v>
      </c>
      <c r="V502">
        <v>2.6209</v>
      </c>
      <c r="W502">
        <v>3.07</v>
      </c>
      <c r="X502">
        <v>2.36</v>
      </c>
      <c r="Y502">
        <v>-0.2368</v>
      </c>
      <c r="Z502">
        <v>0.8830508474576271</v>
      </c>
      <c r="AA502">
        <v>0.5048231511254019</v>
      </c>
      <c r="AB502">
        <v>0.2415730337078652</v>
      </c>
      <c r="AC502">
        <v>0.8443017656500803</v>
      </c>
      <c r="AD502">
        <v>0.8603531300160513</v>
      </c>
    </row>
    <row r="503" spans="1:30">
      <c r="A503" s="1" t="s">
        <v>510</v>
      </c>
      <c r="B503">
        <f>HYPERLINK("https://www.suredividend.com/sure-analysis-BP/","BP Plc")</f>
        <v>0</v>
      </c>
      <c r="C503">
        <v>21.57</v>
      </c>
      <c r="D503">
        <v>72239.96836499999</v>
      </c>
      <c r="E503" t="s">
        <v>660</v>
      </c>
      <c r="F503" t="s">
        <v>632</v>
      </c>
      <c r="G503" t="s">
        <v>677</v>
      </c>
      <c r="H503" t="s">
        <v>703</v>
      </c>
      <c r="I503" t="s">
        <v>1201</v>
      </c>
      <c r="J503" t="s">
        <v>1324</v>
      </c>
      <c r="K503">
        <v>43866</v>
      </c>
      <c r="L503">
        <v>0.114742698191933</v>
      </c>
      <c r="M503">
        <v>0.1139618449765318</v>
      </c>
      <c r="N503">
        <v>0.05</v>
      </c>
      <c r="O503">
        <v>0.227295344687453</v>
      </c>
      <c r="P503" t="s">
        <v>397</v>
      </c>
      <c r="Q503" t="s">
        <v>374</v>
      </c>
      <c r="R503">
        <v>3</v>
      </c>
      <c r="S503">
        <v>0.7983870967741935</v>
      </c>
      <c r="T503">
        <v>37</v>
      </c>
      <c r="U503">
        <v>0.582972972972973</v>
      </c>
      <c r="V503">
        <v>1.2029</v>
      </c>
      <c r="W503">
        <v>3.1</v>
      </c>
      <c r="X503">
        <v>2.475</v>
      </c>
      <c r="Y503">
        <v>-0.5079</v>
      </c>
      <c r="Z503">
        <v>0.8745762711864407</v>
      </c>
      <c r="AA503">
        <v>0.1479099678456592</v>
      </c>
      <c r="AB503">
        <v>0.5232744783306581</v>
      </c>
      <c r="AC503">
        <v>0.8138041733547351</v>
      </c>
      <c r="AD503">
        <v>0.8571428571428571</v>
      </c>
    </row>
    <row r="504" spans="1:30">
      <c r="A504" s="1" t="s">
        <v>511</v>
      </c>
      <c r="B504">
        <f>HYPERLINK("https://www.suredividend.com/sure-analysis-E/","Eni SpA")</f>
        <v>0</v>
      </c>
      <c r="C504">
        <v>14.85</v>
      </c>
      <c r="D504">
        <v>26618.215162</v>
      </c>
      <c r="E504" t="s">
        <v>660</v>
      </c>
      <c r="F504" t="s">
        <v>632</v>
      </c>
      <c r="G504" t="s">
        <v>687</v>
      </c>
      <c r="H504" t="s">
        <v>703</v>
      </c>
      <c r="I504" t="s">
        <v>1202</v>
      </c>
      <c r="J504" t="s">
        <v>1324</v>
      </c>
      <c r="K504">
        <v>43894</v>
      </c>
      <c r="L504">
        <v>0.124956228956228</v>
      </c>
      <c r="M504">
        <v>0.09144103126242209</v>
      </c>
      <c r="N504">
        <v>0.06</v>
      </c>
      <c r="O504">
        <v>0.2229389665854353</v>
      </c>
      <c r="P504" t="s">
        <v>397</v>
      </c>
      <c r="Q504" t="s">
        <v>374</v>
      </c>
      <c r="R504">
        <v>0</v>
      </c>
      <c r="S504">
        <v>1.030888888888889</v>
      </c>
      <c r="T504">
        <v>23</v>
      </c>
      <c r="U504">
        <v>0.6456521739130434</v>
      </c>
      <c r="V504">
        <v>0.1066</v>
      </c>
      <c r="W504">
        <v>1.8</v>
      </c>
      <c r="X504">
        <v>1.8556</v>
      </c>
      <c r="Y504">
        <v>-0.578</v>
      </c>
      <c r="Z504">
        <v>0.8915254237288136</v>
      </c>
      <c r="AA504">
        <v>0.0932475884244373</v>
      </c>
      <c r="AB504">
        <v>0.6645264847512038</v>
      </c>
      <c r="AC504">
        <v>0.7191011235955057</v>
      </c>
      <c r="AD504">
        <v>0.8491171749598716</v>
      </c>
    </row>
    <row r="505" spans="1:30">
      <c r="A505" s="1" t="s">
        <v>512</v>
      </c>
      <c r="B505">
        <f>HYPERLINK("https://www.suredividend.com/sure-analysis-PBA/","Pembina Pipeline Corp.")</f>
        <v>0</v>
      </c>
      <c r="C505">
        <v>18.78</v>
      </c>
      <c r="D505">
        <v>10323.87306</v>
      </c>
      <c r="E505" t="s">
        <v>660</v>
      </c>
      <c r="F505" t="s">
        <v>632</v>
      </c>
      <c r="G505" t="s">
        <v>676</v>
      </c>
      <c r="H505" t="s">
        <v>703</v>
      </c>
      <c r="I505" t="s">
        <v>1203</v>
      </c>
      <c r="J505" t="s">
        <v>1315</v>
      </c>
      <c r="K505">
        <v>43780</v>
      </c>
      <c r="L505">
        <v>0.09470859891008801</v>
      </c>
      <c r="M505">
        <v>0.1124765829510075</v>
      </c>
      <c r="N505">
        <v>0.05</v>
      </c>
      <c r="O505">
        <v>0.2185912199158211</v>
      </c>
      <c r="P505" t="s">
        <v>397</v>
      </c>
      <c r="Q505" t="s">
        <v>440</v>
      </c>
      <c r="R505">
        <v>7</v>
      </c>
      <c r="S505">
        <v>0.999228925579472</v>
      </c>
      <c r="T505">
        <v>32</v>
      </c>
      <c r="U505">
        <v>0.586875</v>
      </c>
      <c r="V505">
        <v>2.0005</v>
      </c>
      <c r="W505">
        <v>1.78</v>
      </c>
      <c r="X505">
        <v>1.77862748753146</v>
      </c>
      <c r="Y505">
        <v>-0.4934</v>
      </c>
      <c r="Z505">
        <v>0.823728813559322</v>
      </c>
      <c r="AA505">
        <v>0.162379421221865</v>
      </c>
      <c r="AB505">
        <v>0.5232744783306581</v>
      </c>
      <c r="AC505">
        <v>0.8009630818619583</v>
      </c>
      <c r="AD505">
        <v>0.841091492776886</v>
      </c>
    </row>
    <row r="506" spans="1:30">
      <c r="A506" s="1" t="s">
        <v>513</v>
      </c>
      <c r="B506">
        <f>HYPERLINK("https://www.suredividend.com/sure-analysis-WMB/","The Williams Cos., Inc.")</f>
        <v>0</v>
      </c>
      <c r="C506">
        <v>13.29</v>
      </c>
      <c r="D506">
        <v>16113.9921</v>
      </c>
      <c r="E506" t="s">
        <v>660</v>
      </c>
      <c r="F506" t="s">
        <v>632</v>
      </c>
      <c r="G506" t="s">
        <v>675</v>
      </c>
      <c r="H506" t="s">
        <v>703</v>
      </c>
      <c r="I506" t="s">
        <v>1204</v>
      </c>
      <c r="J506" t="s">
        <v>1315</v>
      </c>
      <c r="K506">
        <v>43886</v>
      </c>
      <c r="L506">
        <v>0.114371708051166</v>
      </c>
      <c r="M506">
        <v>0.09581909215545736</v>
      </c>
      <c r="N506">
        <v>0.05</v>
      </c>
      <c r="O506">
        <v>0.2164023020881778</v>
      </c>
      <c r="P506" t="s">
        <v>397</v>
      </c>
      <c r="Q506" t="s">
        <v>440</v>
      </c>
      <c r="R506">
        <v>3</v>
      </c>
      <c r="S506">
        <v>1.381818181818182</v>
      </c>
      <c r="T506">
        <v>21</v>
      </c>
      <c r="U506">
        <v>0.6328571428571428</v>
      </c>
      <c r="V506">
        <v>0.6989000000000001</v>
      </c>
      <c r="W506">
        <v>1.1</v>
      </c>
      <c r="X506">
        <v>1.52</v>
      </c>
      <c r="Y506">
        <v>-0.5202</v>
      </c>
      <c r="Z506">
        <v>0.8728813559322033</v>
      </c>
      <c r="AA506">
        <v>0.1366559485530547</v>
      </c>
      <c r="AB506">
        <v>0.5232744783306581</v>
      </c>
      <c r="AC506">
        <v>0.7415730337078652</v>
      </c>
      <c r="AD506">
        <v>0.8346709470304975</v>
      </c>
    </row>
    <row r="507" spans="1:30">
      <c r="A507" s="1" t="s">
        <v>514</v>
      </c>
      <c r="B507">
        <f>HYPERLINK("https://www.suredividend.com/sure-analysis-SPH/","Suburban Propane Partners LP")</f>
        <v>0</v>
      </c>
      <c r="C507">
        <v>14.39</v>
      </c>
      <c r="D507">
        <v>893.1873000000001</v>
      </c>
      <c r="E507" t="s">
        <v>665</v>
      </c>
      <c r="F507" t="s">
        <v>634</v>
      </c>
      <c r="G507" t="s">
        <v>675</v>
      </c>
      <c r="H507" t="s">
        <v>703</v>
      </c>
      <c r="I507" t="s">
        <v>1205</v>
      </c>
      <c r="J507" t="s">
        <v>1331</v>
      </c>
      <c r="K507">
        <v>43878</v>
      </c>
      <c r="L507">
        <v>0.166782487838776</v>
      </c>
      <c r="M507">
        <v>0.1077202360350082</v>
      </c>
      <c r="N507">
        <v>0.015</v>
      </c>
      <c r="O507">
        <v>0.213422571834049</v>
      </c>
      <c r="P507" t="s">
        <v>397</v>
      </c>
      <c r="Q507" t="s">
        <v>374</v>
      </c>
      <c r="R507">
        <v>0</v>
      </c>
      <c r="S507">
        <v>0.64</v>
      </c>
      <c r="T507">
        <v>24</v>
      </c>
      <c r="U507">
        <v>0.5995833333333334</v>
      </c>
      <c r="V507">
        <v>1.3144</v>
      </c>
      <c r="W507">
        <v>3.75</v>
      </c>
      <c r="X507">
        <v>2.4</v>
      </c>
      <c r="Y507">
        <v>-0.3447</v>
      </c>
      <c r="Z507">
        <v>0.9508474576271186</v>
      </c>
      <c r="AA507">
        <v>0.3279742765273312</v>
      </c>
      <c r="AB507">
        <v>0.09149277688603531</v>
      </c>
      <c r="AC507">
        <v>0.7881219903691814</v>
      </c>
      <c r="AD507">
        <v>0.8234349919743178</v>
      </c>
    </row>
    <row r="508" spans="1:30">
      <c r="A508" s="1" t="s">
        <v>515</v>
      </c>
      <c r="B508">
        <f>HYPERLINK("https://www.suredividend.com/sure-analysis-FCAU/","Fiat Chrysler Automobiles NV")</f>
        <v>0</v>
      </c>
      <c r="C508">
        <v>8.99</v>
      </c>
      <c r="D508">
        <v>14098.2079</v>
      </c>
      <c r="E508" t="s">
        <v>665</v>
      </c>
      <c r="F508" t="s">
        <v>632</v>
      </c>
      <c r="G508" t="s">
        <v>677</v>
      </c>
      <c r="H508" t="s">
        <v>703</v>
      </c>
      <c r="I508" t="s">
        <v>1206</v>
      </c>
      <c r="J508" t="s">
        <v>1323</v>
      </c>
      <c r="K508">
        <v>43878</v>
      </c>
      <c r="L508">
        <v>0.21690767519466</v>
      </c>
      <c r="M508">
        <v>0.1358941056703704</v>
      </c>
      <c r="N508">
        <v>0.03</v>
      </c>
      <c r="O508">
        <v>0.2101362860625799</v>
      </c>
      <c r="P508" t="s">
        <v>397</v>
      </c>
      <c r="Q508" t="s">
        <v>374</v>
      </c>
      <c r="R508">
        <v>0</v>
      </c>
      <c r="S508">
        <v>0.65</v>
      </c>
      <c r="T508">
        <v>17</v>
      </c>
      <c r="U508">
        <v>0.5288235294117647</v>
      </c>
      <c r="V508">
        <v>2.0385</v>
      </c>
      <c r="W508">
        <v>3</v>
      </c>
      <c r="X508">
        <v>1.95</v>
      </c>
      <c r="Y508">
        <v>-0.374</v>
      </c>
      <c r="Z508">
        <v>0.9745762711864407</v>
      </c>
      <c r="AA508">
        <v>0.2861736334405145</v>
      </c>
      <c r="AB508">
        <v>0.2415730337078652</v>
      </c>
      <c r="AC508">
        <v>0.869983948635634</v>
      </c>
      <c r="AD508">
        <v>0.8170144462279293</v>
      </c>
    </row>
    <row r="509" spans="1:30">
      <c r="A509" s="1" t="s">
        <v>516</v>
      </c>
      <c r="B509">
        <f>HYPERLINK("https://www.suredividend.com/sure-analysis-ALARF/","Alaris Royalty Corp.")</f>
        <v>0</v>
      </c>
      <c r="C509">
        <v>8.02</v>
      </c>
      <c r="D509">
        <v>294.40618</v>
      </c>
      <c r="E509" t="s">
        <v>660</v>
      </c>
      <c r="F509" t="s">
        <v>632</v>
      </c>
      <c r="G509" t="s">
        <v>676</v>
      </c>
      <c r="H509" t="s">
        <v>705</v>
      </c>
      <c r="I509" t="s">
        <v>1207</v>
      </c>
      <c r="J509" t="s">
        <v>1316</v>
      </c>
      <c r="K509">
        <v>43900</v>
      </c>
      <c r="L509">
        <v>0.155044854765137</v>
      </c>
      <c r="M509">
        <v>0.1014221265446473</v>
      </c>
      <c r="N509">
        <v>0.02</v>
      </c>
      <c r="O509">
        <v>0.2091857381010314</v>
      </c>
      <c r="P509" t="s">
        <v>397</v>
      </c>
      <c r="Q509" t="s">
        <v>374</v>
      </c>
      <c r="R509">
        <v>0</v>
      </c>
      <c r="S509">
        <v>0.8881855251545715</v>
      </c>
      <c r="T509">
        <v>13</v>
      </c>
      <c r="U509">
        <v>0.6169230769230769</v>
      </c>
      <c r="V509">
        <v>0.7442000000000001</v>
      </c>
      <c r="W509">
        <v>1.4</v>
      </c>
      <c r="X509">
        <v>1.2434597352164</v>
      </c>
      <c r="Y509">
        <v>-0.472</v>
      </c>
      <c r="Z509">
        <v>0.9305084745762712</v>
      </c>
      <c r="AA509">
        <v>0.184887459807074</v>
      </c>
      <c r="AB509">
        <v>0.1436597110754414</v>
      </c>
      <c r="AC509">
        <v>0.7640449438202248</v>
      </c>
      <c r="AD509">
        <v>0.812199036918138</v>
      </c>
    </row>
    <row r="510" spans="1:30">
      <c r="A510" s="1" t="s">
        <v>517</v>
      </c>
      <c r="B510">
        <f>HYPERLINK("https://www.suredividend.com/sure-analysis-MGM/","MGM Resorts International")</f>
        <v>0</v>
      </c>
      <c r="C510">
        <v>15.26</v>
      </c>
      <c r="D510">
        <v>7514.54284</v>
      </c>
      <c r="E510" t="s">
        <v>660</v>
      </c>
      <c r="F510" t="s">
        <v>632</v>
      </c>
      <c r="G510" t="s">
        <v>675</v>
      </c>
      <c r="H510" t="s">
        <v>703</v>
      </c>
      <c r="I510" t="s">
        <v>1208</v>
      </c>
      <c r="J510" t="s">
        <v>1333</v>
      </c>
      <c r="K510">
        <v>43875</v>
      </c>
      <c r="L510">
        <v>0.034076015727391</v>
      </c>
      <c r="M510">
        <v>-0.08105590102013149</v>
      </c>
      <c r="N510">
        <v>0.29</v>
      </c>
      <c r="O510">
        <v>0.2089606718029078</v>
      </c>
      <c r="P510" t="s">
        <v>397</v>
      </c>
      <c r="Q510" t="s">
        <v>397</v>
      </c>
      <c r="R510">
        <v>3</v>
      </c>
      <c r="S510">
        <v>0.8666666666666667</v>
      </c>
      <c r="T510">
        <v>10</v>
      </c>
      <c r="U510">
        <v>1.526</v>
      </c>
      <c r="V510">
        <v>3.996</v>
      </c>
      <c r="W510">
        <v>0.6</v>
      </c>
      <c r="X510">
        <v>0.52</v>
      </c>
      <c r="Y510">
        <v>-0.4257</v>
      </c>
      <c r="Z510">
        <v>0.3838983050847458</v>
      </c>
      <c r="AA510">
        <v>0.2218649517684887</v>
      </c>
      <c r="AB510">
        <v>0.9919743178170144</v>
      </c>
      <c r="AC510">
        <v>0.03370786516853932</v>
      </c>
      <c r="AD510">
        <v>0.810593900481541</v>
      </c>
    </row>
    <row r="511" spans="1:30">
      <c r="A511" s="1" t="s">
        <v>518</v>
      </c>
      <c r="B511">
        <f>HYPERLINK("https://www.suredividend.com/sure-analysis-BGS/","B&amp;G Foods, Inc.")</f>
        <v>0</v>
      </c>
      <c r="C511">
        <v>11.63</v>
      </c>
      <c r="D511">
        <v>744.839861</v>
      </c>
      <c r="E511" t="s">
        <v>664</v>
      </c>
      <c r="F511" t="s">
        <v>632</v>
      </c>
      <c r="G511" t="s">
        <v>675</v>
      </c>
      <c r="H511" t="s">
        <v>703</v>
      </c>
      <c r="I511" t="s">
        <v>1209</v>
      </c>
      <c r="J511" t="s">
        <v>1332</v>
      </c>
      <c r="K511">
        <v>43888</v>
      </c>
      <c r="L511">
        <v>0.163370593293207</v>
      </c>
      <c r="M511">
        <v>0.1031505281386274</v>
      </c>
      <c r="N511">
        <v>0.02</v>
      </c>
      <c r="O511">
        <v>0.2050800682586884</v>
      </c>
      <c r="P511" t="s">
        <v>397</v>
      </c>
      <c r="Q511" t="s">
        <v>374</v>
      </c>
      <c r="R511">
        <v>9</v>
      </c>
      <c r="S511">
        <v>1.117647058823529</v>
      </c>
      <c r="T511">
        <v>19</v>
      </c>
      <c r="U511">
        <v>0.6121052631578948</v>
      </c>
      <c r="V511">
        <v>1.1732</v>
      </c>
      <c r="W511">
        <v>1.7</v>
      </c>
      <c r="X511">
        <v>1.9</v>
      </c>
      <c r="Y511">
        <v>-0.5085000000000001</v>
      </c>
      <c r="Z511">
        <v>0.9440677966101696</v>
      </c>
      <c r="AA511">
        <v>0.1463022508038585</v>
      </c>
      <c r="AB511">
        <v>0.1436597110754414</v>
      </c>
      <c r="AC511">
        <v>0.7704654895666131</v>
      </c>
      <c r="AD511">
        <v>0.797752808988764</v>
      </c>
    </row>
    <row r="512" spans="1:30">
      <c r="A512" s="1" t="s">
        <v>519</v>
      </c>
      <c r="B512">
        <f>HYPERLINK("https://www.suredividend.com/sure-analysis-AGNC/","AGNC Investment Corp.")</f>
        <v>0</v>
      </c>
      <c r="C512">
        <v>11.56</v>
      </c>
      <c r="D512">
        <v>6247.89165</v>
      </c>
      <c r="E512" t="s">
        <v>670</v>
      </c>
      <c r="F512" t="s">
        <v>633</v>
      </c>
      <c r="G512" t="s">
        <v>675</v>
      </c>
      <c r="H512" t="s">
        <v>704</v>
      </c>
      <c r="I512" t="s">
        <v>1210</v>
      </c>
      <c r="J512" t="s">
        <v>1316</v>
      </c>
      <c r="K512">
        <v>43799</v>
      </c>
      <c r="L512">
        <v>0.173010380622837</v>
      </c>
      <c r="M512">
        <v>0.09260437254030962</v>
      </c>
      <c r="N512">
        <v>0.004</v>
      </c>
      <c r="O512">
        <v>0.2033017539204696</v>
      </c>
      <c r="P512" t="s">
        <v>397</v>
      </c>
      <c r="Q512" t="s">
        <v>374</v>
      </c>
      <c r="R512">
        <v>0</v>
      </c>
      <c r="S512">
        <v>0.8849557522123894</v>
      </c>
      <c r="T512">
        <v>18</v>
      </c>
      <c r="U512">
        <v>0.6422222222222222</v>
      </c>
      <c r="V512">
        <v>1.1587</v>
      </c>
      <c r="W512">
        <v>2.26</v>
      </c>
      <c r="X512">
        <v>2</v>
      </c>
      <c r="Y512">
        <v>-0.3588</v>
      </c>
      <c r="Z512">
        <v>0.9542372881355932</v>
      </c>
      <c r="AA512">
        <v>0.3086816720257235</v>
      </c>
      <c r="AB512">
        <v>0.05617977528089888</v>
      </c>
      <c r="AC512">
        <v>0.7287319422150883</v>
      </c>
      <c r="AD512">
        <v>0.7913322632423756</v>
      </c>
    </row>
    <row r="513" spans="1:30">
      <c r="A513" s="1" t="s">
        <v>520</v>
      </c>
      <c r="B513">
        <f>HYPERLINK("https://www.suredividend.com/sure-analysis-BBBY/","Bed Bath &amp; Beyond, Inc.")</f>
        <v>0</v>
      </c>
      <c r="C513">
        <v>6.29</v>
      </c>
      <c r="D513">
        <v>798.58469</v>
      </c>
      <c r="E513" t="s">
        <v>664</v>
      </c>
      <c r="F513" t="s">
        <v>632</v>
      </c>
      <c r="G513" t="s">
        <v>675</v>
      </c>
      <c r="H513" t="s">
        <v>704</v>
      </c>
      <c r="I513" t="s">
        <v>1211</v>
      </c>
      <c r="J513" t="s">
        <v>1320</v>
      </c>
      <c r="K513">
        <v>43840</v>
      </c>
      <c r="L513">
        <v>0.106518282988871</v>
      </c>
      <c r="M513">
        <v>0.1182744643194518</v>
      </c>
      <c r="N513">
        <v>0.02</v>
      </c>
      <c r="O513">
        <v>0.2015388446730542</v>
      </c>
      <c r="P513" t="s">
        <v>397</v>
      </c>
      <c r="Q513" t="s">
        <v>374</v>
      </c>
      <c r="R513">
        <v>3</v>
      </c>
      <c r="S513">
        <v>0.4785714285714286</v>
      </c>
      <c r="T513">
        <v>11</v>
      </c>
      <c r="U513">
        <v>0.5718181818181818</v>
      </c>
      <c r="V513">
        <v>-6.2693</v>
      </c>
      <c r="W513">
        <v>1.4</v>
      </c>
      <c r="X513">
        <v>0.67</v>
      </c>
      <c r="Y513">
        <v>-0.5965</v>
      </c>
      <c r="Z513">
        <v>0.8508474576271187</v>
      </c>
      <c r="AA513">
        <v>0.07877813504823152</v>
      </c>
      <c r="AB513">
        <v>0.1436597110754414</v>
      </c>
      <c r="AC513">
        <v>0.8218298555377207</v>
      </c>
      <c r="AD513">
        <v>0.7865168539325843</v>
      </c>
    </row>
    <row r="514" spans="1:30">
      <c r="A514" s="1" t="s">
        <v>521</v>
      </c>
      <c r="B514">
        <f>HYPERLINK("https://www.suredividend.com/sure-analysis-SJR/","Shaw Communications, Inc.")</f>
        <v>0</v>
      </c>
      <c r="C514">
        <v>13.93</v>
      </c>
      <c r="D514">
        <v>7197.22703</v>
      </c>
      <c r="E514" t="s">
        <v>663</v>
      </c>
      <c r="F514" t="s">
        <v>632</v>
      </c>
      <c r="G514" t="s">
        <v>676</v>
      </c>
      <c r="H514" t="s">
        <v>703</v>
      </c>
      <c r="I514" t="s">
        <v>1212</v>
      </c>
      <c r="J514" t="s">
        <v>1333</v>
      </c>
      <c r="K514">
        <v>43845</v>
      </c>
      <c r="L514">
        <v>0.064009736974335</v>
      </c>
      <c r="M514">
        <v>0.09570668892279599</v>
      </c>
      <c r="N514">
        <v>0.06</v>
      </c>
      <c r="O514">
        <v>0.1986002036449328</v>
      </c>
      <c r="P514" t="s">
        <v>397</v>
      </c>
      <c r="Q514" t="s">
        <v>440</v>
      </c>
      <c r="R514">
        <v>0</v>
      </c>
      <c r="S514">
        <v>0.7686686517693855</v>
      </c>
      <c r="T514">
        <v>22</v>
      </c>
      <c r="U514">
        <v>0.6331818181818182</v>
      </c>
      <c r="V514">
        <v>1.0277</v>
      </c>
      <c r="W514">
        <v>1.16</v>
      </c>
      <c r="X514">
        <v>0.8916556360524871</v>
      </c>
      <c r="Y514">
        <v>-0.33</v>
      </c>
      <c r="Z514">
        <v>0.6627118644067796</v>
      </c>
      <c r="AA514">
        <v>0.3472668810289389</v>
      </c>
      <c r="AB514">
        <v>0.6645264847512038</v>
      </c>
      <c r="AC514">
        <v>0.7367576243980739</v>
      </c>
      <c r="AD514">
        <v>0.7768860353130016</v>
      </c>
    </row>
    <row r="515" spans="1:30">
      <c r="A515" s="1" t="s">
        <v>522</v>
      </c>
      <c r="B515">
        <f>HYPERLINK("https://www.suredividend.com/sure-analysis-EQM/","EQM Midstream Partners LP")</f>
        <v>0</v>
      </c>
      <c r="C515">
        <v>9.5</v>
      </c>
      <c r="D515">
        <v>1904.351</v>
      </c>
      <c r="E515" t="s">
        <v>660</v>
      </c>
      <c r="F515" t="s">
        <v>634</v>
      </c>
      <c r="G515" t="s">
        <v>675</v>
      </c>
      <c r="H515" t="s">
        <v>703</v>
      </c>
      <c r="I515" t="s">
        <v>1213</v>
      </c>
      <c r="J515" t="s">
        <v>1315</v>
      </c>
      <c r="K515">
        <v>43893</v>
      </c>
      <c r="L515">
        <v>0.4836842105263151</v>
      </c>
      <c r="M515">
        <v>0.1098883056567086</v>
      </c>
      <c r="N515">
        <v>0</v>
      </c>
      <c r="O515">
        <v>0.1965379105385716</v>
      </c>
      <c r="P515" t="s">
        <v>397</v>
      </c>
      <c r="Q515" t="s">
        <v>374</v>
      </c>
      <c r="R515">
        <v>0</v>
      </c>
      <c r="S515">
        <v>1.312857142857143</v>
      </c>
      <c r="T515">
        <v>16</v>
      </c>
      <c r="U515">
        <v>0.59375</v>
      </c>
      <c r="V515">
        <v>0.9222</v>
      </c>
      <c r="W515">
        <v>3.5</v>
      </c>
      <c r="X515">
        <v>4.595</v>
      </c>
      <c r="Y515">
        <v>-0.7795000000000001</v>
      </c>
      <c r="Z515">
        <v>0.9983050847457627</v>
      </c>
      <c r="AA515">
        <v>0.02090032154340836</v>
      </c>
      <c r="AB515">
        <v>0.03852327447833066</v>
      </c>
      <c r="AC515">
        <v>0.7961476725521669</v>
      </c>
      <c r="AD515">
        <v>0.7720706260032102</v>
      </c>
    </row>
    <row r="516" spans="1:30">
      <c r="A516" s="1" t="s">
        <v>523</v>
      </c>
      <c r="B516">
        <f>HYPERLINK("https://www.suredividend.com/sure-analysis-LMRK/","Landmark Infrastructure Partners LP")</f>
        <v>0</v>
      </c>
      <c r="C516">
        <v>9.27</v>
      </c>
      <c r="D516">
        <v>236.1069</v>
      </c>
      <c r="E516" t="s">
        <v>672</v>
      </c>
      <c r="F516" t="s">
        <v>634</v>
      </c>
      <c r="G516" t="s">
        <v>675</v>
      </c>
      <c r="H516" t="s">
        <v>704</v>
      </c>
      <c r="I516" t="s">
        <v>1214</v>
      </c>
      <c r="J516" t="s">
        <v>1316</v>
      </c>
      <c r="K516">
        <v>43820</v>
      </c>
      <c r="L516">
        <v>0.158576051779935</v>
      </c>
      <c r="M516">
        <v>0.05298043637912775</v>
      </c>
      <c r="N516">
        <v>0.05</v>
      </c>
      <c r="O516">
        <v>0.1957947691373192</v>
      </c>
      <c r="P516" t="s">
        <v>397</v>
      </c>
      <c r="Q516" t="s">
        <v>374</v>
      </c>
      <c r="R516">
        <v>3</v>
      </c>
      <c r="S516">
        <v>1.13953488372093</v>
      </c>
      <c r="T516">
        <v>12</v>
      </c>
      <c r="U516">
        <v>0.7725</v>
      </c>
      <c r="V516">
        <v>0.3262</v>
      </c>
      <c r="W516">
        <v>1.29</v>
      </c>
      <c r="X516">
        <v>1.47</v>
      </c>
      <c r="Y516">
        <v>-0.3449</v>
      </c>
      <c r="Z516">
        <v>0.9355932203389831</v>
      </c>
      <c r="AA516">
        <v>0.3263665594855306</v>
      </c>
      <c r="AB516">
        <v>0.5232744783306581</v>
      </c>
      <c r="AC516">
        <v>0.5136436597110755</v>
      </c>
      <c r="AD516">
        <v>0.768860353130016</v>
      </c>
    </row>
    <row r="517" spans="1:30">
      <c r="A517" s="1" t="s">
        <v>524</v>
      </c>
      <c r="B517">
        <f>HYPERLINK("https://www.suredividend.com/sure-analysis-TS/","Tenaris SA")</f>
        <v>0</v>
      </c>
      <c r="C517">
        <v>10.47</v>
      </c>
      <c r="D517">
        <v>6180.1269</v>
      </c>
      <c r="E517" t="s">
        <v>665</v>
      </c>
      <c r="F517" t="s">
        <v>632</v>
      </c>
      <c r="G517" t="s">
        <v>699</v>
      </c>
      <c r="H517" t="s">
        <v>703</v>
      </c>
      <c r="I517" t="s">
        <v>1215</v>
      </c>
      <c r="J517" t="s">
        <v>1330</v>
      </c>
      <c r="K517">
        <v>43886</v>
      </c>
      <c r="L517">
        <v>0.07831900668576801</v>
      </c>
      <c r="M517">
        <v>0.08851560678432691</v>
      </c>
      <c r="N517">
        <v>0.06</v>
      </c>
      <c r="O517">
        <v>0.1949733903086472</v>
      </c>
      <c r="P517" t="s">
        <v>397</v>
      </c>
      <c r="Q517" t="s">
        <v>440</v>
      </c>
      <c r="R517">
        <v>0</v>
      </c>
      <c r="S517">
        <v>0.7130434782608697</v>
      </c>
      <c r="T517">
        <v>16</v>
      </c>
      <c r="U517">
        <v>0.654375</v>
      </c>
      <c r="V517">
        <v>1.381</v>
      </c>
      <c r="W517">
        <v>1.15</v>
      </c>
      <c r="X517">
        <v>0.8200000000000001</v>
      </c>
      <c r="Y517">
        <v>-0.6254000000000001</v>
      </c>
      <c r="Z517">
        <v>0.7525423728813559</v>
      </c>
      <c r="AA517">
        <v>0.05787781350482315</v>
      </c>
      <c r="AB517">
        <v>0.6645264847512038</v>
      </c>
      <c r="AC517">
        <v>0.6998394863563404</v>
      </c>
      <c r="AD517">
        <v>0.7656500802568219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11.01</v>
      </c>
      <c r="D518">
        <v>1331.967042</v>
      </c>
      <c r="E518" t="s">
        <v>663</v>
      </c>
      <c r="F518" t="s">
        <v>633</v>
      </c>
      <c r="G518" t="s">
        <v>675</v>
      </c>
      <c r="H518" t="s">
        <v>703</v>
      </c>
      <c r="I518" t="s">
        <v>1216</v>
      </c>
      <c r="J518" t="s">
        <v>1316</v>
      </c>
      <c r="K518">
        <v>43796</v>
      </c>
      <c r="L518">
        <v>0.123524069028156</v>
      </c>
      <c r="M518">
        <v>0.06380196457174514</v>
      </c>
      <c r="N518">
        <v>0.045</v>
      </c>
      <c r="O518">
        <v>0.194900373634239</v>
      </c>
      <c r="P518" t="s">
        <v>397</v>
      </c>
      <c r="Q518" t="s">
        <v>374</v>
      </c>
      <c r="R518">
        <v>0</v>
      </c>
      <c r="S518">
        <v>0.7555555555555554</v>
      </c>
      <c r="T518">
        <v>15</v>
      </c>
      <c r="U518">
        <v>0.734</v>
      </c>
      <c r="V518">
        <v>1.1565</v>
      </c>
      <c r="W518">
        <v>1.8</v>
      </c>
      <c r="X518">
        <v>1.36</v>
      </c>
      <c r="Y518">
        <v>-0.3462</v>
      </c>
      <c r="Z518">
        <v>0.888135593220339</v>
      </c>
      <c r="AA518">
        <v>0.3215434083601286</v>
      </c>
      <c r="AB518">
        <v>0.442215088282504</v>
      </c>
      <c r="AC518">
        <v>0.5698234349919743</v>
      </c>
      <c r="AD518">
        <v>0.7640449438202248</v>
      </c>
    </row>
    <row r="519" spans="1:30">
      <c r="A519" s="1" t="s">
        <v>526</v>
      </c>
      <c r="B519">
        <f>HYPERLINK("https://www.suredividend.com/sure-analysis-MAIN/","Main Street Capital Corp.")</f>
        <v>0</v>
      </c>
      <c r="C519">
        <v>26.52</v>
      </c>
      <c r="D519">
        <v>1708.31232</v>
      </c>
      <c r="E519" t="s">
        <v>663</v>
      </c>
      <c r="F519" t="s">
        <v>632</v>
      </c>
      <c r="G519" t="s">
        <v>675</v>
      </c>
      <c r="H519" t="s">
        <v>703</v>
      </c>
      <c r="I519" t="s">
        <v>1217</v>
      </c>
      <c r="J519" t="s">
        <v>1316</v>
      </c>
      <c r="K519">
        <v>43796</v>
      </c>
      <c r="L519">
        <v>0.092194570135746</v>
      </c>
      <c r="M519">
        <v>0.08566864272648322</v>
      </c>
      <c r="N519">
        <v>0.04</v>
      </c>
      <c r="O519">
        <v>0.1938978423191788</v>
      </c>
      <c r="P519" t="s">
        <v>397</v>
      </c>
      <c r="Q519" t="s">
        <v>374</v>
      </c>
      <c r="R519">
        <v>4</v>
      </c>
      <c r="S519">
        <v>0.9055555555555554</v>
      </c>
      <c r="T519">
        <v>40</v>
      </c>
      <c r="U519">
        <v>0.663</v>
      </c>
      <c r="V519">
        <v>2.0643</v>
      </c>
      <c r="W519">
        <v>2.7</v>
      </c>
      <c r="X519">
        <v>2.445</v>
      </c>
      <c r="Y519">
        <v>-0.3008</v>
      </c>
      <c r="Z519">
        <v>0.8101694915254236</v>
      </c>
      <c r="AA519">
        <v>0.3971061093247589</v>
      </c>
      <c r="AB519">
        <v>0.3723916532905296</v>
      </c>
      <c r="AC519">
        <v>0.6853932584269663</v>
      </c>
      <c r="AD519">
        <v>0.7608346709470305</v>
      </c>
    </row>
    <row r="520" spans="1:30">
      <c r="A520" s="1" t="s">
        <v>527</v>
      </c>
      <c r="B520">
        <f>HYPERLINK("https://www.suredividend.com/sure-analysis-MIC/","Macquarie Infrastructure Corp.")</f>
        <v>0</v>
      </c>
      <c r="C520">
        <v>27.52</v>
      </c>
      <c r="D520">
        <v>2387.142592</v>
      </c>
      <c r="E520" t="s">
        <v>669</v>
      </c>
      <c r="F520" t="s">
        <v>632</v>
      </c>
      <c r="G520" t="s">
        <v>675</v>
      </c>
      <c r="H520" t="s">
        <v>703</v>
      </c>
      <c r="I520" t="s">
        <v>1218</v>
      </c>
      <c r="J520" t="s">
        <v>1316</v>
      </c>
      <c r="K520">
        <v>43892</v>
      </c>
      <c r="L520">
        <v>0.145348837209302</v>
      </c>
      <c r="M520">
        <v>0.0882286918311026</v>
      </c>
      <c r="N520">
        <v>0.02</v>
      </c>
      <c r="O520">
        <v>0.1925222795506367</v>
      </c>
      <c r="P520" t="s">
        <v>397</v>
      </c>
      <c r="Q520" t="s">
        <v>637</v>
      </c>
      <c r="R520">
        <v>0</v>
      </c>
      <c r="S520">
        <v>0.7547169811320755</v>
      </c>
      <c r="T520">
        <v>42</v>
      </c>
      <c r="U520">
        <v>0.6552380952380952</v>
      </c>
      <c r="V520">
        <v>1.8119</v>
      </c>
      <c r="W520">
        <v>5.3</v>
      </c>
      <c r="X520">
        <v>4</v>
      </c>
      <c r="Y520">
        <v>-0.3137</v>
      </c>
      <c r="Z520">
        <v>0.9271186440677966</v>
      </c>
      <c r="AA520">
        <v>0.3713826366559486</v>
      </c>
      <c r="AB520">
        <v>0.1436597110754414</v>
      </c>
      <c r="AC520">
        <v>0.6982343499197432</v>
      </c>
      <c r="AD520">
        <v>0.754414125200642</v>
      </c>
    </row>
    <row r="521" spans="1:30">
      <c r="A521" s="1" t="s">
        <v>528</v>
      </c>
      <c r="B521">
        <f>HYPERLINK("https://www.suredividend.com/sure-analysis-BMWYY/","Bayerische Motoren Werke AG")</f>
        <v>0</v>
      </c>
      <c r="C521">
        <v>16.65</v>
      </c>
      <c r="D521">
        <v>30373.384091</v>
      </c>
      <c r="E521" t="s">
        <v>660</v>
      </c>
      <c r="F521" t="s">
        <v>632</v>
      </c>
      <c r="G521" t="s">
        <v>679</v>
      </c>
      <c r="H521" t="s">
        <v>705</v>
      </c>
      <c r="I521" t="s">
        <v>1219</v>
      </c>
      <c r="J521" t="s">
        <v>1323</v>
      </c>
      <c r="K521">
        <v>43790</v>
      </c>
      <c r="L521">
        <v>0.07812012012012001</v>
      </c>
      <c r="M521">
        <v>0.06207125806326297</v>
      </c>
      <c r="N521">
        <v>0.08</v>
      </c>
      <c r="O521">
        <v>0.1924793921739401</v>
      </c>
      <c r="P521" t="s">
        <v>397</v>
      </c>
      <c r="Q521" t="s">
        <v>440</v>
      </c>
      <c r="R521">
        <v>0</v>
      </c>
      <c r="S521">
        <v>0.4335666666666667</v>
      </c>
      <c r="T521">
        <v>22.5</v>
      </c>
      <c r="U521">
        <v>0.74</v>
      </c>
      <c r="V521">
        <v>2.7893</v>
      </c>
      <c r="W521">
        <v>3</v>
      </c>
      <c r="X521">
        <v>1.3007</v>
      </c>
      <c r="Y521">
        <v>-0.4002</v>
      </c>
      <c r="Z521">
        <v>0.7474576271186441</v>
      </c>
      <c r="AA521">
        <v>0.2483922829581994</v>
      </c>
      <c r="AB521">
        <v>0.8386837881219904</v>
      </c>
      <c r="AC521">
        <v>0.5634028892455859</v>
      </c>
      <c r="AD521">
        <v>0.7528089887640449</v>
      </c>
    </row>
    <row r="522" spans="1:30">
      <c r="A522" s="1" t="s">
        <v>529</v>
      </c>
      <c r="B522">
        <f>HYPERLINK("https://www.suredividend.com/sure-analysis-ARI/","Apollo Commercial Real Estate Finance, Inc.")</f>
        <v>0</v>
      </c>
      <c r="C522">
        <v>11.32</v>
      </c>
      <c r="D522">
        <v>1743.74412</v>
      </c>
      <c r="E522" t="s">
        <v>670</v>
      </c>
      <c r="F522" t="s">
        <v>633</v>
      </c>
      <c r="G522" t="s">
        <v>675</v>
      </c>
      <c r="H522" t="s">
        <v>703</v>
      </c>
      <c r="I522" t="s">
        <v>1220</v>
      </c>
      <c r="J522" t="s">
        <v>1316</v>
      </c>
      <c r="K522">
        <v>43790</v>
      </c>
      <c r="L522">
        <v>0.162544169611307</v>
      </c>
      <c r="M522">
        <v>0.08472712130163873</v>
      </c>
      <c r="N522">
        <v>0.01</v>
      </c>
      <c r="O522">
        <v>0.190472280328557</v>
      </c>
      <c r="P522" t="s">
        <v>397</v>
      </c>
      <c r="Q522" t="s">
        <v>374</v>
      </c>
      <c r="R522">
        <v>0</v>
      </c>
      <c r="S522">
        <v>1.187096774193548</v>
      </c>
      <c r="T522">
        <v>17</v>
      </c>
      <c r="U522">
        <v>0.6658823529411765</v>
      </c>
      <c r="V522">
        <v>1.4282</v>
      </c>
      <c r="W522">
        <v>1.55</v>
      </c>
      <c r="X522">
        <v>1.84</v>
      </c>
      <c r="Y522">
        <v>-0.3844</v>
      </c>
      <c r="Z522">
        <v>0.940677966101695</v>
      </c>
      <c r="AA522">
        <v>0.2676848874598071</v>
      </c>
      <c r="AB522">
        <v>0.06982343499197433</v>
      </c>
      <c r="AC522">
        <v>0.6757624398073837</v>
      </c>
      <c r="AD522">
        <v>0.7495987158908507</v>
      </c>
    </row>
    <row r="523" spans="1:30">
      <c r="A523" s="1" t="s">
        <v>530</v>
      </c>
      <c r="B523">
        <f>HYPERLINK("https://www.suredividend.com/sure-analysis-BPR/","Brookfield Property REIT, Inc.")</f>
        <v>0</v>
      </c>
      <c r="C523">
        <v>16.31</v>
      </c>
      <c r="D523">
        <v>11574.640603</v>
      </c>
      <c r="E523" t="s">
        <v>666</v>
      </c>
      <c r="F523" t="s">
        <v>633</v>
      </c>
      <c r="G523" t="s">
        <v>675</v>
      </c>
      <c r="H523" t="s">
        <v>704</v>
      </c>
      <c r="I523" t="s">
        <v>1196</v>
      </c>
      <c r="J523" t="s">
        <v>1316</v>
      </c>
      <c r="K523">
        <v>43775</v>
      </c>
      <c r="L523">
        <v>0.08093194359288701</v>
      </c>
      <c r="M523">
        <v>0.08031761162865481</v>
      </c>
      <c r="N523">
        <v>0.05</v>
      </c>
      <c r="O523">
        <v>0.1880975708902903</v>
      </c>
      <c r="P523" t="s">
        <v>397</v>
      </c>
      <c r="Q523" t="s">
        <v>440</v>
      </c>
      <c r="R523">
        <v>5</v>
      </c>
      <c r="S523">
        <v>0.891891891891892</v>
      </c>
      <c r="T523">
        <v>24</v>
      </c>
      <c r="U523">
        <v>0.6795833333333333</v>
      </c>
      <c r="V523">
        <v>4.695</v>
      </c>
      <c r="W523">
        <v>1.48</v>
      </c>
      <c r="X523">
        <v>1.32</v>
      </c>
      <c r="Y523">
        <v>-0.1687</v>
      </c>
      <c r="Z523">
        <v>0.7644067796610169</v>
      </c>
      <c r="AA523">
        <v>0.6157556270096464</v>
      </c>
      <c r="AB523">
        <v>0.5232744783306581</v>
      </c>
      <c r="AC523">
        <v>0.6500802568218299</v>
      </c>
      <c r="AD523">
        <v>0.7447833065810593</v>
      </c>
    </row>
    <row r="524" spans="1:30">
      <c r="A524" s="1" t="s">
        <v>531</v>
      </c>
      <c r="B524">
        <f>HYPERLINK("https://www.suredividend.com/sure-analysis-NTR/","Nutrien Ltd.")</f>
        <v>0</v>
      </c>
      <c r="C524">
        <v>27.97</v>
      </c>
      <c r="D524">
        <v>15963.51389</v>
      </c>
      <c r="E524" t="s">
        <v>668</v>
      </c>
      <c r="F524" t="s">
        <v>632</v>
      </c>
      <c r="G524" t="s">
        <v>676</v>
      </c>
      <c r="H524" t="s">
        <v>703</v>
      </c>
      <c r="I524" t="s">
        <v>1221</v>
      </c>
      <c r="J524" t="s">
        <v>1318</v>
      </c>
      <c r="K524">
        <v>43886</v>
      </c>
      <c r="L524">
        <v>0.06263440563693601</v>
      </c>
      <c r="M524">
        <v>0.09977542130605088</v>
      </c>
      <c r="N524">
        <v>0.04</v>
      </c>
      <c r="O524">
        <v>0.1844359161371583</v>
      </c>
      <c r="P524" t="s">
        <v>397</v>
      </c>
      <c r="Q524" t="s">
        <v>397</v>
      </c>
      <c r="R524">
        <v>1</v>
      </c>
      <c r="S524">
        <v>0.77861525585116</v>
      </c>
      <c r="T524">
        <v>45</v>
      </c>
      <c r="U524">
        <v>0.6215555555555555</v>
      </c>
      <c r="V524">
        <v>1.7061</v>
      </c>
      <c r="W524">
        <v>2.25</v>
      </c>
      <c r="X524">
        <v>1.75188432566511</v>
      </c>
      <c r="Y524">
        <v>-0.4812</v>
      </c>
      <c r="Z524">
        <v>0.6508474576271186</v>
      </c>
      <c r="AA524">
        <v>0.1752411575562701</v>
      </c>
      <c r="AB524">
        <v>0.3723916532905296</v>
      </c>
      <c r="AC524">
        <v>0.754414125200642</v>
      </c>
      <c r="AD524">
        <v>0.7303370786516854</v>
      </c>
    </row>
    <row r="525" spans="1:30">
      <c r="A525" s="1" t="s">
        <v>532</v>
      </c>
      <c r="B525">
        <f>HYPERLINK("https://www.suredividend.com/sure-analysis-SCM/","Stellus Capital Investment Corp.")</f>
        <v>0</v>
      </c>
      <c r="C525">
        <v>8.699999999999999</v>
      </c>
      <c r="D525">
        <v>169.4238</v>
      </c>
      <c r="E525" t="s">
        <v>665</v>
      </c>
      <c r="F525" t="s">
        <v>632</v>
      </c>
      <c r="G525" t="s">
        <v>675</v>
      </c>
      <c r="H525" t="s">
        <v>703</v>
      </c>
      <c r="I525" t="s">
        <v>1222</v>
      </c>
      <c r="J525" t="s">
        <v>1316</v>
      </c>
      <c r="K525">
        <v>43898</v>
      </c>
      <c r="L525">
        <v>0.156275862068965</v>
      </c>
      <c r="M525">
        <v>0.06643011016843192</v>
      </c>
      <c r="N525">
        <v>0.02</v>
      </c>
      <c r="O525">
        <v>0.1817199328122505</v>
      </c>
      <c r="P525" t="s">
        <v>397</v>
      </c>
      <c r="Q525" t="s">
        <v>374</v>
      </c>
      <c r="R525">
        <v>0</v>
      </c>
      <c r="S525">
        <v>1.0621875</v>
      </c>
      <c r="T525">
        <v>12</v>
      </c>
      <c r="U525">
        <v>0.725</v>
      </c>
      <c r="V525">
        <v>1.4825</v>
      </c>
      <c r="W525">
        <v>1.28</v>
      </c>
      <c r="X525">
        <v>1.3596</v>
      </c>
      <c r="Y525">
        <v>-0.4074</v>
      </c>
      <c r="Z525">
        <v>0.9322033898305085</v>
      </c>
      <c r="AA525">
        <v>0.2347266881028939</v>
      </c>
      <c r="AB525">
        <v>0.1436597110754414</v>
      </c>
      <c r="AC525">
        <v>0.579454253611557</v>
      </c>
      <c r="AD525">
        <v>0.7142857142857143</v>
      </c>
    </row>
    <row r="526" spans="1:30">
      <c r="A526" s="1" t="s">
        <v>533</v>
      </c>
      <c r="B526">
        <f>HYPERLINK("https://www.suredividend.com/sure-analysis-SSREY/","Swiss Re AG")</f>
        <v>0</v>
      </c>
      <c r="C526">
        <v>18.11</v>
      </c>
      <c r="D526">
        <v>20698.257729</v>
      </c>
      <c r="E526" t="s">
        <v>665</v>
      </c>
      <c r="F526" t="s">
        <v>632</v>
      </c>
      <c r="G526" t="s">
        <v>680</v>
      </c>
      <c r="H526" t="s">
        <v>705</v>
      </c>
      <c r="I526" t="s">
        <v>1223</v>
      </c>
      <c r="J526" t="s">
        <v>1316</v>
      </c>
      <c r="K526">
        <v>43890</v>
      </c>
      <c r="L526">
        <v>0.07572059635560401</v>
      </c>
      <c r="M526">
        <v>0.04896712421801919</v>
      </c>
      <c r="N526">
        <v>0.08</v>
      </c>
      <c r="O526">
        <v>0.1813637517333806</v>
      </c>
      <c r="P526" t="s">
        <v>397</v>
      </c>
      <c r="Q526" t="s">
        <v>440</v>
      </c>
      <c r="R526">
        <v>4</v>
      </c>
      <c r="S526">
        <v>0.9142</v>
      </c>
      <c r="T526">
        <v>23</v>
      </c>
      <c r="U526">
        <v>0.7873913043478261</v>
      </c>
      <c r="V526">
        <v>0.3315</v>
      </c>
      <c r="W526">
        <v>1.5</v>
      </c>
      <c r="X526">
        <v>1.3713</v>
      </c>
      <c r="Y526">
        <v>-0.259</v>
      </c>
      <c r="Z526">
        <v>0.7305084745762711</v>
      </c>
      <c r="AA526">
        <v>0.4598070739549839</v>
      </c>
      <c r="AB526">
        <v>0.8386837881219904</v>
      </c>
      <c r="AC526">
        <v>0.4847512038523274</v>
      </c>
      <c r="AD526">
        <v>0.7094703049759229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154.84</v>
      </c>
      <c r="D527">
        <v>87198.45568</v>
      </c>
      <c r="E527" t="s">
        <v>661</v>
      </c>
      <c r="F527" t="s">
        <v>632</v>
      </c>
      <c r="G527" t="s">
        <v>675</v>
      </c>
      <c r="H527" t="s">
        <v>703</v>
      </c>
      <c r="I527" t="s">
        <v>1224</v>
      </c>
      <c r="J527" t="s">
        <v>1317</v>
      </c>
      <c r="K527">
        <v>43867</v>
      </c>
      <c r="L527">
        <v>0.053087057607853</v>
      </c>
      <c r="M527">
        <v>-0.002388024984226633</v>
      </c>
      <c r="N527">
        <v>0.15</v>
      </c>
      <c r="O527">
        <v>0.1807917730643114</v>
      </c>
      <c r="P527" t="s">
        <v>397</v>
      </c>
      <c r="Q527" t="s">
        <v>440</v>
      </c>
      <c r="R527">
        <v>8</v>
      </c>
      <c r="S527">
        <v>0.8580375782881002</v>
      </c>
      <c r="T527">
        <v>153</v>
      </c>
      <c r="U527">
        <v>1.01202614379085</v>
      </c>
      <c r="V527">
        <v>-1.1491</v>
      </c>
      <c r="W527">
        <v>9.58</v>
      </c>
      <c r="X527">
        <v>8.220000000000001</v>
      </c>
      <c r="Y527">
        <v>-0.5894</v>
      </c>
      <c r="Z527">
        <v>0.6</v>
      </c>
      <c r="AA527">
        <v>0.08360128617363344</v>
      </c>
      <c r="AB527">
        <v>0.9678972712680577</v>
      </c>
      <c r="AC527">
        <v>0.2279293739967897</v>
      </c>
      <c r="AD527">
        <v>0.7062600321027287</v>
      </c>
    </row>
    <row r="528" spans="1:30">
      <c r="A528" s="1" t="s">
        <v>535</v>
      </c>
      <c r="B528">
        <f>HYPERLINK("https://www.suredividend.com/sure-analysis-KIM/","Kimco Realty Corp.")</f>
        <v>0</v>
      </c>
      <c r="C528">
        <v>12.72</v>
      </c>
      <c r="D528">
        <v>5492.76312</v>
      </c>
      <c r="E528" t="s">
        <v>670</v>
      </c>
      <c r="F528" t="s">
        <v>633</v>
      </c>
      <c r="G528" t="s">
        <v>675</v>
      </c>
      <c r="H528" t="s">
        <v>703</v>
      </c>
      <c r="I528" t="s">
        <v>1225</v>
      </c>
      <c r="J528" t="s">
        <v>1316</v>
      </c>
      <c r="K528">
        <v>43838</v>
      </c>
      <c r="L528">
        <v>0.08805031446540801</v>
      </c>
      <c r="M528">
        <v>0.08356083184264618</v>
      </c>
      <c r="N528">
        <v>0.035</v>
      </c>
      <c r="O528">
        <v>0.1781054114337828</v>
      </c>
      <c r="P528" t="s">
        <v>397</v>
      </c>
      <c r="Q528" t="s">
        <v>374</v>
      </c>
      <c r="R528">
        <v>0</v>
      </c>
      <c r="S528">
        <v>0.7671232876712329</v>
      </c>
      <c r="T528">
        <v>19</v>
      </c>
      <c r="U528">
        <v>0.6694736842105263</v>
      </c>
      <c r="V528">
        <v>0.8025</v>
      </c>
      <c r="W528">
        <v>1.46</v>
      </c>
      <c r="X528">
        <v>1.12</v>
      </c>
      <c r="Y528">
        <v>-0.2858</v>
      </c>
      <c r="Z528">
        <v>0.788135593220339</v>
      </c>
      <c r="AA528">
        <v>0.4212218649517685</v>
      </c>
      <c r="AB528">
        <v>0.2985553772070626</v>
      </c>
      <c r="AC528">
        <v>0.6693418940609952</v>
      </c>
      <c r="AD528">
        <v>0.6918138041733548</v>
      </c>
    </row>
    <row r="529" spans="1:30">
      <c r="A529" s="1" t="s">
        <v>536</v>
      </c>
      <c r="B529">
        <f>HYPERLINK("https://www.suredividend.com/sure-analysis-R/","Ryder System, Inc.")</f>
        <v>0</v>
      </c>
      <c r="C529">
        <v>28.6</v>
      </c>
      <c r="D529">
        <v>1523.5792</v>
      </c>
      <c r="E529" t="s">
        <v>664</v>
      </c>
      <c r="F529" t="s">
        <v>632</v>
      </c>
      <c r="G529" t="s">
        <v>675</v>
      </c>
      <c r="H529" t="s">
        <v>703</v>
      </c>
      <c r="I529" t="s">
        <v>1226</v>
      </c>
      <c r="J529" t="s">
        <v>1316</v>
      </c>
      <c r="K529">
        <v>43879</v>
      </c>
      <c r="L529">
        <v>0.07692307692307601</v>
      </c>
      <c r="M529">
        <v>-0.1458867408852547</v>
      </c>
      <c r="N529">
        <v>0.325</v>
      </c>
      <c r="O529">
        <v>0.1780258765207368</v>
      </c>
      <c r="P529" t="s">
        <v>397</v>
      </c>
      <c r="Q529" t="s">
        <v>440</v>
      </c>
      <c r="R529">
        <v>15</v>
      </c>
      <c r="S529">
        <v>1.692307692307692</v>
      </c>
      <c r="T529">
        <v>13</v>
      </c>
      <c r="U529">
        <v>2.2</v>
      </c>
      <c r="V529">
        <v>-0.4823</v>
      </c>
      <c r="W529">
        <v>1.3</v>
      </c>
      <c r="X529">
        <v>2.2</v>
      </c>
      <c r="Y529">
        <v>-0.532</v>
      </c>
      <c r="Z529">
        <v>0.7423728813559322</v>
      </c>
      <c r="AA529">
        <v>0.1270096463022508</v>
      </c>
      <c r="AB529">
        <v>0.9951845906902086</v>
      </c>
      <c r="AC529">
        <v>0.009630818619582666</v>
      </c>
      <c r="AD529">
        <v>0.6902086677367576</v>
      </c>
    </row>
    <row r="530" spans="1:30">
      <c r="A530" s="1" t="s">
        <v>537</v>
      </c>
      <c r="B530">
        <f>HYPERLINK("https://www.suredividend.com/sure-analysis-VER/","VEREIT, Inc.")</f>
        <v>0</v>
      </c>
      <c r="C530">
        <v>6.29</v>
      </c>
      <c r="D530">
        <v>6776.4057</v>
      </c>
      <c r="E530" t="s">
        <v>670</v>
      </c>
      <c r="F530" t="s">
        <v>632</v>
      </c>
      <c r="G530" t="s">
        <v>675</v>
      </c>
      <c r="H530" t="s">
        <v>703</v>
      </c>
      <c r="I530" t="s">
        <v>1227</v>
      </c>
      <c r="J530" t="s">
        <v>1316</v>
      </c>
      <c r="K530">
        <v>43789</v>
      </c>
      <c r="L530">
        <v>0.08744038155802801</v>
      </c>
      <c r="M530">
        <v>0.08959548807304807</v>
      </c>
      <c r="N530">
        <v>0.03</v>
      </c>
      <c r="O530">
        <v>0.1770850412810852</v>
      </c>
      <c r="P530" t="s">
        <v>397</v>
      </c>
      <c r="Q530" t="s">
        <v>374</v>
      </c>
      <c r="R530">
        <v>0</v>
      </c>
      <c r="S530">
        <v>0.7971014492753624</v>
      </c>
      <c r="T530">
        <v>9.66</v>
      </c>
      <c r="U530">
        <v>0.6511387163561076</v>
      </c>
      <c r="V530">
        <v>-0.3795</v>
      </c>
      <c r="W530">
        <v>0.6899999999999999</v>
      </c>
      <c r="X530">
        <v>0.55</v>
      </c>
      <c r="Y530">
        <v>-0.2431</v>
      </c>
      <c r="Z530">
        <v>0.7864406779661017</v>
      </c>
      <c r="AA530">
        <v>0.4951768488745981</v>
      </c>
      <c r="AB530">
        <v>0.2415730337078652</v>
      </c>
      <c r="AC530">
        <v>0.7110754414125201</v>
      </c>
      <c r="AD530">
        <v>0.6853932584269663</v>
      </c>
    </row>
    <row r="531" spans="1:30">
      <c r="A531" s="1" t="s">
        <v>538</v>
      </c>
      <c r="B531">
        <f>HYPERLINK("https://www.suredividend.com/sure-analysis-DX/","Dynex Capital, Inc.")</f>
        <v>0</v>
      </c>
      <c r="C531">
        <v>12.38</v>
      </c>
      <c r="D531">
        <v>284.07148</v>
      </c>
      <c r="E531" t="s">
        <v>670</v>
      </c>
      <c r="F531" t="s">
        <v>633</v>
      </c>
      <c r="G531" t="s">
        <v>675</v>
      </c>
      <c r="H531" t="s">
        <v>703</v>
      </c>
      <c r="I531" t="s">
        <v>1228</v>
      </c>
      <c r="J531" t="s">
        <v>1316</v>
      </c>
      <c r="K531">
        <v>43799</v>
      </c>
      <c r="L531">
        <v>0.162358642972536</v>
      </c>
      <c r="M531">
        <v>0.06548086677883225</v>
      </c>
      <c r="N531">
        <v>0</v>
      </c>
      <c r="O531">
        <v>0.1756142191154146</v>
      </c>
      <c r="P531" t="s">
        <v>397</v>
      </c>
      <c r="Q531" t="s">
        <v>374</v>
      </c>
      <c r="R531">
        <v>0</v>
      </c>
      <c r="S531">
        <v>0.9305555555555554</v>
      </c>
      <c r="T531">
        <v>17</v>
      </c>
      <c r="U531">
        <v>0.7282352941176471</v>
      </c>
      <c r="V531">
        <v>-6.7981</v>
      </c>
      <c r="W531">
        <v>2.16</v>
      </c>
      <c r="X531">
        <v>2.01</v>
      </c>
      <c r="Y531">
        <v>-0.3145</v>
      </c>
      <c r="Z531">
        <v>0.9389830508474576</v>
      </c>
      <c r="AA531">
        <v>0.3697749196141479</v>
      </c>
      <c r="AB531">
        <v>0.03852327447833066</v>
      </c>
      <c r="AC531">
        <v>0.5778491171749599</v>
      </c>
      <c r="AD531">
        <v>0.6773675762439808</v>
      </c>
    </row>
    <row r="532" spans="1:30">
      <c r="A532" s="1" t="s">
        <v>539</v>
      </c>
      <c r="B532">
        <f>HYPERLINK("https://www.suredividend.com/sure-analysis-BHP/","BHP Group Ltd.")</f>
        <v>0</v>
      </c>
      <c r="C532">
        <v>30.93</v>
      </c>
      <c r="D532">
        <v>45539.811559</v>
      </c>
      <c r="E532" t="s">
        <v>660</v>
      </c>
      <c r="F532" t="s">
        <v>632</v>
      </c>
      <c r="G532" t="s">
        <v>701</v>
      </c>
      <c r="H532" t="s">
        <v>703</v>
      </c>
      <c r="I532" t="s">
        <v>1229</v>
      </c>
      <c r="J532" t="s">
        <v>1330</v>
      </c>
      <c r="K532">
        <v>43895</v>
      </c>
      <c r="L532">
        <v>0.09246686065308701</v>
      </c>
      <c r="M532">
        <v>0.1137281323662034</v>
      </c>
      <c r="N532">
        <v>0.01</v>
      </c>
      <c r="O532">
        <v>0.1723697943242337</v>
      </c>
      <c r="P532" t="s">
        <v>397</v>
      </c>
      <c r="Q532" t="s">
        <v>374</v>
      </c>
      <c r="R532">
        <v>3</v>
      </c>
      <c r="S532">
        <v>0.7526315789473684</v>
      </c>
      <c r="T532">
        <v>53</v>
      </c>
      <c r="U532">
        <v>0.5835849056603774</v>
      </c>
      <c r="V532">
        <v>3.7318</v>
      </c>
      <c r="W532">
        <v>3.8</v>
      </c>
      <c r="X532">
        <v>2.86</v>
      </c>
      <c r="Y532">
        <v>-0.4143</v>
      </c>
      <c r="Z532">
        <v>0.8152542372881356</v>
      </c>
      <c r="AA532">
        <v>0.2315112540192926</v>
      </c>
      <c r="AB532">
        <v>0.06982343499197433</v>
      </c>
      <c r="AC532">
        <v>0.812199036918138</v>
      </c>
      <c r="AD532">
        <v>0.6629213483146067</v>
      </c>
    </row>
    <row r="533" spans="1:30">
      <c r="A533" s="1" t="s">
        <v>540</v>
      </c>
      <c r="B533">
        <f>HYPERLINK("https://www.suredividend.com/sure-analysis-LTC/","LTC Properties, Inc.")</f>
        <v>0</v>
      </c>
      <c r="C533">
        <v>29.53</v>
      </c>
      <c r="D533">
        <v>1173.87656</v>
      </c>
      <c r="E533" t="s">
        <v>660</v>
      </c>
      <c r="F533" t="s">
        <v>633</v>
      </c>
      <c r="G533" t="s">
        <v>675</v>
      </c>
      <c r="H533" t="s">
        <v>703</v>
      </c>
      <c r="I533" t="s">
        <v>1230</v>
      </c>
      <c r="J533" t="s">
        <v>1316</v>
      </c>
      <c r="K533">
        <v>43886</v>
      </c>
      <c r="L533">
        <v>0.07720961733830001</v>
      </c>
      <c r="M533">
        <v>0.09269480154903453</v>
      </c>
      <c r="N533">
        <v>0.03</v>
      </c>
      <c r="O533">
        <v>0.1722879592974145</v>
      </c>
      <c r="P533" t="s">
        <v>397</v>
      </c>
      <c r="Q533" t="s">
        <v>374</v>
      </c>
      <c r="R533">
        <v>0</v>
      </c>
      <c r="S533">
        <v>0.7475409836065575</v>
      </c>
      <c r="T533">
        <v>46</v>
      </c>
      <c r="U533">
        <v>0.6419565217391304</v>
      </c>
      <c r="V533">
        <v>2.0251</v>
      </c>
      <c r="W533">
        <v>3.05</v>
      </c>
      <c r="X533">
        <v>2.28</v>
      </c>
      <c r="Y533">
        <v>-0.3441</v>
      </c>
      <c r="Z533">
        <v>0.7440677966101695</v>
      </c>
      <c r="AA533">
        <v>0.3303858520900322</v>
      </c>
      <c r="AB533">
        <v>0.2415730337078652</v>
      </c>
      <c r="AC533">
        <v>0.7303370786516854</v>
      </c>
      <c r="AD533">
        <v>0.6613162118780096</v>
      </c>
    </row>
    <row r="534" spans="1:30">
      <c r="A534" s="1" t="s">
        <v>541</v>
      </c>
      <c r="B534">
        <f>HYPERLINK("https://www.suredividend.com/sure-analysis-AMCR/","Amcor Plc")</f>
        <v>0</v>
      </c>
      <c r="C534">
        <v>6.7</v>
      </c>
      <c r="D534">
        <v>10747.135</v>
      </c>
      <c r="E534" t="s">
        <v>671</v>
      </c>
      <c r="F534" t="s">
        <v>632</v>
      </c>
      <c r="G534" t="s">
        <v>677</v>
      </c>
      <c r="H534" t="s">
        <v>703</v>
      </c>
      <c r="I534" t="s">
        <v>1231</v>
      </c>
      <c r="J534" t="s">
        <v>1318</v>
      </c>
      <c r="K534">
        <v>43875</v>
      </c>
      <c r="L534">
        <v>0.052238805970149</v>
      </c>
      <c r="M534">
        <v>0.03610325209611243</v>
      </c>
      <c r="N534">
        <v>0.08</v>
      </c>
      <c r="O534">
        <v>0.1718943199104417</v>
      </c>
      <c r="P534" t="s">
        <v>397</v>
      </c>
      <c r="Q534" t="s">
        <v>397</v>
      </c>
      <c r="R534">
        <v>36</v>
      </c>
      <c r="S534">
        <v>0.7000000000000001</v>
      </c>
      <c r="T534">
        <v>8</v>
      </c>
      <c r="U534">
        <v>0.8375</v>
      </c>
      <c r="V534">
        <v>0.3143</v>
      </c>
      <c r="W534">
        <v>0.5</v>
      </c>
      <c r="X534">
        <v>0.35</v>
      </c>
      <c r="Y534">
        <v>-0.4007</v>
      </c>
      <c r="Z534">
        <v>0.5932203389830508</v>
      </c>
      <c r="AA534">
        <v>0.2459807073954984</v>
      </c>
      <c r="AB534">
        <v>0.8386837881219904</v>
      </c>
      <c r="AC534">
        <v>0.4141252006420546</v>
      </c>
      <c r="AD534">
        <v>0.6581059390048154</v>
      </c>
    </row>
    <row r="535" spans="1:30">
      <c r="A535" s="1" t="s">
        <v>542</v>
      </c>
      <c r="B535">
        <f>HYPERLINK("https://www.suredividend.com/sure-analysis-TWO/","Two Harbors Investment Corp.")</f>
        <v>0</v>
      </c>
      <c r="C535">
        <v>9.25</v>
      </c>
      <c r="D535">
        <v>2531.04975</v>
      </c>
      <c r="E535" t="s">
        <v>670</v>
      </c>
      <c r="F535" t="s">
        <v>633</v>
      </c>
      <c r="G535" t="s">
        <v>675</v>
      </c>
      <c r="H535" t="s">
        <v>703</v>
      </c>
      <c r="I535" t="s">
        <v>1232</v>
      </c>
      <c r="J535" t="s">
        <v>1316</v>
      </c>
      <c r="K535">
        <v>43847</v>
      </c>
      <c r="L535">
        <v>0.18054054054054</v>
      </c>
      <c r="M535">
        <v>0.09737033407132856</v>
      </c>
      <c r="N535">
        <v>-0.0246</v>
      </c>
      <c r="O535">
        <v>0.1712151355479588</v>
      </c>
      <c r="P535" t="s">
        <v>397</v>
      </c>
      <c r="Q535" t="s">
        <v>374</v>
      </c>
      <c r="R535">
        <v>0</v>
      </c>
      <c r="S535">
        <v>0.8477157360406091</v>
      </c>
      <c r="T535">
        <v>14.72</v>
      </c>
      <c r="U535">
        <v>0.6283967391304347</v>
      </c>
      <c r="V535">
        <v>0.8959</v>
      </c>
      <c r="W535">
        <v>1.97</v>
      </c>
      <c r="X535">
        <v>1.67</v>
      </c>
      <c r="Y535">
        <v>-0.343</v>
      </c>
      <c r="Z535">
        <v>0.9593220338983051</v>
      </c>
      <c r="AA535">
        <v>0.3327974276527331</v>
      </c>
      <c r="AB535">
        <v>0.014446227929374</v>
      </c>
      <c r="AC535">
        <v>0.7512038523274478</v>
      </c>
      <c r="AD535">
        <v>0.6532905296950241</v>
      </c>
    </row>
    <row r="536" spans="1:30">
      <c r="A536" s="1" t="s">
        <v>543</v>
      </c>
      <c r="B536">
        <f>HYPERLINK("https://www.suredividend.com/sure-analysis-GNL/","Global Net Lease, Inc.")</f>
        <v>0</v>
      </c>
      <c r="C536">
        <v>13.14</v>
      </c>
      <c r="D536">
        <v>1175.49126</v>
      </c>
      <c r="E536" t="s">
        <v>670</v>
      </c>
      <c r="F536" t="s">
        <v>633</v>
      </c>
      <c r="G536" t="s">
        <v>675</v>
      </c>
      <c r="H536" t="s">
        <v>703</v>
      </c>
      <c r="I536" t="s">
        <v>1233</v>
      </c>
      <c r="J536" t="s">
        <v>1316</v>
      </c>
      <c r="K536">
        <v>43790</v>
      </c>
      <c r="L536">
        <v>0.135083713850837</v>
      </c>
      <c r="M536">
        <v>0.06849168024381402</v>
      </c>
      <c r="N536">
        <v>0</v>
      </c>
      <c r="O536">
        <v>0.171144924405854</v>
      </c>
      <c r="P536" t="s">
        <v>397</v>
      </c>
      <c r="Q536" t="s">
        <v>374</v>
      </c>
      <c r="R536">
        <v>0</v>
      </c>
      <c r="S536">
        <v>0.8255813953488372</v>
      </c>
      <c r="T536">
        <v>18.3</v>
      </c>
      <c r="U536">
        <v>0.7180327868852459</v>
      </c>
      <c r="V536">
        <v>0.3978</v>
      </c>
      <c r="W536">
        <v>2.15</v>
      </c>
      <c r="X536">
        <v>1.775</v>
      </c>
      <c r="Y536">
        <v>-0.2882</v>
      </c>
      <c r="Z536">
        <v>0.9118644067796611</v>
      </c>
      <c r="AA536">
        <v>0.4131832797427653</v>
      </c>
      <c r="AB536">
        <v>0.03852327447833066</v>
      </c>
      <c r="AC536">
        <v>0.5890850722311396</v>
      </c>
      <c r="AD536">
        <v>0.651685393258427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22.56</v>
      </c>
      <c r="D537">
        <v>2212.95552</v>
      </c>
      <c r="E537" t="s">
        <v>667</v>
      </c>
      <c r="F537" t="s">
        <v>632</v>
      </c>
      <c r="G537" t="s">
        <v>675</v>
      </c>
      <c r="H537" t="s">
        <v>703</v>
      </c>
      <c r="I537" t="s">
        <v>1234</v>
      </c>
      <c r="J537" t="s">
        <v>1316</v>
      </c>
      <c r="K537">
        <v>43769</v>
      </c>
      <c r="L537">
        <v>0.102836879432624</v>
      </c>
      <c r="M537">
        <v>0.04415215033351716</v>
      </c>
      <c r="N537">
        <v>0.054</v>
      </c>
      <c r="O537">
        <v>0.1708428061679719</v>
      </c>
      <c r="P537" t="s">
        <v>397</v>
      </c>
      <c r="Q537" t="s">
        <v>440</v>
      </c>
      <c r="R537">
        <v>1</v>
      </c>
      <c r="S537">
        <v>0.7733333333333333</v>
      </c>
      <c r="T537">
        <v>28</v>
      </c>
      <c r="U537">
        <v>0.8057142857142857</v>
      </c>
      <c r="V537">
        <v>2.4878</v>
      </c>
      <c r="W537">
        <v>3</v>
      </c>
      <c r="X537">
        <v>2.32</v>
      </c>
      <c r="Y537">
        <v>-0.2258</v>
      </c>
      <c r="Z537">
        <v>0.8423728813559321</v>
      </c>
      <c r="AA537">
        <v>0.5257234726688104</v>
      </c>
      <c r="AB537">
        <v>0.5971107544141252</v>
      </c>
      <c r="AC537">
        <v>0.4574638844301766</v>
      </c>
      <c r="AD537">
        <v>0.6500802568218299</v>
      </c>
    </row>
    <row r="538" spans="1:30">
      <c r="A538" s="1" t="s">
        <v>545</v>
      </c>
      <c r="B538">
        <f>HYPERLINK("https://www.suredividend.com/sure-analysis-ABR/","Arbor Realty Trust, Inc.")</f>
        <v>0</v>
      </c>
      <c r="C538">
        <v>8.369999999999999</v>
      </c>
      <c r="D538">
        <v>931.12902</v>
      </c>
      <c r="E538" t="s">
        <v>670</v>
      </c>
      <c r="F538" t="s">
        <v>633</v>
      </c>
      <c r="G538" t="s">
        <v>675</v>
      </c>
      <c r="H538" t="s">
        <v>703</v>
      </c>
      <c r="I538" t="s">
        <v>1235</v>
      </c>
      <c r="J538" t="s">
        <v>1316</v>
      </c>
      <c r="K538">
        <v>43839</v>
      </c>
      <c r="L538">
        <v>0.136200716845878</v>
      </c>
      <c r="M538">
        <v>0.08351994738296509</v>
      </c>
      <c r="N538">
        <v>0</v>
      </c>
      <c r="O538">
        <v>0.168711943179817</v>
      </c>
      <c r="P538" t="s">
        <v>397</v>
      </c>
      <c r="Q538" t="s">
        <v>374</v>
      </c>
      <c r="R538">
        <v>7</v>
      </c>
      <c r="S538">
        <v>0.9421487603305786</v>
      </c>
      <c r="T538">
        <v>12.5</v>
      </c>
      <c r="U538">
        <v>0.6696</v>
      </c>
      <c r="V538">
        <v>1.2967</v>
      </c>
      <c r="W538">
        <v>1.21</v>
      </c>
      <c r="X538">
        <v>1.14</v>
      </c>
      <c r="Y538">
        <v>-0.3456</v>
      </c>
      <c r="Z538">
        <v>0.9169491525423729</v>
      </c>
      <c r="AA538">
        <v>0.3231511254019293</v>
      </c>
      <c r="AB538">
        <v>0.03852327447833066</v>
      </c>
      <c r="AC538">
        <v>0.6677367576243981</v>
      </c>
      <c r="AD538">
        <v>0.6324237560192616</v>
      </c>
    </row>
    <row r="539" spans="1:30">
      <c r="A539" s="1" t="s">
        <v>546</v>
      </c>
      <c r="B539">
        <f>HYPERLINK("https://www.suredividend.com/sure-analysis-ARR/","ARMOUR Residential REIT, Inc.")</f>
        <v>0</v>
      </c>
      <c r="C539">
        <v>13</v>
      </c>
      <c r="D539">
        <v>765.414</v>
      </c>
      <c r="E539" t="s">
        <v>670</v>
      </c>
      <c r="F539" t="s">
        <v>633</v>
      </c>
      <c r="G539" t="s">
        <v>675</v>
      </c>
      <c r="H539" t="s">
        <v>703</v>
      </c>
      <c r="I539" t="s">
        <v>1236</v>
      </c>
      <c r="J539" t="s">
        <v>1316</v>
      </c>
      <c r="K539">
        <v>43790</v>
      </c>
      <c r="L539">
        <v>0.166153846153846</v>
      </c>
      <c r="M539">
        <v>0.08997698704834534</v>
      </c>
      <c r="N539">
        <v>-0.02</v>
      </c>
      <c r="O539">
        <v>0.1681600377996308</v>
      </c>
      <c r="P539" t="s">
        <v>397</v>
      </c>
      <c r="Q539" t="s">
        <v>637</v>
      </c>
      <c r="R539">
        <v>3</v>
      </c>
      <c r="S539">
        <v>0.8503937007874016</v>
      </c>
      <c r="T539">
        <v>20</v>
      </c>
      <c r="U539">
        <v>0.65</v>
      </c>
      <c r="V539">
        <v>-4.6628</v>
      </c>
      <c r="W539">
        <v>2.54</v>
      </c>
      <c r="X539">
        <v>2.16</v>
      </c>
      <c r="Y539">
        <v>-0.3441</v>
      </c>
      <c r="Z539">
        <v>0.947457627118644</v>
      </c>
      <c r="AA539">
        <v>0.3303858520900322</v>
      </c>
      <c r="AB539">
        <v>0.01685393258426966</v>
      </c>
      <c r="AC539">
        <v>0.7126805778491172</v>
      </c>
      <c r="AD539">
        <v>0.6292134831460674</v>
      </c>
    </row>
    <row r="540" spans="1:30">
      <c r="A540" s="1" t="s">
        <v>547</v>
      </c>
      <c r="B540">
        <f>HYPERLINK("https://www.suredividend.com/sure-analysis-QSR/","Restaurant Brands International, Inc.")</f>
        <v>0</v>
      </c>
      <c r="C540">
        <v>42.73</v>
      </c>
      <c r="D540">
        <v>19818.064141</v>
      </c>
      <c r="E540" t="s">
        <v>660</v>
      </c>
      <c r="F540" t="s">
        <v>632</v>
      </c>
      <c r="G540" t="s">
        <v>676</v>
      </c>
      <c r="H540" t="s">
        <v>703</v>
      </c>
      <c r="I540" t="s">
        <v>1237</v>
      </c>
      <c r="J540" t="s">
        <v>1333</v>
      </c>
      <c r="K540">
        <v>43872</v>
      </c>
      <c r="L540">
        <v>0.04683612504636901</v>
      </c>
      <c r="M540">
        <v>0.03601837131922392</v>
      </c>
      <c r="N540">
        <v>0.09</v>
      </c>
      <c r="O540">
        <v>0.1630772487376744</v>
      </c>
      <c r="P540" t="s">
        <v>397</v>
      </c>
      <c r="Q540" t="s">
        <v>397</v>
      </c>
      <c r="R540">
        <v>8</v>
      </c>
      <c r="S540">
        <v>0.9621671265535384</v>
      </c>
      <c r="T540">
        <v>51</v>
      </c>
      <c r="U540">
        <v>0.8378431372549019</v>
      </c>
      <c r="V540">
        <v>2.3991</v>
      </c>
      <c r="W540">
        <v>2.08</v>
      </c>
      <c r="X540">
        <v>2.00130762323136</v>
      </c>
      <c r="Y540">
        <v>-0.3222</v>
      </c>
      <c r="Z540">
        <v>0.5406779661016949</v>
      </c>
      <c r="AA540">
        <v>0.3585209003215434</v>
      </c>
      <c r="AB540">
        <v>0.8956661316211878</v>
      </c>
      <c r="AC540">
        <v>0.4109149277688603</v>
      </c>
      <c r="AD540">
        <v>0.6131621187800963</v>
      </c>
    </row>
    <row r="541" spans="1:30">
      <c r="A541" s="1" t="s">
        <v>548</v>
      </c>
      <c r="B541">
        <f>HYPERLINK("https://www.suredividend.com/sure-analysis-WELL/","Welltower, Inc.")</f>
        <v>0</v>
      </c>
      <c r="C541">
        <v>45.95</v>
      </c>
      <c r="D541">
        <v>18854.70945</v>
      </c>
      <c r="E541" t="s">
        <v>666</v>
      </c>
      <c r="F541" t="s">
        <v>633</v>
      </c>
      <c r="G541" t="s">
        <v>675</v>
      </c>
      <c r="H541" t="s">
        <v>703</v>
      </c>
      <c r="I541" t="s">
        <v>1238</v>
      </c>
      <c r="J541" t="s">
        <v>1316</v>
      </c>
      <c r="K541">
        <v>43875</v>
      </c>
      <c r="L541">
        <v>0.07573449401523301</v>
      </c>
      <c r="M541">
        <v>0.08154521290536709</v>
      </c>
      <c r="N541">
        <v>0.03</v>
      </c>
      <c r="O541">
        <v>0.1618827617437173</v>
      </c>
      <c r="P541" t="s">
        <v>397</v>
      </c>
      <c r="Q541" t="s">
        <v>440</v>
      </c>
      <c r="R541">
        <v>0</v>
      </c>
      <c r="S541">
        <v>0.8188235294117647</v>
      </c>
      <c r="T541">
        <v>68</v>
      </c>
      <c r="U541">
        <v>0.6757352941176471</v>
      </c>
      <c r="V541">
        <v>1.2048</v>
      </c>
      <c r="W541">
        <v>4.25</v>
      </c>
      <c r="X541">
        <v>3.48</v>
      </c>
      <c r="Y541">
        <v>-0.4062</v>
      </c>
      <c r="Z541">
        <v>0.7322033898305085</v>
      </c>
      <c r="AA541">
        <v>0.2371382636655948</v>
      </c>
      <c r="AB541">
        <v>0.2415730337078652</v>
      </c>
      <c r="AC541">
        <v>0.6581059390048154</v>
      </c>
      <c r="AD541">
        <v>0.6003210272873194</v>
      </c>
    </row>
    <row r="542" spans="1:30">
      <c r="A542" s="1" t="s">
        <v>549</v>
      </c>
      <c r="B542">
        <f>HYPERLINK("https://www.suredividend.com/sure-analysis-NRZ/","New Residential Investment Corp.")</f>
        <v>0</v>
      </c>
      <c r="C542">
        <v>11.61</v>
      </c>
      <c r="D542">
        <v>4824.55872</v>
      </c>
      <c r="E542" t="s">
        <v>669</v>
      </c>
      <c r="F542" t="s">
        <v>633</v>
      </c>
      <c r="G542" t="s">
        <v>675</v>
      </c>
      <c r="H542" t="s">
        <v>703</v>
      </c>
      <c r="I542" t="s">
        <v>1239</v>
      </c>
      <c r="J542" t="s">
        <v>1316</v>
      </c>
      <c r="K542">
        <v>43874</v>
      </c>
      <c r="L542">
        <v>0.172265288544358</v>
      </c>
      <c r="M542">
        <v>0.02129568760013512</v>
      </c>
      <c r="N542">
        <v>0.02</v>
      </c>
      <c r="O542">
        <v>0.1586427460499551</v>
      </c>
      <c r="P542" t="s">
        <v>397</v>
      </c>
      <c r="Q542" t="s">
        <v>374</v>
      </c>
      <c r="R542">
        <v>0</v>
      </c>
      <c r="S542">
        <v>0.9302325581395349</v>
      </c>
      <c r="T542">
        <v>12.9</v>
      </c>
      <c r="U542">
        <v>0.8999999999999999</v>
      </c>
      <c r="V542">
        <v>1.3482</v>
      </c>
      <c r="W542">
        <v>2.15</v>
      </c>
      <c r="X542">
        <v>2</v>
      </c>
      <c r="Y542">
        <v>-0.3052</v>
      </c>
      <c r="Z542">
        <v>0.952542372881356</v>
      </c>
      <c r="AA542">
        <v>0.3906752411575563</v>
      </c>
      <c r="AB542">
        <v>0.1436597110754414</v>
      </c>
      <c r="AC542">
        <v>0.3434991974317817</v>
      </c>
      <c r="AD542">
        <v>0.5842696629213483</v>
      </c>
    </row>
    <row r="543" spans="1:30">
      <c r="A543" s="1" t="s">
        <v>550</v>
      </c>
      <c r="B543">
        <f>HYPERLINK("https://www.suredividend.com/sure-analysis-WY/","Weyerhaeuser Co.")</f>
        <v>0</v>
      </c>
      <c r="C543">
        <v>18.66</v>
      </c>
      <c r="D543">
        <v>13911.38454</v>
      </c>
      <c r="E543" t="s">
        <v>670</v>
      </c>
      <c r="F543" t="s">
        <v>632</v>
      </c>
      <c r="G543" t="s">
        <v>675</v>
      </c>
      <c r="H543" t="s">
        <v>703</v>
      </c>
      <c r="I543" t="s">
        <v>1240</v>
      </c>
      <c r="J543" t="s">
        <v>1316</v>
      </c>
      <c r="K543">
        <v>43789</v>
      </c>
      <c r="L543">
        <v>0.072883172561629</v>
      </c>
      <c r="M543">
        <v>0.07668936901545953</v>
      </c>
      <c r="N543">
        <v>0.031</v>
      </c>
      <c r="O543">
        <v>0.1565234407701395</v>
      </c>
      <c r="P543" t="s">
        <v>397</v>
      </c>
      <c r="Q543" t="s">
        <v>440</v>
      </c>
      <c r="R543">
        <v>8</v>
      </c>
      <c r="S543">
        <v>0.8499999999999999</v>
      </c>
      <c r="T543">
        <v>27</v>
      </c>
      <c r="U543">
        <v>0.6911111111111111</v>
      </c>
      <c r="V543">
        <v>-0.1014</v>
      </c>
      <c r="W543">
        <v>1.6</v>
      </c>
      <c r="X543">
        <v>1.36</v>
      </c>
      <c r="Y543">
        <v>-0.2845</v>
      </c>
      <c r="Z543">
        <v>0.711864406779661</v>
      </c>
      <c r="AA543">
        <v>0.4244372990353698</v>
      </c>
      <c r="AB543">
        <v>0.2849117174959871</v>
      </c>
      <c r="AC543">
        <v>0.6404494382022472</v>
      </c>
      <c r="AD543">
        <v>0.5826645264847512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19.29</v>
      </c>
      <c r="D544">
        <v>2533.375009</v>
      </c>
      <c r="E544" t="s">
        <v>671</v>
      </c>
      <c r="F544" t="s">
        <v>633</v>
      </c>
      <c r="G544" t="s">
        <v>675</v>
      </c>
      <c r="H544" t="s">
        <v>703</v>
      </c>
      <c r="I544" t="s">
        <v>1241</v>
      </c>
      <c r="J544" t="s">
        <v>1316</v>
      </c>
      <c r="K544">
        <v>43896</v>
      </c>
      <c r="L544">
        <v>0.09707102125453601</v>
      </c>
      <c r="M544">
        <v>0.09233992001432512</v>
      </c>
      <c r="N544">
        <v>0.003</v>
      </c>
      <c r="O544">
        <v>0.1558227783027628</v>
      </c>
      <c r="P544" t="s">
        <v>397</v>
      </c>
      <c r="Q544" t="s">
        <v>374</v>
      </c>
      <c r="R544">
        <v>3</v>
      </c>
      <c r="S544">
        <v>0.8709302325581396</v>
      </c>
      <c r="T544">
        <v>30</v>
      </c>
      <c r="U544">
        <v>0.643</v>
      </c>
      <c r="V544">
        <v>0.9692000000000001</v>
      </c>
      <c r="W544">
        <v>2.15</v>
      </c>
      <c r="X544">
        <v>1.8725</v>
      </c>
      <c r="Y544">
        <v>-0.3725</v>
      </c>
      <c r="Z544">
        <v>0.8305084745762712</v>
      </c>
      <c r="AA544">
        <v>0.2926045016077171</v>
      </c>
      <c r="AB544">
        <v>0.05457463884430177</v>
      </c>
      <c r="AC544">
        <v>0.725521669341894</v>
      </c>
      <c r="AD544">
        <v>0.5762439807383628</v>
      </c>
    </row>
    <row r="545" spans="1:30">
      <c r="A545" s="1" t="s">
        <v>552</v>
      </c>
      <c r="B545">
        <f>HYPERLINK("https://www.suredividend.com/sure-analysis-GOOD/","Gladstone Commercial Corp.")</f>
        <v>0</v>
      </c>
      <c r="C545">
        <v>13.37</v>
      </c>
      <c r="D545">
        <v>464.368645</v>
      </c>
      <c r="E545" t="s">
        <v>665</v>
      </c>
      <c r="F545" t="s">
        <v>633</v>
      </c>
      <c r="G545" t="s">
        <v>675</v>
      </c>
      <c r="H545" t="s">
        <v>704</v>
      </c>
      <c r="I545" t="s">
        <v>1155</v>
      </c>
      <c r="J545" t="s">
        <v>1316</v>
      </c>
      <c r="K545">
        <v>43880</v>
      </c>
      <c r="L545">
        <v>0.112191473448017</v>
      </c>
      <c r="M545">
        <v>0.06127569817535217</v>
      </c>
      <c r="N545">
        <v>0.02</v>
      </c>
      <c r="O545">
        <v>0.1540898993697755</v>
      </c>
      <c r="P545" t="s">
        <v>397</v>
      </c>
      <c r="Q545" t="s">
        <v>374</v>
      </c>
      <c r="R545">
        <v>0</v>
      </c>
      <c r="S545">
        <v>0.9375</v>
      </c>
      <c r="T545">
        <v>18</v>
      </c>
      <c r="U545">
        <v>0.7427777777777778</v>
      </c>
      <c r="V545">
        <v>-0.1184</v>
      </c>
      <c r="W545">
        <v>1.6</v>
      </c>
      <c r="X545">
        <v>1.5</v>
      </c>
      <c r="Y545">
        <v>-0.356</v>
      </c>
      <c r="Z545">
        <v>0.8677966101694915</v>
      </c>
      <c r="AA545">
        <v>0.3118971061093248</v>
      </c>
      <c r="AB545">
        <v>0.1436597110754414</v>
      </c>
      <c r="AC545">
        <v>0.5537720706260032</v>
      </c>
      <c r="AD545">
        <v>0.565008025682183</v>
      </c>
    </row>
    <row r="546" spans="1:30">
      <c r="A546" s="1" t="s">
        <v>553</v>
      </c>
      <c r="B546">
        <f>HYPERLINK("https://www.suredividend.com/sure-analysis-ANF/","Abercrombie &amp; Fitch Co.")</f>
        <v>0</v>
      </c>
      <c r="C546">
        <v>10.07</v>
      </c>
      <c r="D546">
        <v>632.2550199999999</v>
      </c>
      <c r="E546" t="s">
        <v>665</v>
      </c>
      <c r="F546" t="s">
        <v>632</v>
      </c>
      <c r="G546" t="s">
        <v>675</v>
      </c>
      <c r="H546" t="s">
        <v>703</v>
      </c>
      <c r="I546" t="s">
        <v>1242</v>
      </c>
      <c r="J546" t="s">
        <v>1320</v>
      </c>
      <c r="K546">
        <v>43806</v>
      </c>
      <c r="L546">
        <v>0.07944389275074401</v>
      </c>
      <c r="M546">
        <v>0.05240469367469935</v>
      </c>
      <c r="N546">
        <v>0.05</v>
      </c>
      <c r="O546">
        <v>0.1538048998974617</v>
      </c>
      <c r="P546" t="s">
        <v>397</v>
      </c>
      <c r="Q546" t="s">
        <v>440</v>
      </c>
      <c r="R546">
        <v>0</v>
      </c>
      <c r="S546">
        <v>1</v>
      </c>
      <c r="T546">
        <v>13</v>
      </c>
      <c r="U546">
        <v>0.7746153846153846</v>
      </c>
      <c r="V546">
        <v>0.6589</v>
      </c>
      <c r="W546">
        <v>0.8</v>
      </c>
      <c r="X546">
        <v>0.8</v>
      </c>
      <c r="Y546">
        <v>-0.6233000000000001</v>
      </c>
      <c r="Z546">
        <v>0.7593220338983051</v>
      </c>
      <c r="AA546">
        <v>0.06270096463022508</v>
      </c>
      <c r="AB546">
        <v>0.5232744783306581</v>
      </c>
      <c r="AC546">
        <v>0.507223113964687</v>
      </c>
      <c r="AD546">
        <v>0.5617977528089887</v>
      </c>
    </row>
    <row r="547" spans="1:30">
      <c r="A547" s="1" t="s">
        <v>554</v>
      </c>
      <c r="B547">
        <f>HYPERLINK("https://www.suredividend.com/sure-analysis-ECC/","Eagle Point Credit Co., Inc.")</f>
        <v>0</v>
      </c>
      <c r="C547">
        <v>9.789999999999999</v>
      </c>
      <c r="D547">
        <v>280.30728</v>
      </c>
      <c r="E547" t="s">
        <v>670</v>
      </c>
      <c r="F547" t="s">
        <v>632</v>
      </c>
      <c r="G547" t="s">
        <v>675</v>
      </c>
      <c r="H547" t="s">
        <v>703</v>
      </c>
      <c r="I547" t="s">
        <v>1243</v>
      </c>
      <c r="J547" t="s">
        <v>1334</v>
      </c>
      <c r="K547">
        <v>43799</v>
      </c>
      <c r="L547">
        <v>0.245148110316649</v>
      </c>
      <c r="M547">
        <v>0.0890848418074317</v>
      </c>
      <c r="N547">
        <v>-0.05</v>
      </c>
      <c r="O547">
        <v>0.1498312388545378</v>
      </c>
      <c r="P547" t="s">
        <v>397</v>
      </c>
      <c r="Q547" t="s">
        <v>374</v>
      </c>
      <c r="R547">
        <v>0</v>
      </c>
      <c r="S547">
        <v>1.538461538461538</v>
      </c>
      <c r="T547">
        <v>15</v>
      </c>
      <c r="U547">
        <v>0.6526666666666666</v>
      </c>
      <c r="V547">
        <v>-0.0182</v>
      </c>
      <c r="W547">
        <v>1.56</v>
      </c>
      <c r="X547">
        <v>2.4</v>
      </c>
      <c r="Y547">
        <v>-0.4113</v>
      </c>
      <c r="Z547">
        <v>0.9830508474576272</v>
      </c>
      <c r="AA547">
        <v>0.2331189710610932</v>
      </c>
      <c r="AB547">
        <v>0.005617977528089888</v>
      </c>
      <c r="AC547">
        <v>0.7046548956661316</v>
      </c>
      <c r="AD547">
        <v>0.5489566613162119</v>
      </c>
    </row>
    <row r="548" spans="1:30">
      <c r="A548" s="1" t="s">
        <v>555</v>
      </c>
      <c r="B548">
        <f>HYPERLINK("https://www.suredividend.com/sure-analysis-GAIN/","Gladstone Investment Corp.")</f>
        <v>0</v>
      </c>
      <c r="C548">
        <v>8.91</v>
      </c>
      <c r="D548">
        <v>294.46659</v>
      </c>
      <c r="E548" t="s">
        <v>669</v>
      </c>
      <c r="F548" t="s">
        <v>635</v>
      </c>
      <c r="G548" t="s">
        <v>675</v>
      </c>
      <c r="H548" t="s">
        <v>704</v>
      </c>
      <c r="I548" t="s">
        <v>1155</v>
      </c>
      <c r="J548" t="s">
        <v>1316</v>
      </c>
      <c r="K548">
        <v>43868</v>
      </c>
      <c r="L548">
        <v>0.091582491582491</v>
      </c>
      <c r="M548">
        <v>0.04304488151063257</v>
      </c>
      <c r="N548">
        <v>0.036</v>
      </c>
      <c r="O548">
        <v>0.1472806509538187</v>
      </c>
      <c r="P548" t="s">
        <v>397</v>
      </c>
      <c r="Q548" t="s">
        <v>374</v>
      </c>
      <c r="R548">
        <v>9</v>
      </c>
      <c r="S548">
        <v>0.9066666666666667</v>
      </c>
      <c r="T548">
        <v>11</v>
      </c>
      <c r="U548">
        <v>0.8100000000000001</v>
      </c>
      <c r="V548">
        <v>0.9986</v>
      </c>
      <c r="W548">
        <v>0.9</v>
      </c>
      <c r="X548">
        <v>0.8160000000000001</v>
      </c>
      <c r="Y548">
        <v>-0.2404</v>
      </c>
      <c r="Z548">
        <v>0.8050847457627118</v>
      </c>
      <c r="AA548">
        <v>0.5</v>
      </c>
      <c r="AB548">
        <v>0.310593900481541</v>
      </c>
      <c r="AC548">
        <v>0.4494382022471911</v>
      </c>
      <c r="AD548">
        <v>0.5313001605136436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5.26</v>
      </c>
      <c r="D549">
        <v>31.56</v>
      </c>
      <c r="E549" t="s">
        <v>672</v>
      </c>
      <c r="F549" t="s">
        <v>632</v>
      </c>
      <c r="G549" t="s">
        <v>675</v>
      </c>
      <c r="H549" t="s">
        <v>703</v>
      </c>
      <c r="J549" t="s">
        <v>1324</v>
      </c>
      <c r="K549">
        <v>43820</v>
      </c>
      <c r="L549">
        <v>0.194618060836501</v>
      </c>
      <c r="M549">
        <v>0.02667527035245243</v>
      </c>
      <c r="N549">
        <v>0</v>
      </c>
      <c r="O549">
        <v>0.1449615991600959</v>
      </c>
      <c r="P549" t="s">
        <v>397</v>
      </c>
      <c r="Q549" t="s">
        <v>374</v>
      </c>
      <c r="R549">
        <v>0</v>
      </c>
      <c r="S549">
        <v>1.17665632183908</v>
      </c>
      <c r="T549">
        <v>6</v>
      </c>
      <c r="U549">
        <v>0.8766666666666666</v>
      </c>
      <c r="V549">
        <v>1.0237</v>
      </c>
      <c r="W549">
        <v>0.87</v>
      </c>
      <c r="X549">
        <v>1.023691</v>
      </c>
      <c r="Y549">
        <v>-0.5638000000000001</v>
      </c>
      <c r="Z549">
        <v>0.9661016949152542</v>
      </c>
      <c r="AA549">
        <v>0.1077170418006431</v>
      </c>
      <c r="AB549">
        <v>0.03852327447833066</v>
      </c>
      <c r="AC549">
        <v>0.3731942215088282</v>
      </c>
      <c r="AD549">
        <v>0.5136436597110755</v>
      </c>
    </row>
    <row r="550" spans="1:30">
      <c r="A550" s="1" t="s">
        <v>557</v>
      </c>
      <c r="B550">
        <f>HYPERLINK("https://www.suredividend.com/sure-analysis-MCY/","Mercury General Corp.")</f>
        <v>0</v>
      </c>
      <c r="C550">
        <v>36.15</v>
      </c>
      <c r="D550">
        <v>2001.1917</v>
      </c>
      <c r="E550" t="s">
        <v>669</v>
      </c>
      <c r="F550" t="s">
        <v>632</v>
      </c>
      <c r="G550" t="s">
        <v>675</v>
      </c>
      <c r="H550" t="s">
        <v>703</v>
      </c>
      <c r="I550" t="s">
        <v>1244</v>
      </c>
      <c r="J550" t="s">
        <v>1316</v>
      </c>
      <c r="K550">
        <v>43874</v>
      </c>
      <c r="L550">
        <v>0.069502074688796</v>
      </c>
      <c r="M550">
        <v>0.08357029715735576</v>
      </c>
      <c r="N550">
        <v>0.015</v>
      </c>
      <c r="O550">
        <v>0.1443851471011897</v>
      </c>
      <c r="P550" t="s">
        <v>397</v>
      </c>
      <c r="Q550" t="s">
        <v>440</v>
      </c>
      <c r="R550">
        <v>32</v>
      </c>
      <c r="S550">
        <v>0.78515625</v>
      </c>
      <c r="T550">
        <v>54</v>
      </c>
      <c r="U550">
        <v>0.6694444444444444</v>
      </c>
      <c r="V550">
        <v>5.7831</v>
      </c>
      <c r="W550">
        <v>3.2</v>
      </c>
      <c r="X550">
        <v>2.5125</v>
      </c>
      <c r="Y550">
        <v>-0.2825</v>
      </c>
      <c r="Z550">
        <v>0.6915254237288135</v>
      </c>
      <c r="AA550">
        <v>0.4260450160771704</v>
      </c>
      <c r="AB550">
        <v>0.09149277688603531</v>
      </c>
      <c r="AC550">
        <v>0.6709470304975923</v>
      </c>
      <c r="AD550">
        <v>0.5056179775280899</v>
      </c>
    </row>
    <row r="551" spans="1:30">
      <c r="A551" s="1" t="s">
        <v>558</v>
      </c>
      <c r="B551">
        <f>HYPERLINK("https://www.suredividend.com/sure-analysis-LVS/","Las Vegas Sands Corp.")</f>
        <v>0</v>
      </c>
      <c r="C551">
        <v>44.15</v>
      </c>
      <c r="D551">
        <v>33716.69275</v>
      </c>
      <c r="E551" t="s">
        <v>669</v>
      </c>
      <c r="F551" t="s">
        <v>632</v>
      </c>
      <c r="G551" t="s">
        <v>675</v>
      </c>
      <c r="H551" t="s">
        <v>703</v>
      </c>
      <c r="I551" t="s">
        <v>1245</v>
      </c>
      <c r="J551" t="s">
        <v>1333</v>
      </c>
      <c r="K551">
        <v>43861</v>
      </c>
      <c r="L551">
        <v>0.069762174405436</v>
      </c>
      <c r="M551">
        <v>0.05241936220480858</v>
      </c>
      <c r="N551">
        <v>0.04</v>
      </c>
      <c r="O551">
        <v>0.1442932656961828</v>
      </c>
      <c r="P551" t="s">
        <v>397</v>
      </c>
      <c r="Q551" t="s">
        <v>440</v>
      </c>
      <c r="R551">
        <v>7</v>
      </c>
      <c r="S551">
        <v>0.9194029850746268</v>
      </c>
      <c r="T551">
        <v>57</v>
      </c>
      <c r="U551">
        <v>0.7745614035087719</v>
      </c>
      <c r="V551">
        <v>3.5009</v>
      </c>
      <c r="W551">
        <v>3.35</v>
      </c>
      <c r="X551">
        <v>3.08</v>
      </c>
      <c r="Y551">
        <v>-0.256</v>
      </c>
      <c r="Z551">
        <v>0.6932203389830508</v>
      </c>
      <c r="AA551">
        <v>0.4662379421221865</v>
      </c>
      <c r="AB551">
        <v>0.3723916532905296</v>
      </c>
      <c r="AC551">
        <v>0.5088282504012841</v>
      </c>
      <c r="AD551">
        <v>0.5040128410914928</v>
      </c>
    </row>
    <row r="552" spans="1:30">
      <c r="A552" s="1" t="s">
        <v>559</v>
      </c>
      <c r="B552">
        <f>HYPERLINK("https://www.suredividend.com/sure-analysis-NLY/","Annaly Capital Management, Inc.")</f>
        <v>0</v>
      </c>
      <c r="C552">
        <v>6.64</v>
      </c>
      <c r="D552">
        <v>9497.3248</v>
      </c>
      <c r="E552" t="s">
        <v>670</v>
      </c>
      <c r="F552" t="s">
        <v>633</v>
      </c>
      <c r="G552" t="s">
        <v>675</v>
      </c>
      <c r="H552" t="s">
        <v>703</v>
      </c>
      <c r="I552" t="s">
        <v>1246</v>
      </c>
      <c r="J552" t="s">
        <v>1316</v>
      </c>
      <c r="K552">
        <v>43838</v>
      </c>
      <c r="L552">
        <v>0.158132530120481</v>
      </c>
      <c r="M552">
        <v>0.07471614662690218</v>
      </c>
      <c r="N552">
        <v>-0.034</v>
      </c>
      <c r="O552">
        <v>0.1439533305378728</v>
      </c>
      <c r="P552" t="s">
        <v>397</v>
      </c>
      <c r="Q552" t="s">
        <v>374</v>
      </c>
      <c r="R552">
        <v>0</v>
      </c>
      <c r="S552">
        <v>0.8823529411764707</v>
      </c>
      <c r="T552">
        <v>9.52</v>
      </c>
      <c r="U552">
        <v>0.6974789915966386</v>
      </c>
      <c r="V552">
        <v>-1.591</v>
      </c>
      <c r="W552">
        <v>1.19</v>
      </c>
      <c r="X552">
        <v>1.05</v>
      </c>
      <c r="Y552">
        <v>-0.3578</v>
      </c>
      <c r="Z552">
        <v>0.9338983050847457</v>
      </c>
      <c r="AA552">
        <v>0.3102893890675241</v>
      </c>
      <c r="AB552">
        <v>0.01123595505617978</v>
      </c>
      <c r="AC552">
        <v>0.6308186195826645</v>
      </c>
      <c r="AD552">
        <v>0.4991974317817015</v>
      </c>
    </row>
    <row r="553" spans="1:30">
      <c r="A553" s="1" t="s">
        <v>560</v>
      </c>
      <c r="B553">
        <f>HYPERLINK("https://www.suredividend.com/sure-analysis-HSBC/","HSBC Holdings Plc")</f>
        <v>0</v>
      </c>
      <c r="C553">
        <v>28.55</v>
      </c>
      <c r="D553">
        <v>116095.72</v>
      </c>
      <c r="E553" t="s">
        <v>668</v>
      </c>
      <c r="F553" t="s">
        <v>632</v>
      </c>
      <c r="G553" t="s">
        <v>677</v>
      </c>
      <c r="H553" t="s">
        <v>703</v>
      </c>
      <c r="I553" t="s">
        <v>1247</v>
      </c>
      <c r="J553" t="s">
        <v>1316</v>
      </c>
      <c r="K553">
        <v>43901</v>
      </c>
      <c r="L553">
        <v>0.089316987740805</v>
      </c>
      <c r="M553">
        <v>0.06436772988665318</v>
      </c>
      <c r="N553">
        <v>0.02</v>
      </c>
      <c r="O553">
        <v>0.1434570623060143</v>
      </c>
      <c r="P553" t="s">
        <v>397</v>
      </c>
      <c r="Q553" t="s">
        <v>440</v>
      </c>
      <c r="R553">
        <v>0</v>
      </c>
      <c r="S553">
        <v>0.7846153846153846</v>
      </c>
      <c r="T553">
        <v>39</v>
      </c>
      <c r="U553">
        <v>0.7320512820512821</v>
      </c>
      <c r="V553">
        <v>1.4568</v>
      </c>
      <c r="W553">
        <v>3.25</v>
      </c>
      <c r="X553">
        <v>2.55</v>
      </c>
      <c r="Y553">
        <v>-0.3057</v>
      </c>
      <c r="Z553">
        <v>0.7949152542372881</v>
      </c>
      <c r="AA553">
        <v>0.3890675241157556</v>
      </c>
      <c r="AB553">
        <v>0.1436597110754414</v>
      </c>
      <c r="AC553">
        <v>0.5746388443017656</v>
      </c>
      <c r="AD553">
        <v>0.4959871589085072</v>
      </c>
    </row>
    <row r="554" spans="1:30">
      <c r="A554" s="1" t="s">
        <v>561</v>
      </c>
      <c r="B554">
        <f>HYPERLINK("https://www.suredividend.com/sure-analysis-CIM/","Chimera Investment Corp.")</f>
        <v>0</v>
      </c>
      <c r="C554">
        <v>15.17</v>
      </c>
      <c r="D554">
        <v>2840.21842</v>
      </c>
      <c r="E554" t="s">
        <v>660</v>
      </c>
      <c r="F554" t="s">
        <v>632</v>
      </c>
      <c r="G554" t="s">
        <v>675</v>
      </c>
      <c r="H554" t="s">
        <v>703</v>
      </c>
      <c r="I554" t="s">
        <v>1248</v>
      </c>
      <c r="J554" t="s">
        <v>1316</v>
      </c>
      <c r="K554">
        <v>43874</v>
      </c>
      <c r="L554">
        <v>0.1318391562294</v>
      </c>
      <c r="M554">
        <v>0.02304012608949901</v>
      </c>
      <c r="N554">
        <v>0.026</v>
      </c>
      <c r="O554">
        <v>0.143240165591608</v>
      </c>
      <c r="P554" t="s">
        <v>397</v>
      </c>
      <c r="Q554" t="s">
        <v>374</v>
      </c>
      <c r="R554">
        <v>0</v>
      </c>
      <c r="S554">
        <v>0.9090909090909091</v>
      </c>
      <c r="T554">
        <v>17</v>
      </c>
      <c r="U554">
        <v>0.8923529411764706</v>
      </c>
      <c r="V554">
        <v>1.8212</v>
      </c>
      <c r="W554">
        <v>2.2</v>
      </c>
      <c r="X554">
        <v>2</v>
      </c>
      <c r="Y554">
        <v>-0.2007</v>
      </c>
      <c r="Z554">
        <v>0.9067796610169492</v>
      </c>
      <c r="AA554">
        <v>0.5562700964630225</v>
      </c>
      <c r="AB554">
        <v>0.1886035313001605</v>
      </c>
      <c r="AC554">
        <v>0.3547351524879614</v>
      </c>
      <c r="AD554">
        <v>0.492776886035313</v>
      </c>
    </row>
    <row r="555" spans="1:30">
      <c r="A555" s="1" t="s">
        <v>562</v>
      </c>
      <c r="B555">
        <f>HYPERLINK("https://www.suredividend.com/sure-analysis-GLAD/","Gladstone Capital Corp.")</f>
        <v>0</v>
      </c>
      <c r="C555">
        <v>6.58</v>
      </c>
      <c r="D555">
        <v>204.98016</v>
      </c>
      <c r="E555" t="s">
        <v>665</v>
      </c>
      <c r="F555" t="s">
        <v>632</v>
      </c>
      <c r="G555" t="s">
        <v>675</v>
      </c>
      <c r="H555" t="s">
        <v>704</v>
      </c>
      <c r="I555" t="s">
        <v>1155</v>
      </c>
      <c r="J555" t="s">
        <v>1316</v>
      </c>
      <c r="K555">
        <v>43880</v>
      </c>
      <c r="L555">
        <v>0.127659574468085</v>
      </c>
      <c r="M555">
        <v>0.05253999266272058</v>
      </c>
      <c r="N555">
        <v>0</v>
      </c>
      <c r="O555">
        <v>0.1405532476332154</v>
      </c>
      <c r="P555" t="s">
        <v>397</v>
      </c>
      <c r="Q555" t="s">
        <v>374</v>
      </c>
      <c r="R555">
        <v>0</v>
      </c>
      <c r="S555">
        <v>0.9882352941176471</v>
      </c>
      <c r="T555">
        <v>8.5</v>
      </c>
      <c r="U555">
        <v>0.7741176470588236</v>
      </c>
      <c r="V555">
        <v>0.8267</v>
      </c>
      <c r="W555">
        <v>0.85</v>
      </c>
      <c r="X555">
        <v>0.84</v>
      </c>
      <c r="Y555">
        <v>-0.2761</v>
      </c>
      <c r="Z555">
        <v>0.8966101694915254</v>
      </c>
      <c r="AA555">
        <v>0.4372990353697749</v>
      </c>
      <c r="AB555">
        <v>0.03852327447833066</v>
      </c>
      <c r="AC555">
        <v>0.5104333868378812</v>
      </c>
      <c r="AD555">
        <v>0.4767255216693419</v>
      </c>
    </row>
    <row r="556" spans="1:30">
      <c r="A556" s="1" t="s">
        <v>563</v>
      </c>
      <c r="B556">
        <f>HYPERLINK("https://www.suredividend.com/sure-analysis-GLPI/","Gaming &amp; Leisure Properties, Inc.")</f>
        <v>0</v>
      </c>
      <c r="C556">
        <v>33.07</v>
      </c>
      <c r="D556">
        <v>7113.42314</v>
      </c>
      <c r="E556" t="s">
        <v>670</v>
      </c>
      <c r="F556" t="s">
        <v>633</v>
      </c>
      <c r="G556" t="s">
        <v>675</v>
      </c>
      <c r="H556" t="s">
        <v>704</v>
      </c>
      <c r="I556" t="s">
        <v>1249</v>
      </c>
      <c r="J556" t="s">
        <v>1316</v>
      </c>
      <c r="K556">
        <v>43839</v>
      </c>
      <c r="L556">
        <v>0.082854550952524</v>
      </c>
      <c r="M556">
        <v>0.07283450390333135</v>
      </c>
      <c r="N556">
        <v>0.012</v>
      </c>
      <c r="O556">
        <v>0.1400156944278916</v>
      </c>
      <c r="P556" t="s">
        <v>397</v>
      </c>
      <c r="Q556" t="s">
        <v>440</v>
      </c>
      <c r="R556">
        <v>5</v>
      </c>
      <c r="S556">
        <v>0.8838709677419355</v>
      </c>
      <c r="T556">
        <v>47</v>
      </c>
      <c r="U556">
        <v>0.7036170212765958</v>
      </c>
      <c r="V556">
        <v>1.8181</v>
      </c>
      <c r="W556">
        <v>3.1</v>
      </c>
      <c r="X556">
        <v>2.74</v>
      </c>
      <c r="Y556">
        <v>-0.1048</v>
      </c>
      <c r="Z556">
        <v>0.7728813559322033</v>
      </c>
      <c r="AA556">
        <v>0.7106109324758844</v>
      </c>
      <c r="AB556">
        <v>0.08346709470304976</v>
      </c>
      <c r="AC556">
        <v>0.6131621187800963</v>
      </c>
      <c r="AD556">
        <v>0.4751203852327447</v>
      </c>
    </row>
    <row r="557" spans="1:30">
      <c r="A557" s="1" t="s">
        <v>564</v>
      </c>
      <c r="B557">
        <f>HYPERLINK("https://www.suredividend.com/sure-analysis-ARCC/","Ares Capital Corp.")</f>
        <v>0</v>
      </c>
      <c r="C557">
        <v>14.25</v>
      </c>
      <c r="D557">
        <v>6142.833</v>
      </c>
      <c r="E557" t="s">
        <v>670</v>
      </c>
      <c r="F557" t="s">
        <v>635</v>
      </c>
      <c r="G557" t="s">
        <v>675</v>
      </c>
      <c r="H557" t="s">
        <v>704</v>
      </c>
      <c r="I557" t="s">
        <v>1250</v>
      </c>
      <c r="J557" t="s">
        <v>1316</v>
      </c>
      <c r="K557">
        <v>43796</v>
      </c>
      <c r="L557">
        <v>0.112280701754385</v>
      </c>
      <c r="M557">
        <v>0.04783168830275741</v>
      </c>
      <c r="N557">
        <v>0.01</v>
      </c>
      <c r="O557">
        <v>0.1381542066446162</v>
      </c>
      <c r="P557" t="s">
        <v>397</v>
      </c>
      <c r="Q557" t="s">
        <v>374</v>
      </c>
      <c r="R557">
        <v>1</v>
      </c>
      <c r="S557">
        <v>0.788177339901478</v>
      </c>
      <c r="T557">
        <v>18</v>
      </c>
      <c r="U557">
        <v>0.7916666666666666</v>
      </c>
      <c r="V557">
        <v>1.8572</v>
      </c>
      <c r="W557">
        <v>2.03</v>
      </c>
      <c r="X557">
        <v>1.6</v>
      </c>
      <c r="Y557">
        <v>-0.182</v>
      </c>
      <c r="Z557">
        <v>0.8694915254237289</v>
      </c>
      <c r="AA557">
        <v>0.590032154340836</v>
      </c>
      <c r="AB557">
        <v>0.06982343499197433</v>
      </c>
      <c r="AC557">
        <v>0.4815409309791333</v>
      </c>
      <c r="AD557">
        <v>0.4606741573033708</v>
      </c>
    </row>
    <row r="558" spans="1:30">
      <c r="A558" s="1" t="s">
        <v>565</v>
      </c>
      <c r="B558">
        <f>HYPERLINK("https://www.suredividend.com/sure-analysis-FLR/","Fluor Corp.")</f>
        <v>0</v>
      </c>
      <c r="C558">
        <v>6.25</v>
      </c>
      <c r="D558">
        <v>876.0875</v>
      </c>
      <c r="E558" t="s">
        <v>665</v>
      </c>
      <c r="F558" t="s">
        <v>632</v>
      </c>
      <c r="G558" t="s">
        <v>675</v>
      </c>
      <c r="H558" t="s">
        <v>703</v>
      </c>
      <c r="I558" t="s">
        <v>1251</v>
      </c>
      <c r="J558" t="s">
        <v>1315</v>
      </c>
      <c r="K558">
        <v>43890</v>
      </c>
      <c r="L558">
        <v>0.1344</v>
      </c>
      <c r="M558">
        <v>0.07565375693257015</v>
      </c>
      <c r="N558">
        <v>0.02</v>
      </c>
      <c r="O558">
        <v>0.1381540561795778</v>
      </c>
      <c r="P558" t="s">
        <v>397</v>
      </c>
      <c r="Q558" t="s">
        <v>374</v>
      </c>
      <c r="R558">
        <v>0</v>
      </c>
      <c r="S558">
        <v>0.5599999999999999</v>
      </c>
      <c r="T558">
        <v>9</v>
      </c>
      <c r="U558">
        <v>0.6944444444444444</v>
      </c>
      <c r="V558">
        <v>-9.3119</v>
      </c>
      <c r="W558">
        <v>1.5</v>
      </c>
      <c r="X558">
        <v>0.84</v>
      </c>
      <c r="Y558">
        <v>-0.8347</v>
      </c>
      <c r="Z558">
        <v>0.9101694915254237</v>
      </c>
      <c r="AA558">
        <v>0.009646302250803859</v>
      </c>
      <c r="AB558">
        <v>0.1436597110754414</v>
      </c>
      <c r="AC558">
        <v>0.6356340288924559</v>
      </c>
      <c r="AD558">
        <v>0.4590690208667737</v>
      </c>
    </row>
    <row r="559" spans="1:30">
      <c r="A559" s="1" t="s">
        <v>566</v>
      </c>
      <c r="B559">
        <f>HYPERLINK("https://www.suredividend.com/sure-analysis-STWD/","Starwood Property Trust, Inc.")</f>
        <v>0</v>
      </c>
      <c r="C559">
        <v>17.15</v>
      </c>
      <c r="D559">
        <v>4846.81295</v>
      </c>
      <c r="E559" t="s">
        <v>670</v>
      </c>
      <c r="F559" t="s">
        <v>633</v>
      </c>
      <c r="G559" t="s">
        <v>675</v>
      </c>
      <c r="H559" t="s">
        <v>703</v>
      </c>
      <c r="I559" t="s">
        <v>1252</v>
      </c>
      <c r="J559" t="s">
        <v>1316</v>
      </c>
      <c r="K559">
        <v>43838</v>
      </c>
      <c r="L559">
        <v>0.111953352769679</v>
      </c>
      <c r="M559">
        <v>0.05107017136367298</v>
      </c>
      <c r="N559">
        <v>0.01</v>
      </c>
      <c r="O559">
        <v>0.1379304792898148</v>
      </c>
      <c r="P559" t="s">
        <v>397</v>
      </c>
      <c r="Q559" t="s">
        <v>374</v>
      </c>
      <c r="R559">
        <v>0</v>
      </c>
      <c r="S559">
        <v>0.8727272727272726</v>
      </c>
      <c r="T559">
        <v>22</v>
      </c>
      <c r="U559">
        <v>0.7795454545454544</v>
      </c>
      <c r="V559">
        <v>1.8051</v>
      </c>
      <c r="W559">
        <v>2.2</v>
      </c>
      <c r="X559">
        <v>1.92</v>
      </c>
      <c r="Y559">
        <v>-0.2385</v>
      </c>
      <c r="Z559">
        <v>0.8627118644067796</v>
      </c>
      <c r="AA559">
        <v>0.5016077170418006</v>
      </c>
      <c r="AB559">
        <v>0.06982343499197433</v>
      </c>
      <c r="AC559">
        <v>0.492776886035313</v>
      </c>
      <c r="AD559">
        <v>0.4542536115569824</v>
      </c>
    </row>
    <row r="560" spans="1:30">
      <c r="A560" s="1" t="s">
        <v>567</v>
      </c>
      <c r="B560">
        <f>HYPERLINK("https://www.suredividend.com/sure-analysis-COR/","CoreSite Realty Corp.")</f>
        <v>0</v>
      </c>
      <c r="C560">
        <v>97.18000000000001</v>
      </c>
      <c r="D560">
        <v>3663.2001</v>
      </c>
      <c r="E560" t="s">
        <v>670</v>
      </c>
      <c r="F560" t="s">
        <v>633</v>
      </c>
      <c r="G560" t="s">
        <v>675</v>
      </c>
      <c r="H560" t="s">
        <v>703</v>
      </c>
      <c r="I560" t="s">
        <v>1253</v>
      </c>
      <c r="J560" t="s">
        <v>1316</v>
      </c>
      <c r="K560">
        <v>43799</v>
      </c>
      <c r="L560">
        <v>0.048981271866639</v>
      </c>
      <c r="M560">
        <v>-0.0003707213607231363</v>
      </c>
      <c r="N560">
        <v>0.098</v>
      </c>
      <c r="O560">
        <v>0.135677071441811</v>
      </c>
      <c r="P560" t="s">
        <v>397</v>
      </c>
      <c r="Q560" t="s">
        <v>397</v>
      </c>
      <c r="R560">
        <v>9</v>
      </c>
      <c r="S560">
        <v>0.9333333333333333</v>
      </c>
      <c r="T560">
        <v>97</v>
      </c>
      <c r="U560">
        <v>1.001855670103093</v>
      </c>
      <c r="V560">
        <v>2.0636</v>
      </c>
      <c r="W560">
        <v>5.1</v>
      </c>
      <c r="X560">
        <v>4.76</v>
      </c>
      <c r="Y560">
        <v>-0.0577</v>
      </c>
      <c r="Z560">
        <v>0.5627118644067797</v>
      </c>
      <c r="AA560">
        <v>0.7765273311897105</v>
      </c>
      <c r="AB560">
        <v>0.9181380417335474</v>
      </c>
      <c r="AC560">
        <v>0.2423756019261637</v>
      </c>
      <c r="AD560">
        <v>0.4398073836276083</v>
      </c>
    </row>
    <row r="561" spans="1:30">
      <c r="A561" s="1" t="s">
        <v>568</v>
      </c>
      <c r="B561">
        <f>HYPERLINK("https://www.suredividend.com/sure-analysis-CNA/","CNA Financial Corp.")</f>
        <v>0</v>
      </c>
      <c r="C561">
        <v>33.46</v>
      </c>
      <c r="D561">
        <v>9081.47898</v>
      </c>
      <c r="E561" t="s">
        <v>664</v>
      </c>
      <c r="F561" t="s">
        <v>632</v>
      </c>
      <c r="G561" t="s">
        <v>675</v>
      </c>
      <c r="H561" t="s">
        <v>703</v>
      </c>
      <c r="I561" t="s">
        <v>1254</v>
      </c>
      <c r="J561" t="s">
        <v>1316</v>
      </c>
      <c r="K561">
        <v>43893</v>
      </c>
      <c r="L561">
        <v>0.0418410041841</v>
      </c>
      <c r="M561">
        <v>0.07927974999773069</v>
      </c>
      <c r="N561">
        <v>0.02</v>
      </c>
      <c r="O561">
        <v>0.1311907997959252</v>
      </c>
      <c r="P561" t="s">
        <v>397</v>
      </c>
      <c r="Q561" t="s">
        <v>397</v>
      </c>
      <c r="R561">
        <v>4</v>
      </c>
      <c r="S561">
        <v>0.3684210526315789</v>
      </c>
      <c r="T561">
        <v>49</v>
      </c>
      <c r="U561">
        <v>0.6828571428571428</v>
      </c>
      <c r="V561">
        <v>3.6822</v>
      </c>
      <c r="W561">
        <v>3.8</v>
      </c>
      <c r="X561">
        <v>1.4</v>
      </c>
      <c r="Y561">
        <v>-0.2262</v>
      </c>
      <c r="Z561">
        <v>0.4966101694915254</v>
      </c>
      <c r="AA561">
        <v>0.5241157556270096</v>
      </c>
      <c r="AB561">
        <v>0.1436597110754414</v>
      </c>
      <c r="AC561">
        <v>0.6452648475120385</v>
      </c>
      <c r="AD561">
        <v>0.4269662921348315</v>
      </c>
    </row>
    <row r="562" spans="1:30">
      <c r="A562" s="1" t="s">
        <v>569</v>
      </c>
      <c r="B562">
        <f>HYPERLINK("https://www.suredividend.com/sure-analysis-PSEC/","Prospect Capital Corp.")</f>
        <v>0</v>
      </c>
      <c r="C562">
        <v>4.65</v>
      </c>
      <c r="D562">
        <v>1709.6097</v>
      </c>
      <c r="E562" t="s">
        <v>665</v>
      </c>
      <c r="F562" t="s">
        <v>635</v>
      </c>
      <c r="G562" t="s">
        <v>675</v>
      </c>
      <c r="H562" t="s">
        <v>704</v>
      </c>
      <c r="I562" t="s">
        <v>1255</v>
      </c>
      <c r="J562" t="s">
        <v>1316</v>
      </c>
      <c r="K562">
        <v>43880</v>
      </c>
      <c r="L562">
        <v>0.154838709677419</v>
      </c>
      <c r="M562">
        <v>0.01461998012252352</v>
      </c>
      <c r="N562">
        <v>0</v>
      </c>
      <c r="O562">
        <v>0.1308606689283995</v>
      </c>
      <c r="P562" t="s">
        <v>397</v>
      </c>
      <c r="Q562" t="s">
        <v>374</v>
      </c>
      <c r="R562">
        <v>0</v>
      </c>
      <c r="S562">
        <v>1</v>
      </c>
      <c r="T562">
        <v>5</v>
      </c>
      <c r="U562">
        <v>0.93</v>
      </c>
      <c r="V562">
        <v>0.3679</v>
      </c>
      <c r="W562">
        <v>0.72</v>
      </c>
      <c r="X562">
        <v>0.72</v>
      </c>
      <c r="Y562">
        <v>-0.2986</v>
      </c>
      <c r="Z562">
        <v>0.9288135593220339</v>
      </c>
      <c r="AA562">
        <v>0.4019292604501608</v>
      </c>
      <c r="AB562">
        <v>0.03852327447833066</v>
      </c>
      <c r="AC562">
        <v>0.3194221508828251</v>
      </c>
      <c r="AD562">
        <v>0.420545746388443</v>
      </c>
    </row>
    <row r="563" spans="1:30">
      <c r="A563" s="1" t="s">
        <v>570</v>
      </c>
      <c r="B563">
        <f>HYPERLINK("https://www.suredividend.com/sure-analysis-PM/","Philip Morris International, Inc.")</f>
        <v>0</v>
      </c>
      <c r="C563">
        <v>72.25</v>
      </c>
      <c r="D563">
        <v>112414.4975</v>
      </c>
      <c r="E563" t="s">
        <v>664</v>
      </c>
      <c r="F563" t="s">
        <v>632</v>
      </c>
      <c r="G563" t="s">
        <v>675</v>
      </c>
      <c r="H563" t="s">
        <v>703</v>
      </c>
      <c r="I563" t="s">
        <v>1256</v>
      </c>
      <c r="J563" t="s">
        <v>1332</v>
      </c>
      <c r="K563">
        <v>43867</v>
      </c>
      <c r="L563">
        <v>0.06394463667820001</v>
      </c>
      <c r="M563">
        <v>0.04022901692965175</v>
      </c>
      <c r="N563">
        <v>0.04</v>
      </c>
      <c r="O563">
        <v>0.1304615901336543</v>
      </c>
      <c r="P563" t="s">
        <v>397</v>
      </c>
      <c r="Q563" t="s">
        <v>440</v>
      </c>
      <c r="R563">
        <v>12</v>
      </c>
      <c r="S563">
        <v>0.84</v>
      </c>
      <c r="T563">
        <v>88</v>
      </c>
      <c r="U563">
        <v>0.8210227272727273</v>
      </c>
      <c r="V563">
        <v>4.6084</v>
      </c>
      <c r="W563">
        <v>5.5</v>
      </c>
      <c r="X563">
        <v>4.62</v>
      </c>
      <c r="Y563">
        <v>-0.1927</v>
      </c>
      <c r="Z563">
        <v>0.6610169491525424</v>
      </c>
      <c r="AA563">
        <v>0.572347266881029</v>
      </c>
      <c r="AB563">
        <v>0.3723916532905296</v>
      </c>
      <c r="AC563">
        <v>0.4382022471910113</v>
      </c>
      <c r="AD563">
        <v>0.4173354735152487</v>
      </c>
    </row>
    <row r="564" spans="1:30">
      <c r="A564" s="1" t="s">
        <v>571</v>
      </c>
      <c r="B564">
        <f>HYPERLINK("https://www.suredividend.com/sure-analysis-ASML/","ASML Holding NV")</f>
        <v>0</v>
      </c>
      <c r="C564">
        <v>240.75</v>
      </c>
      <c r="D564">
        <v>101069.498732</v>
      </c>
      <c r="E564" t="s">
        <v>665</v>
      </c>
      <c r="F564" t="s">
        <v>632</v>
      </c>
      <c r="G564" t="s">
        <v>693</v>
      </c>
      <c r="H564" t="s">
        <v>704</v>
      </c>
      <c r="I564" t="s">
        <v>1257</v>
      </c>
      <c r="J564" t="s">
        <v>1326</v>
      </c>
      <c r="K564">
        <v>43853</v>
      </c>
      <c r="L564">
        <v>0.01240419522326</v>
      </c>
      <c r="M564">
        <v>-0.003977517768317673</v>
      </c>
      <c r="N564">
        <v>0.12</v>
      </c>
      <c r="O564">
        <v>0.1264355083265727</v>
      </c>
      <c r="P564" t="s">
        <v>397</v>
      </c>
      <c r="Q564" t="s">
        <v>397</v>
      </c>
      <c r="R564">
        <v>5</v>
      </c>
      <c r="S564">
        <v>0.3160116402116402</v>
      </c>
      <c r="T564">
        <v>236</v>
      </c>
      <c r="U564">
        <v>1.020127118644068</v>
      </c>
      <c r="V564">
        <v>6.0125</v>
      </c>
      <c r="W564">
        <v>9.449999999999999</v>
      </c>
      <c r="X564">
        <v>2.98631</v>
      </c>
      <c r="Y564">
        <v>0.319</v>
      </c>
      <c r="Z564">
        <v>0.0576271186440678</v>
      </c>
      <c r="AA564">
        <v>0.982315112540193</v>
      </c>
      <c r="AB564">
        <v>0.9542536115569824</v>
      </c>
      <c r="AC564">
        <v>0.2215088282504013</v>
      </c>
      <c r="AD564">
        <v>0.3980738362760834</v>
      </c>
    </row>
    <row r="565" spans="1:30">
      <c r="A565" s="1" t="s">
        <v>572</v>
      </c>
      <c r="B565">
        <f>HYPERLINK("https://www.suredividend.com/sure-analysis-DREUF/","Dream Industrial Real Estate Investment Trust")</f>
        <v>0</v>
      </c>
      <c r="C565">
        <v>7</v>
      </c>
      <c r="D565">
        <v>1195.339985</v>
      </c>
      <c r="E565" t="s">
        <v>670</v>
      </c>
      <c r="F565" t="s">
        <v>633</v>
      </c>
      <c r="G565" t="s">
        <v>676</v>
      </c>
      <c r="H565" t="s">
        <v>705</v>
      </c>
      <c r="I565" t="s">
        <v>1258</v>
      </c>
      <c r="J565" t="s">
        <v>1316</v>
      </c>
      <c r="K565">
        <v>43799</v>
      </c>
      <c r="L565">
        <v>0.07535688971965901</v>
      </c>
      <c r="M565">
        <v>0.05154749679728043</v>
      </c>
      <c r="N565">
        <v>0.024</v>
      </c>
      <c r="O565">
        <v>0.1260577219212171</v>
      </c>
      <c r="P565" t="s">
        <v>397</v>
      </c>
      <c r="Q565" t="s">
        <v>440</v>
      </c>
      <c r="R565">
        <v>0</v>
      </c>
      <c r="S565">
        <v>0.7873107881158448</v>
      </c>
      <c r="T565">
        <v>9</v>
      </c>
      <c r="U565">
        <v>0.7777777777777778</v>
      </c>
      <c r="V565">
        <v>0.9534</v>
      </c>
      <c r="W565">
        <v>0.67</v>
      </c>
      <c r="X565">
        <v>0.527498228037616</v>
      </c>
      <c r="Y565">
        <v>-0.1879</v>
      </c>
      <c r="Z565">
        <v>0.7220338983050847</v>
      </c>
      <c r="AA565">
        <v>0.5819935691318328</v>
      </c>
      <c r="AB565">
        <v>0.1829855537720706</v>
      </c>
      <c r="AC565">
        <v>0.4991974317817015</v>
      </c>
      <c r="AD565">
        <v>0.3964686998394863</v>
      </c>
    </row>
    <row r="566" spans="1:30">
      <c r="A566" s="1" t="s">
        <v>573</v>
      </c>
      <c r="B566">
        <f>HYPERLINK("https://www.suredividend.com/sure-analysis-BXMT/","Blackstone Mortgage Trust, Inc.")</f>
        <v>0</v>
      </c>
      <c r="C566">
        <v>28.74</v>
      </c>
      <c r="D566">
        <v>3890.13144</v>
      </c>
      <c r="E566" t="s">
        <v>670</v>
      </c>
      <c r="F566" t="s">
        <v>633</v>
      </c>
      <c r="G566" t="s">
        <v>675</v>
      </c>
      <c r="H566" t="s">
        <v>703</v>
      </c>
      <c r="I566" t="s">
        <v>1259</v>
      </c>
      <c r="J566" t="s">
        <v>1316</v>
      </c>
      <c r="K566">
        <v>43789</v>
      </c>
      <c r="L566">
        <v>0.086290883785664</v>
      </c>
      <c r="M566">
        <v>0.04019857889103973</v>
      </c>
      <c r="N566">
        <v>0.018</v>
      </c>
      <c r="O566">
        <v>0.1230683073873515</v>
      </c>
      <c r="P566" t="s">
        <v>397</v>
      </c>
      <c r="Q566" t="s">
        <v>440</v>
      </c>
      <c r="R566">
        <v>0</v>
      </c>
      <c r="S566">
        <v>0.9185185185185184</v>
      </c>
      <c r="T566">
        <v>35</v>
      </c>
      <c r="U566">
        <v>0.8211428571428571</v>
      </c>
      <c r="V566">
        <v>2.3523</v>
      </c>
      <c r="W566">
        <v>2.7</v>
      </c>
      <c r="X566">
        <v>2.48</v>
      </c>
      <c r="Y566">
        <v>-0.1691</v>
      </c>
      <c r="Z566">
        <v>0.7830508474576271</v>
      </c>
      <c r="AA566">
        <v>0.6141479099678456</v>
      </c>
      <c r="AB566">
        <v>0.1035313001605137</v>
      </c>
      <c r="AC566">
        <v>0.4365971107544142</v>
      </c>
      <c r="AD566">
        <v>0.3884430176565008</v>
      </c>
    </row>
    <row r="567" spans="1:30">
      <c r="A567" s="1" t="s">
        <v>574</v>
      </c>
      <c r="B567">
        <f>HYPERLINK("https://www.suredividend.com/sure-analysis-WSR/","Whitestone REIT")</f>
        <v>0</v>
      </c>
      <c r="C567">
        <v>8.77</v>
      </c>
      <c r="D567">
        <v>368.749559</v>
      </c>
      <c r="E567" t="s">
        <v>666</v>
      </c>
      <c r="F567" t="s">
        <v>633</v>
      </c>
      <c r="G567" t="s">
        <v>675</v>
      </c>
      <c r="H567" t="s">
        <v>703</v>
      </c>
      <c r="I567" t="s">
        <v>1260</v>
      </c>
      <c r="J567" t="s">
        <v>1316</v>
      </c>
      <c r="K567">
        <v>43896</v>
      </c>
      <c r="L567">
        <v>0.129988597491448</v>
      </c>
      <c r="M567">
        <v>0.04635395058382707</v>
      </c>
      <c r="N567">
        <v>0</v>
      </c>
      <c r="O567">
        <v>0.1225421077140685</v>
      </c>
      <c r="P567" t="s">
        <v>397</v>
      </c>
      <c r="Q567" t="s">
        <v>374</v>
      </c>
      <c r="R567">
        <v>1</v>
      </c>
      <c r="S567">
        <v>1.280898876404494</v>
      </c>
      <c r="T567">
        <v>11</v>
      </c>
      <c r="U567">
        <v>0.7972727272727272</v>
      </c>
      <c r="V567">
        <v>0.5857</v>
      </c>
      <c r="W567">
        <v>0.89</v>
      </c>
      <c r="X567">
        <v>1.14</v>
      </c>
      <c r="Y567">
        <v>-0.2649</v>
      </c>
      <c r="Z567">
        <v>0.9016949152542373</v>
      </c>
      <c r="AA567">
        <v>0.4517684887459807</v>
      </c>
      <c r="AB567">
        <v>0.03852327447833066</v>
      </c>
      <c r="AC567">
        <v>0.4670947030497593</v>
      </c>
      <c r="AD567">
        <v>0.3852327447833065</v>
      </c>
    </row>
    <row r="568" spans="1:30">
      <c r="A568" s="1" t="s">
        <v>575</v>
      </c>
      <c r="B568">
        <f>HYPERLINK("https://www.suredividend.com/sure-analysis-CODI/","Compass Diversified Holdings")</f>
        <v>0</v>
      </c>
      <c r="C568">
        <v>15.65</v>
      </c>
      <c r="D568">
        <v>937.4349999999999</v>
      </c>
      <c r="E568" t="s">
        <v>669</v>
      </c>
      <c r="F568" t="s">
        <v>632</v>
      </c>
      <c r="G568" t="s">
        <v>675</v>
      </c>
      <c r="H568" t="s">
        <v>703</v>
      </c>
      <c r="I568" t="s">
        <v>1261</v>
      </c>
      <c r="J568" t="s">
        <v>1316</v>
      </c>
      <c r="K568">
        <v>43893</v>
      </c>
      <c r="L568">
        <v>0.092012779552715</v>
      </c>
      <c r="M568">
        <v>0.004433359439504736</v>
      </c>
      <c r="N568">
        <v>0.045</v>
      </c>
      <c r="O568">
        <v>0.1163891705325075</v>
      </c>
      <c r="P568" t="s">
        <v>397</v>
      </c>
      <c r="Q568" t="s">
        <v>374</v>
      </c>
      <c r="R568">
        <v>0</v>
      </c>
      <c r="S568">
        <v>0.7384615384615385</v>
      </c>
      <c r="T568">
        <v>16</v>
      </c>
      <c r="U568">
        <v>0.978125</v>
      </c>
      <c r="V568">
        <v>-1.925</v>
      </c>
      <c r="W568">
        <v>1.95</v>
      </c>
      <c r="X568">
        <v>1.44</v>
      </c>
      <c r="Y568">
        <v>-0.008200000000000001</v>
      </c>
      <c r="Z568">
        <v>0.8067796610169492</v>
      </c>
      <c r="AA568">
        <v>0.8311897106109325</v>
      </c>
      <c r="AB568">
        <v>0.442215088282504</v>
      </c>
      <c r="AC568">
        <v>0.261637239165329</v>
      </c>
      <c r="AD568">
        <v>0.3595505617977529</v>
      </c>
    </row>
    <row r="569" spans="1:30">
      <c r="A569" s="1" t="s">
        <v>576</v>
      </c>
      <c r="B569">
        <f>HYPERLINK("https://www.suredividend.com/sure-analysis-SFL/","SFL Corp. Ltd.")</f>
        <v>0</v>
      </c>
      <c r="C569">
        <v>10.28</v>
      </c>
      <c r="D569">
        <v>1106.385</v>
      </c>
      <c r="E569" t="s">
        <v>670</v>
      </c>
      <c r="F569" t="s">
        <v>632</v>
      </c>
      <c r="G569" t="s">
        <v>674</v>
      </c>
      <c r="H569" t="s">
        <v>703</v>
      </c>
      <c r="I569" t="s">
        <v>1262</v>
      </c>
      <c r="J569" t="s">
        <v>1319</v>
      </c>
      <c r="K569">
        <v>43790</v>
      </c>
      <c r="L569">
        <v>0.136186770428015</v>
      </c>
      <c r="M569">
        <v>-0.005507809497869887</v>
      </c>
      <c r="N569">
        <v>0</v>
      </c>
      <c r="O569">
        <v>0.1122668323365756</v>
      </c>
      <c r="P569" t="s">
        <v>397</v>
      </c>
      <c r="Q569" t="s">
        <v>374</v>
      </c>
      <c r="R569">
        <v>1</v>
      </c>
      <c r="S569">
        <v>1.386138613861386</v>
      </c>
      <c r="T569">
        <v>10</v>
      </c>
      <c r="U569">
        <v>1.028</v>
      </c>
      <c r="V569">
        <v>0.8033</v>
      </c>
      <c r="W569">
        <v>1.01</v>
      </c>
      <c r="X569">
        <v>1.4</v>
      </c>
      <c r="Y569">
        <v>-0.1518</v>
      </c>
      <c r="Z569">
        <v>0.9152542372881356</v>
      </c>
      <c r="AA569">
        <v>0.6334405144694534</v>
      </c>
      <c r="AB569">
        <v>0.03852327447833066</v>
      </c>
      <c r="AC569">
        <v>0.2150882825040128</v>
      </c>
      <c r="AD569">
        <v>0.3338683788121991</v>
      </c>
    </row>
    <row r="570" spans="1:30">
      <c r="A570" s="1" t="s">
        <v>577</v>
      </c>
      <c r="B570">
        <f>HYPERLINK("https://www.suredividend.com/sure-analysis-BCE/","BCE, Inc.")</f>
        <v>0</v>
      </c>
      <c r="C570">
        <v>36.8</v>
      </c>
      <c r="D570">
        <v>33263.52</v>
      </c>
      <c r="E570" t="s">
        <v>666</v>
      </c>
      <c r="F570" t="s">
        <v>632</v>
      </c>
      <c r="G570" t="s">
        <v>676</v>
      </c>
      <c r="H570" t="s">
        <v>703</v>
      </c>
      <c r="I570" t="s">
        <v>1263</v>
      </c>
      <c r="J570" t="s">
        <v>1329</v>
      </c>
      <c r="K570">
        <v>43870</v>
      </c>
      <c r="L570">
        <v>0.064917117270025</v>
      </c>
      <c r="M570">
        <v>0.02185013726867213</v>
      </c>
      <c r="N570">
        <v>0.035</v>
      </c>
      <c r="O570">
        <v>0.112006971418849</v>
      </c>
      <c r="P570" t="s">
        <v>397</v>
      </c>
      <c r="Q570" t="s">
        <v>440</v>
      </c>
      <c r="R570">
        <v>12</v>
      </c>
      <c r="S570">
        <v>0.95557996621478</v>
      </c>
      <c r="T570">
        <v>41</v>
      </c>
      <c r="U570">
        <v>0.897560975609756</v>
      </c>
      <c r="V570">
        <v>2.5436</v>
      </c>
      <c r="W570">
        <v>2.5</v>
      </c>
      <c r="X570">
        <v>2.38894991553695</v>
      </c>
      <c r="Y570">
        <v>-0.1791</v>
      </c>
      <c r="Z570">
        <v>0.6694915254237288</v>
      </c>
      <c r="AA570">
        <v>0.5932475884244373</v>
      </c>
      <c r="AB570">
        <v>0.2985553772070626</v>
      </c>
      <c r="AC570">
        <v>0.346709470304976</v>
      </c>
      <c r="AD570">
        <v>0.3306581059390048</v>
      </c>
    </row>
    <row r="571" spans="1:30">
      <c r="A571" s="1" t="s">
        <v>578</v>
      </c>
      <c r="B571">
        <f>HYPERLINK("https://www.suredividend.com/sure-analysis-NYCB/","New York Community Bancorp, Inc.")</f>
        <v>0</v>
      </c>
      <c r="C571">
        <v>9.69</v>
      </c>
      <c r="D571">
        <v>4528.14669</v>
      </c>
      <c r="E571" t="s">
        <v>665</v>
      </c>
      <c r="F571" t="s">
        <v>632</v>
      </c>
      <c r="G571" t="s">
        <v>675</v>
      </c>
      <c r="H571" t="s">
        <v>703</v>
      </c>
      <c r="I571" t="s">
        <v>1264</v>
      </c>
      <c r="J571" t="s">
        <v>1316</v>
      </c>
      <c r="K571">
        <v>43862</v>
      </c>
      <c r="L571">
        <v>0.070175438596491</v>
      </c>
      <c r="M571">
        <v>0.006318008363662253</v>
      </c>
      <c r="N571">
        <v>0.05</v>
      </c>
      <c r="O571">
        <v>0.1077420664882396</v>
      </c>
      <c r="P571" t="s">
        <v>397</v>
      </c>
      <c r="Q571" t="s">
        <v>440</v>
      </c>
      <c r="R571">
        <v>0</v>
      </c>
      <c r="S571">
        <v>0.8</v>
      </c>
      <c r="T571">
        <v>10</v>
      </c>
      <c r="U571">
        <v>0.969</v>
      </c>
      <c r="V571">
        <v>0.769</v>
      </c>
      <c r="W571">
        <v>0.85</v>
      </c>
      <c r="X571">
        <v>0.68</v>
      </c>
      <c r="Y571">
        <v>-0.1932</v>
      </c>
      <c r="Z571">
        <v>0.6983050847457628</v>
      </c>
      <c r="AA571">
        <v>0.569935691318328</v>
      </c>
      <c r="AB571">
        <v>0.5232744783306581</v>
      </c>
      <c r="AC571">
        <v>0.2728731942215089</v>
      </c>
      <c r="AD571">
        <v>0.3146067415730337</v>
      </c>
    </row>
    <row r="572" spans="1:30">
      <c r="A572" s="1" t="s">
        <v>579</v>
      </c>
      <c r="B572">
        <f>HYPERLINK("https://www.suredividend.com/sure-analysis-AQN/","Algonquin Power &amp; Utilities Corp.")</f>
        <v>0</v>
      </c>
      <c r="C572">
        <v>11.8</v>
      </c>
      <c r="D572">
        <v>6202.3632</v>
      </c>
      <c r="E572" t="s">
        <v>666</v>
      </c>
      <c r="F572" t="s">
        <v>632</v>
      </c>
      <c r="G572" t="s">
        <v>676</v>
      </c>
      <c r="H572" t="s">
        <v>703</v>
      </c>
      <c r="I572" t="s">
        <v>1265</v>
      </c>
      <c r="J572" t="s">
        <v>1331</v>
      </c>
      <c r="K572">
        <v>43784</v>
      </c>
      <c r="L572">
        <v>0.046480425085048</v>
      </c>
      <c r="M572">
        <v>-0.01394273870953477</v>
      </c>
      <c r="N572">
        <v>0.075</v>
      </c>
      <c r="O572">
        <v>0.102572053890164</v>
      </c>
      <c r="P572" t="s">
        <v>397</v>
      </c>
      <c r="Q572" t="s">
        <v>397</v>
      </c>
      <c r="R572">
        <v>1</v>
      </c>
      <c r="S572">
        <v>0.8846274451670597</v>
      </c>
      <c r="T572">
        <v>11</v>
      </c>
      <c r="U572">
        <v>1.072727272727273</v>
      </c>
      <c r="V572">
        <v>1.0413</v>
      </c>
      <c r="W572">
        <v>0.62</v>
      </c>
      <c r="X572">
        <v>0.548469016003577</v>
      </c>
      <c r="Y572">
        <v>0.0489</v>
      </c>
      <c r="Z572">
        <v>0.535593220338983</v>
      </c>
      <c r="AA572">
        <v>0.8938906752411576</v>
      </c>
      <c r="AB572">
        <v>0.7929373996789727</v>
      </c>
      <c r="AC572">
        <v>0.1765650080256822</v>
      </c>
      <c r="AD572">
        <v>0.2857142857142858</v>
      </c>
    </row>
    <row r="573" spans="1:30">
      <c r="A573" s="1" t="s">
        <v>580</v>
      </c>
      <c r="B573">
        <f>HYPERLINK("https://www.suredividend.com/sure-analysis-SPKE/","Spark Energy, Inc.")</f>
        <v>0</v>
      </c>
      <c r="C573">
        <v>7.68</v>
      </c>
      <c r="D573">
        <v>270.1824</v>
      </c>
      <c r="E573" t="s">
        <v>660</v>
      </c>
      <c r="F573" t="s">
        <v>632</v>
      </c>
      <c r="G573" t="s">
        <v>675</v>
      </c>
      <c r="H573" t="s">
        <v>704</v>
      </c>
      <c r="I573" t="s">
        <v>1266</v>
      </c>
      <c r="J573" t="s">
        <v>1331</v>
      </c>
      <c r="K573">
        <v>43896</v>
      </c>
      <c r="L573">
        <v>0.09440104166666601</v>
      </c>
      <c r="M573">
        <v>-0.1659346206030997</v>
      </c>
      <c r="N573">
        <v>0.229</v>
      </c>
      <c r="O573">
        <v>0.09952487816988564</v>
      </c>
      <c r="P573" t="s">
        <v>397</v>
      </c>
      <c r="Q573" t="s">
        <v>440</v>
      </c>
      <c r="R573">
        <v>0</v>
      </c>
      <c r="S573">
        <v>2.9</v>
      </c>
      <c r="T573">
        <v>3.1</v>
      </c>
      <c r="U573">
        <v>2.477419354838709</v>
      </c>
      <c r="V573">
        <v>0.0175</v>
      </c>
      <c r="W573">
        <v>0.25</v>
      </c>
      <c r="X573">
        <v>0.725</v>
      </c>
      <c r="Y573">
        <v>-0.1495</v>
      </c>
      <c r="Z573">
        <v>0.8220338983050847</v>
      </c>
      <c r="AA573">
        <v>0.6398713826366559</v>
      </c>
      <c r="AB573">
        <v>0.9879614767255217</v>
      </c>
      <c r="AC573">
        <v>0.003210272873194221</v>
      </c>
      <c r="AD573">
        <v>0.2712680577849117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19.52</v>
      </c>
      <c r="D574">
        <v>1870.13312</v>
      </c>
      <c r="E574" t="s">
        <v>662</v>
      </c>
      <c r="F574" t="s">
        <v>632</v>
      </c>
      <c r="G574" t="s">
        <v>675</v>
      </c>
      <c r="H574" t="s">
        <v>704</v>
      </c>
      <c r="I574" t="s">
        <v>1267</v>
      </c>
      <c r="J574" t="s">
        <v>1321</v>
      </c>
      <c r="K574">
        <v>43863</v>
      </c>
      <c r="L574">
        <v>0.05327868852459</v>
      </c>
      <c r="M574">
        <v>0.01472391579158883</v>
      </c>
      <c r="N574">
        <v>0.04</v>
      </c>
      <c r="O574">
        <v>0.09514656392759901</v>
      </c>
      <c r="P574" t="s">
        <v>397</v>
      </c>
      <c r="Q574" t="s">
        <v>440</v>
      </c>
      <c r="R574">
        <v>0</v>
      </c>
      <c r="S574">
        <v>0.7375886524822696</v>
      </c>
      <c r="T574">
        <v>21</v>
      </c>
      <c r="U574">
        <v>0.9295238095238095</v>
      </c>
      <c r="V574">
        <v>0.5084000000000001</v>
      </c>
      <c r="W574">
        <v>1.41</v>
      </c>
      <c r="X574">
        <v>1.04</v>
      </c>
      <c r="Y574">
        <v>-0.1332</v>
      </c>
      <c r="Z574">
        <v>0.6033898305084746</v>
      </c>
      <c r="AA574">
        <v>0.662379421221865</v>
      </c>
      <c r="AB574">
        <v>0.3723916532905296</v>
      </c>
      <c r="AC574">
        <v>0.3226324237560192</v>
      </c>
      <c r="AD574">
        <v>0.260032102728732</v>
      </c>
    </row>
    <row r="575" spans="1:30">
      <c r="A575" s="1" t="s">
        <v>582</v>
      </c>
      <c r="B575">
        <f>HYPERLINK("https://www.suredividend.com/sure-analysis-PEAK/","Healthpeak Properties, Inc.")</f>
        <v>0</v>
      </c>
      <c r="C575">
        <v>25.12</v>
      </c>
      <c r="D575">
        <v>12695.94944</v>
      </c>
      <c r="E575" t="s">
        <v>660</v>
      </c>
      <c r="F575" t="s">
        <v>633</v>
      </c>
      <c r="G575" t="s">
        <v>675</v>
      </c>
      <c r="H575" t="s">
        <v>703</v>
      </c>
      <c r="I575" t="s">
        <v>1268</v>
      </c>
      <c r="J575" t="s">
        <v>1316</v>
      </c>
      <c r="K575">
        <v>43873</v>
      </c>
      <c r="L575">
        <v>0.058917197452229</v>
      </c>
      <c r="M575">
        <v>0.01453918541054766</v>
      </c>
      <c r="N575">
        <v>0.03</v>
      </c>
      <c r="O575">
        <v>0.09162229540967504</v>
      </c>
      <c r="P575" t="s">
        <v>397</v>
      </c>
      <c r="Q575" t="s">
        <v>440</v>
      </c>
      <c r="R575">
        <v>0</v>
      </c>
      <c r="S575">
        <v>0.8222222222222222</v>
      </c>
      <c r="T575">
        <v>27</v>
      </c>
      <c r="U575">
        <v>0.9303703703703704</v>
      </c>
      <c r="V575">
        <v>0.09130000000000001</v>
      </c>
      <c r="W575">
        <v>1.8</v>
      </c>
      <c r="X575">
        <v>1.48</v>
      </c>
      <c r="Y575">
        <v>-0.1956</v>
      </c>
      <c r="Z575">
        <v>0.6322033898305084</v>
      </c>
      <c r="AA575">
        <v>0.5643086816720257</v>
      </c>
      <c r="AB575">
        <v>0.2415730337078652</v>
      </c>
      <c r="AC575">
        <v>0.317817014446228</v>
      </c>
      <c r="AD575">
        <v>0.2471910112359551</v>
      </c>
    </row>
    <row r="576" spans="1:30">
      <c r="A576" s="1" t="s">
        <v>583</v>
      </c>
      <c r="B576">
        <f>HYPERLINK("https://www.suredividend.com/sure-analysis-RIO/","Rio Tinto Plc")</f>
        <v>0</v>
      </c>
      <c r="C576">
        <v>38.86</v>
      </c>
      <c r="D576">
        <v>48753.342102</v>
      </c>
      <c r="E576" t="s">
        <v>660</v>
      </c>
      <c r="F576" t="s">
        <v>632</v>
      </c>
      <c r="G576" t="s">
        <v>677</v>
      </c>
      <c r="H576" t="s">
        <v>703</v>
      </c>
      <c r="I576" t="s">
        <v>1269</v>
      </c>
      <c r="J576" t="s">
        <v>1330</v>
      </c>
      <c r="K576">
        <v>43900</v>
      </c>
      <c r="L576">
        <v>0.113998970663921</v>
      </c>
      <c r="M576">
        <v>0.005799554709507548</v>
      </c>
      <c r="N576">
        <v>0.01</v>
      </c>
      <c r="O576">
        <v>0.08823887697931476</v>
      </c>
      <c r="P576" t="s">
        <v>397</v>
      </c>
      <c r="Q576" t="s">
        <v>374</v>
      </c>
      <c r="R576">
        <v>3</v>
      </c>
      <c r="S576">
        <v>0.8859999999999999</v>
      </c>
      <c r="T576">
        <v>40</v>
      </c>
      <c r="U576">
        <v>0.9715</v>
      </c>
      <c r="V576">
        <v>4.9394</v>
      </c>
      <c r="W576">
        <v>5</v>
      </c>
      <c r="X576">
        <v>4.43</v>
      </c>
      <c r="Y576">
        <v>-0.3064</v>
      </c>
      <c r="Z576">
        <v>0.8711864406779661</v>
      </c>
      <c r="AA576">
        <v>0.3858520900321543</v>
      </c>
      <c r="AB576">
        <v>0.06982343499197433</v>
      </c>
      <c r="AC576">
        <v>0.2680577849117175</v>
      </c>
      <c r="AD576">
        <v>0.232744783306581</v>
      </c>
    </row>
    <row r="577" spans="1:30">
      <c r="A577" s="1" t="s">
        <v>584</v>
      </c>
      <c r="B577">
        <f>HYPERLINK("https://www.suredividend.com/sure-analysis-HTGC/","Hercules Capital, Inc.")</f>
        <v>0</v>
      </c>
      <c r="C577">
        <v>10.91</v>
      </c>
      <c r="D577">
        <v>1206.11141</v>
      </c>
      <c r="E577" t="s">
        <v>670</v>
      </c>
      <c r="F577" t="s">
        <v>633</v>
      </c>
      <c r="G577" t="s">
        <v>675</v>
      </c>
      <c r="H577" t="s">
        <v>703</v>
      </c>
      <c r="I577" t="s">
        <v>1270</v>
      </c>
      <c r="J577" t="s">
        <v>1316</v>
      </c>
      <c r="K577">
        <v>43839</v>
      </c>
      <c r="L577">
        <v>0.116406966086159</v>
      </c>
      <c r="M577">
        <v>0.03101304433210239</v>
      </c>
      <c r="N577">
        <v>-0.049</v>
      </c>
      <c r="O577">
        <v>0.08314972610280935</v>
      </c>
      <c r="P577" t="s">
        <v>397</v>
      </c>
      <c r="Q577" t="s">
        <v>440</v>
      </c>
      <c r="R577">
        <v>1</v>
      </c>
      <c r="S577">
        <v>1.5875</v>
      </c>
      <c r="T577">
        <v>12.71</v>
      </c>
      <c r="U577">
        <v>0.8583792289535798</v>
      </c>
      <c r="V577">
        <v>1.733</v>
      </c>
      <c r="W577">
        <v>0.8</v>
      </c>
      <c r="X577">
        <v>1.27</v>
      </c>
      <c r="Y577">
        <v>-0.1101</v>
      </c>
      <c r="Z577">
        <v>0.8779661016949153</v>
      </c>
      <c r="AA577">
        <v>0.697749196141479</v>
      </c>
      <c r="AB577">
        <v>0.009630818619582666</v>
      </c>
      <c r="AC577">
        <v>0.3948635634028892</v>
      </c>
      <c r="AD577">
        <v>0.2118780096308186</v>
      </c>
    </row>
    <row r="578" spans="1:30">
      <c r="A578" s="1" t="s">
        <v>585</v>
      </c>
      <c r="B578">
        <f>HYPERLINK("https://www.suredividend.com/sure-analysis-VGR/","Vector Group Ltd.")</f>
        <v>0</v>
      </c>
      <c r="C578">
        <v>10.97</v>
      </c>
      <c r="D578">
        <v>1624.49245</v>
      </c>
      <c r="E578" t="s">
        <v>662</v>
      </c>
      <c r="F578" t="s">
        <v>632</v>
      </c>
      <c r="G578" t="s">
        <v>675</v>
      </c>
      <c r="H578" t="s">
        <v>703</v>
      </c>
      <c r="I578" t="s">
        <v>1271</v>
      </c>
      <c r="J578" t="s">
        <v>1332</v>
      </c>
      <c r="K578">
        <v>43801</v>
      </c>
      <c r="L578">
        <v>0.140643096550683</v>
      </c>
      <c r="M578">
        <v>0.0005463488964656538</v>
      </c>
      <c r="N578">
        <v>0.03</v>
      </c>
      <c r="O578">
        <v>0.0819430878712597</v>
      </c>
      <c r="P578" t="s">
        <v>397</v>
      </c>
      <c r="Q578" t="s">
        <v>374</v>
      </c>
      <c r="R578">
        <v>20</v>
      </c>
      <c r="S578">
        <v>4.060144129371053</v>
      </c>
      <c r="T578">
        <v>11</v>
      </c>
      <c r="U578">
        <v>0.9972727272727273</v>
      </c>
      <c r="V578">
        <v>0.6288</v>
      </c>
      <c r="W578">
        <v>0.38</v>
      </c>
      <c r="X578">
        <v>1.542854769161</v>
      </c>
      <c r="Y578">
        <v>0.0252</v>
      </c>
      <c r="Z578">
        <v>0.9203389830508475</v>
      </c>
      <c r="AA578">
        <v>0.8713826366559485</v>
      </c>
      <c r="AB578">
        <v>0.2415730337078652</v>
      </c>
      <c r="AC578">
        <v>0.2487961476725521</v>
      </c>
      <c r="AD578">
        <v>0.2054574638844302</v>
      </c>
    </row>
    <row r="579" spans="1:30">
      <c r="A579" s="1" t="s">
        <v>586</v>
      </c>
      <c r="B579">
        <f>HYPERLINK("https://www.suredividend.com/sure-analysis-PSA/","Public Storage")</f>
        <v>0</v>
      </c>
      <c r="C579">
        <v>201.51</v>
      </c>
      <c r="D579">
        <v>35215.68609</v>
      </c>
      <c r="E579" t="s">
        <v>670</v>
      </c>
      <c r="F579" t="s">
        <v>633</v>
      </c>
      <c r="G579" t="s">
        <v>675</v>
      </c>
      <c r="H579" t="s">
        <v>703</v>
      </c>
      <c r="I579" t="s">
        <v>1272</v>
      </c>
      <c r="J579" t="s">
        <v>1316</v>
      </c>
      <c r="K579">
        <v>43838</v>
      </c>
      <c r="L579">
        <v>0.039700263014242</v>
      </c>
      <c r="M579">
        <v>0.0130441462555273</v>
      </c>
      <c r="N579">
        <v>0.03</v>
      </c>
      <c r="O579">
        <v>0.07831677563399397</v>
      </c>
      <c r="P579" t="s">
        <v>397</v>
      </c>
      <c r="Q579" t="s">
        <v>397</v>
      </c>
      <c r="R579">
        <v>0</v>
      </c>
      <c r="S579">
        <v>0.7434944237918216</v>
      </c>
      <c r="T579">
        <v>215</v>
      </c>
      <c r="U579">
        <v>0.9372558139534883</v>
      </c>
      <c r="V579">
        <v>7.3018</v>
      </c>
      <c r="W579">
        <v>10.76</v>
      </c>
      <c r="X579">
        <v>8</v>
      </c>
      <c r="Y579">
        <v>-0.0805</v>
      </c>
      <c r="Z579">
        <v>0.4677966101694915</v>
      </c>
      <c r="AA579">
        <v>0.7427652733118971</v>
      </c>
      <c r="AB579">
        <v>0.2415730337078652</v>
      </c>
      <c r="AC579">
        <v>0.3049759229534511</v>
      </c>
      <c r="AD579">
        <v>0.1942215088282504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20.13</v>
      </c>
      <c r="D580">
        <v>21414.939328</v>
      </c>
      <c r="E580" t="s">
        <v>669</v>
      </c>
      <c r="F580" t="s">
        <v>632</v>
      </c>
      <c r="G580" t="s">
        <v>682</v>
      </c>
      <c r="H580" t="s">
        <v>703</v>
      </c>
      <c r="I580" t="s">
        <v>1273</v>
      </c>
      <c r="J580" t="s">
        <v>1317</v>
      </c>
      <c r="K580">
        <v>43861</v>
      </c>
      <c r="L580">
        <v>0.073869846000993</v>
      </c>
      <c r="M580">
        <v>-0.02211958976859385</v>
      </c>
      <c r="N580">
        <v>0.04</v>
      </c>
      <c r="O580">
        <v>0.07759528725650378</v>
      </c>
      <c r="P580" t="s">
        <v>397</v>
      </c>
      <c r="Q580" t="s">
        <v>440</v>
      </c>
      <c r="R580">
        <v>1</v>
      </c>
      <c r="S580">
        <v>1.093382352941176</v>
      </c>
      <c r="T580">
        <v>18</v>
      </c>
      <c r="U580">
        <v>1.118333333333333</v>
      </c>
      <c r="V580">
        <v>1.0717</v>
      </c>
      <c r="W580">
        <v>1.36</v>
      </c>
      <c r="X580">
        <v>1.487</v>
      </c>
      <c r="Y580">
        <v>-0.3023</v>
      </c>
      <c r="Z580">
        <v>0.7169491525423729</v>
      </c>
      <c r="AA580">
        <v>0.3938906752411575</v>
      </c>
      <c r="AB580">
        <v>0.3723916532905296</v>
      </c>
      <c r="AC580">
        <v>0.1492776886035313</v>
      </c>
      <c r="AD580">
        <v>0.1910112359550562</v>
      </c>
    </row>
    <row r="581" spans="1:30">
      <c r="A581" s="1" t="s">
        <v>588</v>
      </c>
      <c r="B581">
        <f>HYPERLINK("https://www.suredividend.com/sure-analysis-SBR/","Sabine Royalty Trust")</f>
        <v>0</v>
      </c>
      <c r="C581">
        <v>29.1</v>
      </c>
      <c r="D581">
        <v>424.2489</v>
      </c>
      <c r="E581" t="s">
        <v>660</v>
      </c>
      <c r="F581" t="s">
        <v>632</v>
      </c>
      <c r="G581" t="s">
        <v>675</v>
      </c>
      <c r="H581" t="s">
        <v>703</v>
      </c>
      <c r="J581" t="s">
        <v>1324</v>
      </c>
      <c r="K581">
        <v>43902</v>
      </c>
      <c r="L581">
        <v>0.103772852233676</v>
      </c>
      <c r="M581">
        <v>-0.06316035433986533</v>
      </c>
      <c r="N581">
        <v>0.05</v>
      </c>
      <c r="O581">
        <v>0.07559000215648859</v>
      </c>
      <c r="P581" t="s">
        <v>397</v>
      </c>
      <c r="Q581" t="s">
        <v>440</v>
      </c>
      <c r="R581">
        <v>0</v>
      </c>
      <c r="S581">
        <v>1.161457692307692</v>
      </c>
      <c r="T581">
        <v>21</v>
      </c>
      <c r="U581">
        <v>1.385714285714286</v>
      </c>
      <c r="V581">
        <v>3.0204</v>
      </c>
      <c r="W581">
        <v>2.6</v>
      </c>
      <c r="X581">
        <v>3.01979</v>
      </c>
      <c r="Y581">
        <v>-0.3728</v>
      </c>
      <c r="Z581">
        <v>0.8457627118644068</v>
      </c>
      <c r="AA581">
        <v>0.2901929260450161</v>
      </c>
      <c r="AB581">
        <v>0.5232744783306581</v>
      </c>
      <c r="AC581">
        <v>0.04815409309791332</v>
      </c>
      <c r="AD581">
        <v>0.1813804173354735</v>
      </c>
    </row>
    <row r="582" spans="1:30">
      <c r="A582" s="1" t="s">
        <v>589</v>
      </c>
      <c r="B582">
        <f>HYPERLINK("https://www.suredividend.com/sure-analysis-SNH/","Senior Housing Properties Trust")</f>
        <v>0</v>
      </c>
      <c r="C582">
        <v>8.44</v>
      </c>
      <c r="D582">
        <v>2007.86756</v>
      </c>
      <c r="E582" t="s">
        <v>662</v>
      </c>
      <c r="F582" t="s">
        <v>633</v>
      </c>
      <c r="G582" t="s">
        <v>675</v>
      </c>
      <c r="H582" t="s">
        <v>704</v>
      </c>
      <c r="J582" t="s">
        <v>1316</v>
      </c>
      <c r="K582">
        <v>43801</v>
      </c>
      <c r="L582">
        <v>0.127962085308056</v>
      </c>
      <c r="M582">
        <v>0.01293134977564425</v>
      </c>
      <c r="N582">
        <v>-0.01</v>
      </c>
      <c r="O582">
        <v>0.07304032323562182</v>
      </c>
      <c r="P582" t="s">
        <v>397</v>
      </c>
      <c r="Q582" t="s">
        <v>374</v>
      </c>
      <c r="R582">
        <v>0</v>
      </c>
      <c r="S582">
        <v>0.8120300751879699</v>
      </c>
      <c r="T582">
        <v>9</v>
      </c>
      <c r="U582">
        <v>0.9377777777777777</v>
      </c>
      <c r="V582">
        <v>-0.6528</v>
      </c>
      <c r="W582">
        <v>1.33</v>
      </c>
      <c r="X582">
        <v>1.08</v>
      </c>
      <c r="Y582">
        <v>-0.2799</v>
      </c>
      <c r="Z582">
        <v>0.8983050847457628</v>
      </c>
      <c r="AA582">
        <v>0.4292604501607717</v>
      </c>
      <c r="AB582">
        <v>0.021669341894061</v>
      </c>
      <c r="AC582">
        <v>0.3025682182985554</v>
      </c>
      <c r="AD582">
        <v>0.1749598715890851</v>
      </c>
    </row>
    <row r="583" spans="1:30">
      <c r="A583" s="1" t="s">
        <v>590</v>
      </c>
      <c r="B583">
        <f>HYPERLINK("https://www.suredividend.com/sure-analysis-GRP-UN","Granite Real Estate Investment Trust")</f>
        <v>0</v>
      </c>
      <c r="C583">
        <v>45.97</v>
      </c>
      <c r="D583">
        <v>2290</v>
      </c>
      <c r="E583" t="s">
        <v>670</v>
      </c>
      <c r="F583" t="s">
        <v>633</v>
      </c>
      <c r="G583" t="s">
        <v>680</v>
      </c>
      <c r="H583" t="s">
        <v>707</v>
      </c>
      <c r="K583">
        <v>43901</v>
      </c>
      <c r="L583">
        <v>0.052</v>
      </c>
      <c r="M583">
        <v>-0.01326895961297403</v>
      </c>
      <c r="N583">
        <v>0.04</v>
      </c>
      <c r="O583">
        <v>0.06971264686202971</v>
      </c>
      <c r="P583" t="s">
        <v>397</v>
      </c>
      <c r="Q583" t="s">
        <v>440</v>
      </c>
      <c r="R583">
        <v>1</v>
      </c>
      <c r="S583">
        <v>0.7344262295081968</v>
      </c>
      <c r="T583">
        <v>43</v>
      </c>
      <c r="U583">
        <v>1.06906976744186</v>
      </c>
      <c r="V583">
        <v>5.0159</v>
      </c>
      <c r="W583">
        <v>3.05</v>
      </c>
      <c r="X583">
        <v>2.24</v>
      </c>
      <c r="Z583">
        <v>0.5898305084745763</v>
      </c>
      <c r="AB583">
        <v>0.3723916532905296</v>
      </c>
      <c r="AC583">
        <v>0.1781701444622793</v>
      </c>
      <c r="AD583">
        <v>0.1605136436597111</v>
      </c>
    </row>
    <row r="584" spans="1:30">
      <c r="A584" s="1" t="s">
        <v>591</v>
      </c>
      <c r="B584">
        <f>HYPERLINK("https://www.suredividend.com/sure-analysis-DOC/","Physicians Realty Trust")</f>
        <v>0</v>
      </c>
      <c r="C584">
        <v>16.72</v>
      </c>
      <c r="D584">
        <v>3294.49208</v>
      </c>
      <c r="E584" t="s">
        <v>661</v>
      </c>
      <c r="F584" t="s">
        <v>633</v>
      </c>
      <c r="G584" t="s">
        <v>675</v>
      </c>
      <c r="H584" t="s">
        <v>703</v>
      </c>
      <c r="I584" t="s">
        <v>1274</v>
      </c>
      <c r="J584" t="s">
        <v>1316</v>
      </c>
      <c r="K584">
        <v>43895</v>
      </c>
      <c r="L584">
        <v>0.055023923444976</v>
      </c>
      <c r="M584">
        <v>0.00332706973076613</v>
      </c>
      <c r="N584">
        <v>0.017</v>
      </c>
      <c r="O584">
        <v>0.06673423842623438</v>
      </c>
      <c r="P584" t="s">
        <v>397</v>
      </c>
      <c r="Q584" t="s">
        <v>440</v>
      </c>
      <c r="R584">
        <v>0</v>
      </c>
      <c r="S584">
        <v>0.8363636363636363</v>
      </c>
      <c r="T584">
        <v>17</v>
      </c>
      <c r="U584">
        <v>0.9835294117647058</v>
      </c>
      <c r="V584">
        <v>0.3918</v>
      </c>
      <c r="W584">
        <v>1.1</v>
      </c>
      <c r="X584">
        <v>0.92</v>
      </c>
      <c r="Y584">
        <v>-0.0853</v>
      </c>
      <c r="Z584">
        <v>0.6135593220338983</v>
      </c>
      <c r="AA584">
        <v>0.7395498392282959</v>
      </c>
      <c r="AB584">
        <v>0.0987158908507223</v>
      </c>
      <c r="AC584">
        <v>0.260032102728732</v>
      </c>
      <c r="AD584">
        <v>0.1508828250401284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13.4</v>
      </c>
      <c r="D585">
        <v>358743.46</v>
      </c>
      <c r="E585" t="s">
        <v>665</v>
      </c>
      <c r="F585" t="s">
        <v>632</v>
      </c>
      <c r="G585" t="s">
        <v>677</v>
      </c>
      <c r="H585" t="s">
        <v>704</v>
      </c>
      <c r="I585" t="s">
        <v>1275</v>
      </c>
      <c r="J585" t="s">
        <v>1329</v>
      </c>
      <c r="K585">
        <v>43897</v>
      </c>
      <c r="L585">
        <v>0.06999970149253701</v>
      </c>
      <c r="M585">
        <v>-0.1631423736852551</v>
      </c>
      <c r="N585">
        <v>0.2</v>
      </c>
      <c r="O585">
        <v>0.06646474302219962</v>
      </c>
      <c r="P585" t="s">
        <v>397</v>
      </c>
      <c r="Q585" t="s">
        <v>397</v>
      </c>
      <c r="R585">
        <v>0</v>
      </c>
      <c r="S585">
        <v>1.875992</v>
      </c>
      <c r="T585">
        <v>5.5</v>
      </c>
      <c r="U585">
        <v>2.436363636363637</v>
      </c>
      <c r="V585">
        <v>-0.0912</v>
      </c>
      <c r="W585">
        <v>0.5</v>
      </c>
      <c r="X585">
        <v>0.9379959999999999</v>
      </c>
      <c r="Y585">
        <v>-0.2725</v>
      </c>
      <c r="Z585">
        <v>0.6949152542372882</v>
      </c>
      <c r="AA585">
        <v>0.4389067524115756</v>
      </c>
      <c r="AB585">
        <v>0.9799357945425361</v>
      </c>
      <c r="AC585">
        <v>0.004815409309791333</v>
      </c>
      <c r="AD585">
        <v>0.1492776886035313</v>
      </c>
    </row>
    <row r="586" spans="1:30">
      <c r="A586" s="1" t="s">
        <v>593</v>
      </c>
      <c r="B586">
        <f>HYPERLINK("https://www.suredividend.com/sure-analysis-IR/","Ingersoll Rand, Inc.")</f>
        <v>0</v>
      </c>
      <c r="C586">
        <v>21.34</v>
      </c>
      <c r="D586">
        <v>4379.22408</v>
      </c>
      <c r="E586" t="s">
        <v>666</v>
      </c>
      <c r="F586" t="s">
        <v>632</v>
      </c>
      <c r="G586" t="s">
        <v>675</v>
      </c>
      <c r="H586" t="s">
        <v>703</v>
      </c>
      <c r="I586" t="s">
        <v>1276</v>
      </c>
      <c r="J586" t="s">
        <v>1326</v>
      </c>
      <c r="K586">
        <v>43886</v>
      </c>
      <c r="L586">
        <v>0.099343955014058</v>
      </c>
      <c r="M586">
        <v>-0.04445553483184073</v>
      </c>
      <c r="N586">
        <v>0.05</v>
      </c>
      <c r="O586">
        <v>0.06152772780285298</v>
      </c>
      <c r="P586" t="s">
        <v>397</v>
      </c>
      <c r="Q586" t="s">
        <v>440</v>
      </c>
      <c r="R586">
        <v>11</v>
      </c>
      <c r="S586">
        <v>1.284848484848485</v>
      </c>
      <c r="T586">
        <v>17</v>
      </c>
      <c r="U586">
        <v>1.255294117647059</v>
      </c>
      <c r="V586">
        <v>0.7826000000000001</v>
      </c>
      <c r="W586">
        <v>1.65</v>
      </c>
      <c r="X586">
        <v>2.12</v>
      </c>
      <c r="Y586">
        <v>-0.2302</v>
      </c>
      <c r="Z586">
        <v>0.8355932203389831</v>
      </c>
      <c r="AA586">
        <v>0.5160771704180064</v>
      </c>
      <c r="AB586">
        <v>0.5232744783306581</v>
      </c>
      <c r="AC586">
        <v>0.07544141252006421</v>
      </c>
      <c r="AD586">
        <v>0.1316211878009631</v>
      </c>
    </row>
    <row r="587" spans="1:30">
      <c r="A587" s="1" t="s">
        <v>594</v>
      </c>
      <c r="B587">
        <f>HYPERLINK("https://www.suredividend.com/sure-analysis-PEGI/","Pattern Energy Group, Inc.")</f>
        <v>0</v>
      </c>
      <c r="C587">
        <v>26.72</v>
      </c>
      <c r="D587">
        <v>2624.41168</v>
      </c>
      <c r="E587" t="s">
        <v>670</v>
      </c>
      <c r="F587" t="s">
        <v>632</v>
      </c>
      <c r="G587" t="s">
        <v>675</v>
      </c>
      <c r="H587" t="s">
        <v>704</v>
      </c>
      <c r="I587" t="s">
        <v>1277</v>
      </c>
      <c r="J587" t="s">
        <v>1331</v>
      </c>
      <c r="K587">
        <v>43829</v>
      </c>
      <c r="L587">
        <v>0.06317365269461001</v>
      </c>
      <c r="M587">
        <v>-0.03812808248993393</v>
      </c>
      <c r="N587">
        <v>0.027</v>
      </c>
      <c r="O587">
        <v>0.05833772906411583</v>
      </c>
      <c r="P587" t="s">
        <v>397</v>
      </c>
      <c r="Q587" t="s">
        <v>397</v>
      </c>
      <c r="R587">
        <v>0</v>
      </c>
      <c r="S587">
        <v>1.132885906040269</v>
      </c>
      <c r="T587">
        <v>22</v>
      </c>
      <c r="U587">
        <v>1.214545454545455</v>
      </c>
      <c r="V587">
        <v>-0.3588</v>
      </c>
      <c r="W587">
        <v>1.49</v>
      </c>
      <c r="X587">
        <v>1.688</v>
      </c>
      <c r="Y587">
        <v>0.2218</v>
      </c>
      <c r="Z587">
        <v>0.659322033898305</v>
      </c>
      <c r="AA587">
        <v>0.9662379421221865</v>
      </c>
      <c r="AB587">
        <v>0.1926163723916533</v>
      </c>
      <c r="AC587">
        <v>0.09309791332263241</v>
      </c>
      <c r="AD587">
        <v>0.1187800963081862</v>
      </c>
    </row>
    <row r="588" spans="1:30">
      <c r="A588" s="1" t="s">
        <v>595</v>
      </c>
      <c r="B588">
        <f>HYPERLINK("https://www.suredividend.com/sure-analysis-DEA/","Easterly Government Properties, Inc.")</f>
        <v>0</v>
      </c>
      <c r="C588">
        <v>21.56</v>
      </c>
      <c r="D588">
        <v>1807.530054</v>
      </c>
      <c r="E588" t="s">
        <v>670</v>
      </c>
      <c r="F588" t="s">
        <v>633</v>
      </c>
      <c r="G588" t="s">
        <v>675</v>
      </c>
      <c r="H588" t="s">
        <v>703</v>
      </c>
      <c r="I588" t="s">
        <v>1278</v>
      </c>
      <c r="J588" t="s">
        <v>1316</v>
      </c>
      <c r="K588">
        <v>43799</v>
      </c>
      <c r="L588">
        <v>0.04823747680890501</v>
      </c>
      <c r="M588">
        <v>-0.02496328606459663</v>
      </c>
      <c r="N588">
        <v>0.035</v>
      </c>
      <c r="O588">
        <v>0.05815979867764698</v>
      </c>
      <c r="P588" t="s">
        <v>397</v>
      </c>
      <c r="Q588" t="s">
        <v>397</v>
      </c>
      <c r="R588">
        <v>4</v>
      </c>
      <c r="S588">
        <v>0.8524590163934427</v>
      </c>
      <c r="T588">
        <v>19</v>
      </c>
      <c r="U588">
        <v>1.134736842105263</v>
      </c>
      <c r="V588">
        <v>0.1012</v>
      </c>
      <c r="W588">
        <v>1.22</v>
      </c>
      <c r="X588">
        <v>1.04</v>
      </c>
      <c r="Y588">
        <v>0.2153</v>
      </c>
      <c r="Z588">
        <v>0.5525423728813559</v>
      </c>
      <c r="AA588">
        <v>0.9646302250803859</v>
      </c>
      <c r="AB588">
        <v>0.2985553772070626</v>
      </c>
      <c r="AC588">
        <v>0.1316211878009631</v>
      </c>
      <c r="AD588">
        <v>0.1171749598715891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40.76</v>
      </c>
      <c r="D589">
        <v>106971.3592</v>
      </c>
      <c r="E589" t="s">
        <v>661</v>
      </c>
      <c r="F589" t="s">
        <v>632</v>
      </c>
      <c r="G589" t="s">
        <v>677</v>
      </c>
      <c r="H589" t="s">
        <v>703</v>
      </c>
      <c r="I589" t="s">
        <v>1279</v>
      </c>
      <c r="J589" t="s">
        <v>1322</v>
      </c>
      <c r="K589">
        <v>43877</v>
      </c>
      <c r="L589">
        <v>0.034347399411187</v>
      </c>
      <c r="M589">
        <v>-0.07907149053470641</v>
      </c>
      <c r="N589">
        <v>0.04</v>
      </c>
      <c r="O589">
        <v>-0.004507436680620924</v>
      </c>
      <c r="P589" t="s">
        <v>397</v>
      </c>
      <c r="Q589" t="s">
        <v>397</v>
      </c>
      <c r="R589">
        <v>0</v>
      </c>
      <c r="S589">
        <v>0.7692307692307692</v>
      </c>
      <c r="T589">
        <v>27</v>
      </c>
      <c r="U589">
        <v>1.50962962962963</v>
      </c>
      <c r="V589">
        <v>0.52</v>
      </c>
      <c r="W589">
        <v>1.82</v>
      </c>
      <c r="X589">
        <v>1.4</v>
      </c>
      <c r="Y589">
        <v>-0.0398</v>
      </c>
      <c r="Z589">
        <v>0.3898305084745763</v>
      </c>
      <c r="AA589">
        <v>0.7990353697749196</v>
      </c>
      <c r="AB589">
        <v>0.3723916532905296</v>
      </c>
      <c r="AC589">
        <v>0.03531300160513644</v>
      </c>
      <c r="AD589">
        <v>0.02407704654895666</v>
      </c>
    </row>
    <row r="590" spans="1:30">
      <c r="A590" s="1" t="s">
        <v>597</v>
      </c>
      <c r="B590">
        <f>HYPERLINK("https://www.suredividend.com/sure-analysis-GME/","GameStop Corp.")</f>
        <v>0</v>
      </c>
      <c r="C590">
        <v>3.98</v>
      </c>
      <c r="D590">
        <v>262.370754</v>
      </c>
      <c r="E590" t="s">
        <v>665</v>
      </c>
      <c r="F590" t="s">
        <v>632</v>
      </c>
      <c r="G590" t="s">
        <v>675</v>
      </c>
      <c r="H590" t="s">
        <v>703</v>
      </c>
      <c r="I590" t="s">
        <v>1280</v>
      </c>
      <c r="J590" t="s">
        <v>1320</v>
      </c>
      <c r="K590">
        <v>43818</v>
      </c>
      <c r="L590">
        <v>0.095477386934673</v>
      </c>
      <c r="M590">
        <v>-0.2132085446277598</v>
      </c>
      <c r="N590">
        <v>0.2</v>
      </c>
      <c r="O590">
        <v>-0.05585025355331186</v>
      </c>
      <c r="P590" t="s">
        <v>397</v>
      </c>
      <c r="Q590" t="s">
        <v>440</v>
      </c>
      <c r="R590">
        <v>0</v>
      </c>
      <c r="S590">
        <v>2.533333333333334</v>
      </c>
      <c r="T590">
        <v>1.2</v>
      </c>
      <c r="U590">
        <v>3.316666666666667</v>
      </c>
      <c r="V590">
        <v>-7.5631</v>
      </c>
      <c r="W590">
        <v>0.15</v>
      </c>
      <c r="X590">
        <v>0.38</v>
      </c>
      <c r="Y590">
        <v>-0.6563</v>
      </c>
      <c r="Z590">
        <v>0.8254237288135593</v>
      </c>
      <c r="AA590">
        <v>0.04983922829581994</v>
      </c>
      <c r="AB590">
        <v>0.9799357945425361</v>
      </c>
      <c r="AC590">
        <v>0.001605136436597111</v>
      </c>
      <c r="AD590">
        <v>0.004815409309791333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9.65</v>
      </c>
      <c r="D591">
        <v>2057.40895</v>
      </c>
      <c r="E591" t="s">
        <v>665</v>
      </c>
      <c r="F591" t="s">
        <v>632</v>
      </c>
      <c r="G591" t="s">
        <v>675</v>
      </c>
      <c r="H591" t="s">
        <v>703</v>
      </c>
      <c r="I591" t="s">
        <v>1281</v>
      </c>
      <c r="J591" t="s">
        <v>1333</v>
      </c>
      <c r="K591">
        <v>43888</v>
      </c>
      <c r="M591">
        <v>0.3782969172882167</v>
      </c>
      <c r="N591">
        <v>0.08</v>
      </c>
      <c r="O591">
        <v>0.4885606706712742</v>
      </c>
      <c r="P591" t="s">
        <v>638</v>
      </c>
      <c r="Q591" t="s">
        <v>638</v>
      </c>
      <c r="R591">
        <v>0</v>
      </c>
      <c r="T591">
        <v>48</v>
      </c>
      <c r="U591">
        <v>0.2010416666666667</v>
      </c>
      <c r="V591">
        <v>4.3232</v>
      </c>
      <c r="W591">
        <v>5</v>
      </c>
      <c r="Y591">
        <v>-0.8248000000000001</v>
      </c>
      <c r="AA591">
        <v>0.0112540192926045</v>
      </c>
      <c r="AB591">
        <v>0.8386837881219904</v>
      </c>
      <c r="AC591">
        <v>0.9983948635634029</v>
      </c>
      <c r="AD591">
        <v>0.9967897271268058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37.08</v>
      </c>
      <c r="D592">
        <v>9194.023080000001</v>
      </c>
      <c r="E592" t="s">
        <v>669</v>
      </c>
      <c r="F592" t="s">
        <v>632</v>
      </c>
      <c r="G592" t="s">
        <v>675</v>
      </c>
      <c r="H592" t="s">
        <v>704</v>
      </c>
      <c r="I592" t="s">
        <v>1282</v>
      </c>
      <c r="J592" t="s">
        <v>1319</v>
      </c>
      <c r="K592">
        <v>43856</v>
      </c>
      <c r="M592">
        <v>0.2360863496267913</v>
      </c>
      <c r="N592">
        <v>0.07000000000000001</v>
      </c>
      <c r="O592">
        <v>0.3226123941006669</v>
      </c>
      <c r="P592" t="s">
        <v>638</v>
      </c>
      <c r="Q592" t="s">
        <v>638</v>
      </c>
      <c r="R592">
        <v>0</v>
      </c>
      <c r="T592">
        <v>107</v>
      </c>
      <c r="U592">
        <v>0.3465420560747663</v>
      </c>
      <c r="V592">
        <v>11.671</v>
      </c>
      <c r="W592">
        <v>12.55</v>
      </c>
      <c r="Y592">
        <v>-0.5434</v>
      </c>
      <c r="AA592">
        <v>0.1221864951768489</v>
      </c>
      <c r="AB592">
        <v>0.7576243980738363</v>
      </c>
      <c r="AC592">
        <v>0.9775280898876404</v>
      </c>
      <c r="AD592">
        <v>0.971107544141252</v>
      </c>
    </row>
    <row r="593" spans="1:30">
      <c r="A593" s="1" t="s">
        <v>600</v>
      </c>
      <c r="B593">
        <f>HYPERLINK("https://www.suredividend.com/sure-analysis-ACB/","Aurora Cannabis, Inc.")</f>
        <v>0</v>
      </c>
      <c r="C593">
        <v>0.7001000000000001</v>
      </c>
      <c r="D593">
        <v>818.4028980000001</v>
      </c>
      <c r="E593" t="s">
        <v>669</v>
      </c>
      <c r="F593" t="s">
        <v>632</v>
      </c>
      <c r="G593" t="s">
        <v>676</v>
      </c>
      <c r="H593" t="s">
        <v>703</v>
      </c>
      <c r="I593" t="s">
        <v>1283</v>
      </c>
      <c r="J593" t="s">
        <v>1318</v>
      </c>
      <c r="K593">
        <v>43877</v>
      </c>
      <c r="M593">
        <v>0.07391024238916932</v>
      </c>
      <c r="N593">
        <v>0.18</v>
      </c>
      <c r="O593">
        <v>0.2672140860192198</v>
      </c>
      <c r="P593" t="s">
        <v>638</v>
      </c>
      <c r="Q593" t="s">
        <v>638</v>
      </c>
      <c r="R593">
        <v>0</v>
      </c>
      <c r="T593">
        <v>1</v>
      </c>
      <c r="U593">
        <v>0.7001000000000001</v>
      </c>
      <c r="V593">
        <v>-1.0038</v>
      </c>
      <c r="W593">
        <v>0.35</v>
      </c>
      <c r="Y593">
        <v>-0.9228000000000001</v>
      </c>
      <c r="AA593">
        <v>0.001607717041800643</v>
      </c>
      <c r="AB593">
        <v>0.9743178170144462</v>
      </c>
      <c r="AC593">
        <v>0.6211878009630819</v>
      </c>
      <c r="AD593">
        <v>0.9293739967897271</v>
      </c>
    </row>
    <row r="594" spans="1:30">
      <c r="A594" s="1" t="s">
        <v>601</v>
      </c>
      <c r="B594">
        <f>HYPERLINK("https://www.suredividend.com/sure-analysis-MU/","Micron Technology, Inc.")</f>
        <v>0</v>
      </c>
      <c r="C594">
        <v>38.81</v>
      </c>
      <c r="D594">
        <v>43112.8647</v>
      </c>
      <c r="E594" t="s">
        <v>667</v>
      </c>
      <c r="F594" t="s">
        <v>632</v>
      </c>
      <c r="G594" t="s">
        <v>675</v>
      </c>
      <c r="H594" t="s">
        <v>704</v>
      </c>
      <c r="I594" t="s">
        <v>1284</v>
      </c>
      <c r="J594" t="s">
        <v>1317</v>
      </c>
      <c r="K594">
        <v>43828</v>
      </c>
      <c r="M594">
        <v>-0.1624027014251712</v>
      </c>
      <c r="N594">
        <v>0.443</v>
      </c>
      <c r="O594">
        <v>0.208652901843478</v>
      </c>
      <c r="P594" t="s">
        <v>638</v>
      </c>
      <c r="Q594" t="s">
        <v>638</v>
      </c>
      <c r="R594">
        <v>0</v>
      </c>
      <c r="T594">
        <v>16</v>
      </c>
      <c r="U594">
        <v>2.425625</v>
      </c>
      <c r="V594">
        <v>3.1652</v>
      </c>
      <c r="W594">
        <v>2.35</v>
      </c>
      <c r="Y594">
        <v>-0.0005</v>
      </c>
      <c r="AA594">
        <v>0.8416398713826366</v>
      </c>
      <c r="AB594">
        <v>0.9983948635634029</v>
      </c>
      <c r="AC594">
        <v>0.006420545746388443</v>
      </c>
      <c r="AD594">
        <v>0.8057784911717496</v>
      </c>
    </row>
    <row r="595" spans="1:30">
      <c r="A595" s="1" t="s">
        <v>602</v>
      </c>
      <c r="B595">
        <f>HYPERLINK("https://www.suredividend.com/sure-analysis-UBS/","UBS Group AG")</f>
        <v>0</v>
      </c>
      <c r="C595">
        <v>8.289999999999999</v>
      </c>
      <c r="D595">
        <v>29976.960856</v>
      </c>
      <c r="E595" t="s">
        <v>660</v>
      </c>
      <c r="F595" t="s">
        <v>632</v>
      </c>
      <c r="G595" t="s">
        <v>680</v>
      </c>
      <c r="H595" t="s">
        <v>703</v>
      </c>
      <c r="I595" t="s">
        <v>1285</v>
      </c>
      <c r="J595" t="s">
        <v>1316</v>
      </c>
      <c r="K595">
        <v>43808</v>
      </c>
      <c r="M595">
        <v>0.136237253768819</v>
      </c>
      <c r="N595">
        <v>0.01</v>
      </c>
      <c r="O595">
        <v>0.1958036150961509</v>
      </c>
      <c r="P595" t="s">
        <v>638</v>
      </c>
      <c r="Q595" t="s">
        <v>638</v>
      </c>
      <c r="R595">
        <v>3</v>
      </c>
      <c r="T595">
        <v>15.7</v>
      </c>
      <c r="U595">
        <v>0.5280254777070064</v>
      </c>
      <c r="V595">
        <v>1.1732</v>
      </c>
      <c r="W595">
        <v>1.27</v>
      </c>
      <c r="Y595">
        <v>-0.3233</v>
      </c>
      <c r="AA595">
        <v>0.3553054662379422</v>
      </c>
      <c r="AB595">
        <v>0.06982343499197433</v>
      </c>
      <c r="AC595">
        <v>0.8715890850722312</v>
      </c>
      <c r="AD595">
        <v>0.7704654895666131</v>
      </c>
    </row>
    <row r="596" spans="1:30">
      <c r="A596" s="1" t="s">
        <v>603</v>
      </c>
      <c r="B596">
        <f>HYPERLINK("https://www.suredividend.com/sure-analysis-SHOP/","Shopify, Inc.")</f>
        <v>0</v>
      </c>
      <c r="C596">
        <v>377.78</v>
      </c>
      <c r="D596">
        <v>44025.172192</v>
      </c>
      <c r="E596" t="s">
        <v>668</v>
      </c>
      <c r="F596" t="s">
        <v>632</v>
      </c>
      <c r="G596" t="s">
        <v>676</v>
      </c>
      <c r="H596" t="s">
        <v>703</v>
      </c>
      <c r="I596" t="s">
        <v>1286</v>
      </c>
      <c r="J596" t="s">
        <v>1320</v>
      </c>
      <c r="K596">
        <v>43886</v>
      </c>
      <c r="M596">
        <v>-0.0548055137113489</v>
      </c>
      <c r="N596">
        <v>0.25</v>
      </c>
      <c r="O596">
        <v>0.181493107860814</v>
      </c>
      <c r="P596" t="s">
        <v>638</v>
      </c>
      <c r="Q596" t="s">
        <v>638</v>
      </c>
      <c r="R596">
        <v>0</v>
      </c>
      <c r="T596">
        <v>285</v>
      </c>
      <c r="U596">
        <v>1.325543859649123</v>
      </c>
      <c r="V596">
        <v>-1.1107</v>
      </c>
      <c r="W596">
        <v>18.98</v>
      </c>
      <c r="Y596">
        <v>0.8383</v>
      </c>
      <c r="AA596">
        <v>0.9983922829581994</v>
      </c>
      <c r="AB596">
        <v>0.9903691813804173</v>
      </c>
      <c r="AC596">
        <v>0.05939004815409309</v>
      </c>
      <c r="AD596">
        <v>0.7110754414125201</v>
      </c>
    </row>
    <row r="597" spans="1:30">
      <c r="A597" s="1" t="s">
        <v>604</v>
      </c>
      <c r="B597">
        <f>HYPERLINK("https://www.suredividend.com/sure-analysis-APY/","Apergy Corp.")</f>
        <v>0</v>
      </c>
      <c r="C597">
        <v>6.65</v>
      </c>
      <c r="D597">
        <v>515.32845</v>
      </c>
      <c r="E597" t="s">
        <v>660</v>
      </c>
      <c r="F597" t="s">
        <v>632</v>
      </c>
      <c r="G597" t="s">
        <v>675</v>
      </c>
      <c r="H597" t="s">
        <v>703</v>
      </c>
      <c r="I597" t="s">
        <v>1287</v>
      </c>
      <c r="J597" t="s">
        <v>1315</v>
      </c>
      <c r="K597">
        <v>43888</v>
      </c>
      <c r="M597">
        <v>0.0850148219312632</v>
      </c>
      <c r="N597">
        <v>0.08</v>
      </c>
      <c r="O597">
        <v>0.1718160076857642</v>
      </c>
      <c r="P597" t="s">
        <v>638</v>
      </c>
      <c r="Q597" t="s">
        <v>638</v>
      </c>
      <c r="R597">
        <v>0</v>
      </c>
      <c r="T597">
        <v>10</v>
      </c>
      <c r="U597">
        <v>0.665</v>
      </c>
      <c r="V597">
        <v>0.7037</v>
      </c>
      <c r="W597">
        <v>1</v>
      </c>
      <c r="Y597">
        <v>-0.8382000000000001</v>
      </c>
      <c r="AA597">
        <v>0.008038585209003215</v>
      </c>
      <c r="AB597">
        <v>0.8386837881219904</v>
      </c>
      <c r="AC597">
        <v>0.6789727126805778</v>
      </c>
      <c r="AD597">
        <v>0.6565008025682182</v>
      </c>
    </row>
    <row r="598" spans="1:30">
      <c r="A598" s="1" t="s">
        <v>605</v>
      </c>
      <c r="B598">
        <f>HYPERLINK("https://www.suredividend.com/sure-analysis-ORC/","Orchid Island Capital, Inc.")</f>
        <v>0</v>
      </c>
      <c r="C598">
        <v>4.05</v>
      </c>
      <c r="D598">
        <v>263.5173</v>
      </c>
      <c r="E598" t="s">
        <v>670</v>
      </c>
      <c r="F598" t="s">
        <v>633</v>
      </c>
      <c r="G598" t="s">
        <v>675</v>
      </c>
      <c r="H598" t="s">
        <v>703</v>
      </c>
      <c r="I598" t="s">
        <v>1288</v>
      </c>
      <c r="J598" t="s">
        <v>1316</v>
      </c>
      <c r="K598">
        <v>43790</v>
      </c>
      <c r="L598">
        <v>0.237037037037037</v>
      </c>
      <c r="M598">
        <v>0.09064898323539561</v>
      </c>
      <c r="N598">
        <v>-0.05</v>
      </c>
      <c r="O598">
        <v>0.1702407253492204</v>
      </c>
      <c r="P598" t="s">
        <v>638</v>
      </c>
      <c r="Q598" t="s">
        <v>638</v>
      </c>
      <c r="R598">
        <v>0</v>
      </c>
      <c r="T598">
        <v>6.25</v>
      </c>
      <c r="U598">
        <v>0.648</v>
      </c>
      <c r="V598">
        <v>0.4384</v>
      </c>
      <c r="W598">
        <v>0</v>
      </c>
      <c r="X598">
        <v>0.96</v>
      </c>
      <c r="Y598">
        <v>-0.3973</v>
      </c>
      <c r="Z598">
        <v>0.9796610169491525</v>
      </c>
      <c r="AA598">
        <v>0.2540192926045016</v>
      </c>
      <c r="AB598">
        <v>0.005617977528089888</v>
      </c>
      <c r="AC598">
        <v>0.7142857142857143</v>
      </c>
      <c r="AD598">
        <v>0.6452648475120385</v>
      </c>
    </row>
    <row r="599" spans="1:30">
      <c r="A599" s="1" t="s">
        <v>606</v>
      </c>
      <c r="B599">
        <f>HYPERLINK("https://www.suredividend.com/sure-analysis-CRM/","salesforce.com, inc.")</f>
        <v>0</v>
      </c>
      <c r="C599">
        <v>140.59</v>
      </c>
      <c r="D599">
        <v>125828.05</v>
      </c>
      <c r="E599" t="s">
        <v>665</v>
      </c>
      <c r="F599" t="s">
        <v>632</v>
      </c>
      <c r="G599" t="s">
        <v>675</v>
      </c>
      <c r="H599" t="s">
        <v>703</v>
      </c>
      <c r="I599" t="s">
        <v>1289</v>
      </c>
      <c r="J599" t="s">
        <v>1328</v>
      </c>
      <c r="K599">
        <v>43899</v>
      </c>
      <c r="M599">
        <v>-0.02480054287640887</v>
      </c>
      <c r="N599">
        <v>0.2</v>
      </c>
      <c r="O599">
        <v>0.1702393485483094</v>
      </c>
      <c r="P599" t="s">
        <v>638</v>
      </c>
      <c r="Q599" t="s">
        <v>638</v>
      </c>
      <c r="R599">
        <v>0</v>
      </c>
      <c r="T599">
        <v>124</v>
      </c>
      <c r="U599">
        <v>1.133790322580645</v>
      </c>
      <c r="V599">
        <v>0.2227</v>
      </c>
      <c r="W599">
        <v>22.46</v>
      </c>
      <c r="Y599">
        <v>-0.1203</v>
      </c>
      <c r="AA599">
        <v>0.680064308681672</v>
      </c>
      <c r="AB599">
        <v>0.9799357945425361</v>
      </c>
      <c r="AC599">
        <v>0.1332263242375602</v>
      </c>
      <c r="AD599">
        <v>0.6436597110754414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154.47</v>
      </c>
      <c r="D600">
        <v>440309.771338</v>
      </c>
      <c r="E600" t="s">
        <v>664</v>
      </c>
      <c r="F600" t="s">
        <v>632</v>
      </c>
      <c r="G600" t="s">
        <v>675</v>
      </c>
      <c r="H600" t="s">
        <v>704</v>
      </c>
      <c r="I600" t="s">
        <v>1290</v>
      </c>
      <c r="J600" t="s">
        <v>1328</v>
      </c>
      <c r="K600">
        <v>43861</v>
      </c>
      <c r="M600">
        <v>0.07328659909587776</v>
      </c>
      <c r="N600">
        <v>0.09</v>
      </c>
      <c r="O600">
        <v>0.1698823930145068</v>
      </c>
      <c r="P600" t="s">
        <v>638</v>
      </c>
      <c r="Q600" t="s">
        <v>638</v>
      </c>
      <c r="R600">
        <v>0</v>
      </c>
      <c r="T600">
        <v>220</v>
      </c>
      <c r="U600">
        <v>0.7021363636363637</v>
      </c>
      <c r="V600">
        <v>6.4769</v>
      </c>
      <c r="W600">
        <v>10</v>
      </c>
      <c r="Y600">
        <v>-0.109</v>
      </c>
      <c r="AA600">
        <v>0.7009646302250804</v>
      </c>
      <c r="AB600">
        <v>0.8956661316211878</v>
      </c>
      <c r="AC600">
        <v>0.6163723916532906</v>
      </c>
      <c r="AD600">
        <v>0.6420545746388443</v>
      </c>
    </row>
    <row r="601" spans="1:30">
      <c r="A601" s="1" t="s">
        <v>608</v>
      </c>
      <c r="B601">
        <f>HYPERLINK("https://www.suredividend.com/sure-analysis-TTM/","Tata Motors Ltd.")</f>
        <v>0</v>
      </c>
      <c r="C601">
        <v>5.29</v>
      </c>
      <c r="D601">
        <v>3054.8163</v>
      </c>
      <c r="E601" t="s">
        <v>660</v>
      </c>
      <c r="F601" t="s">
        <v>632</v>
      </c>
      <c r="G601" t="s">
        <v>696</v>
      </c>
      <c r="H601" t="s">
        <v>703</v>
      </c>
      <c r="I601" t="s">
        <v>1291</v>
      </c>
      <c r="J601" t="s">
        <v>1323</v>
      </c>
      <c r="K601">
        <v>43894</v>
      </c>
      <c r="M601">
        <v>-0.0543708227023092</v>
      </c>
      <c r="N601">
        <v>0.229</v>
      </c>
      <c r="O601">
        <v>0.1621782588988621</v>
      </c>
      <c r="P601" t="s">
        <v>638</v>
      </c>
      <c r="Q601" t="s">
        <v>638</v>
      </c>
      <c r="R601">
        <v>0</v>
      </c>
      <c r="T601">
        <v>4</v>
      </c>
      <c r="U601">
        <v>1.3225</v>
      </c>
      <c r="V601">
        <v>-0.1966</v>
      </c>
      <c r="W601">
        <v>0.5</v>
      </c>
      <c r="Y601">
        <v>-0.5962000000000001</v>
      </c>
      <c r="AA601">
        <v>0.08038585209003216</v>
      </c>
      <c r="AB601">
        <v>0.9879614767255217</v>
      </c>
      <c r="AC601">
        <v>0.06099518459069021</v>
      </c>
      <c r="AD601">
        <v>0.6019261637239165</v>
      </c>
    </row>
    <row r="602" spans="1:30">
      <c r="A602" s="1" t="s">
        <v>609</v>
      </c>
      <c r="B602">
        <f>HYPERLINK("https://www.suredividend.com/sure-analysis-PYPL/","PayPal Holdings, Inc.")</f>
        <v>0</v>
      </c>
      <c r="C602">
        <v>96.95999999999999</v>
      </c>
      <c r="D602">
        <v>113729.232</v>
      </c>
      <c r="E602" t="s">
        <v>665</v>
      </c>
      <c r="F602" t="s">
        <v>632</v>
      </c>
      <c r="G602" t="s">
        <v>675</v>
      </c>
      <c r="H602" t="s">
        <v>704</v>
      </c>
      <c r="I602" t="s">
        <v>1292</v>
      </c>
      <c r="J602" t="s">
        <v>1328</v>
      </c>
      <c r="K602">
        <v>43864</v>
      </c>
      <c r="M602">
        <v>0.002136069422584486</v>
      </c>
      <c r="N602">
        <v>0.15</v>
      </c>
      <c r="O602">
        <v>0.1524564798359722</v>
      </c>
      <c r="P602" t="s">
        <v>638</v>
      </c>
      <c r="Q602" t="s">
        <v>638</v>
      </c>
      <c r="R602">
        <v>0</v>
      </c>
      <c r="T602">
        <v>98</v>
      </c>
      <c r="U602">
        <v>0.9893877551020408</v>
      </c>
      <c r="V602">
        <v>2.0951</v>
      </c>
      <c r="W602">
        <v>3.5</v>
      </c>
      <c r="Y602">
        <v>-0.0237</v>
      </c>
      <c r="AA602">
        <v>0.8167202572347267</v>
      </c>
      <c r="AB602">
        <v>0.9678972712680577</v>
      </c>
      <c r="AC602">
        <v>0.2552166934189406</v>
      </c>
      <c r="AD602">
        <v>0.5553772070626003</v>
      </c>
    </row>
    <row r="603" spans="1:30">
      <c r="A603" s="1" t="s">
        <v>610</v>
      </c>
      <c r="B603">
        <f>HYPERLINK("https://www.suredividend.com/sure-analysis-BRK.B/","Berkshire Hathaway, Inc.")</f>
        <v>0</v>
      </c>
      <c r="C603">
        <v>175.97</v>
      </c>
      <c r="D603">
        <v>428661.1603</v>
      </c>
      <c r="E603" t="s">
        <v>664</v>
      </c>
      <c r="F603" t="s">
        <v>632</v>
      </c>
      <c r="G603" t="s">
        <v>675</v>
      </c>
      <c r="H603" t="s">
        <v>703</v>
      </c>
      <c r="I603" t="s">
        <v>1293</v>
      </c>
      <c r="J603" t="s">
        <v>1316</v>
      </c>
      <c r="K603">
        <v>43886</v>
      </c>
      <c r="M603">
        <v>0.09734674424900658</v>
      </c>
      <c r="N603">
        <v>0.05</v>
      </c>
      <c r="O603">
        <v>0.152214081461457</v>
      </c>
      <c r="P603" t="s">
        <v>638</v>
      </c>
      <c r="Q603" t="s">
        <v>638</v>
      </c>
      <c r="R603">
        <v>0</v>
      </c>
      <c r="T603">
        <v>280</v>
      </c>
      <c r="U603">
        <v>0.6284642857142857</v>
      </c>
      <c r="V603">
        <v>33.2393</v>
      </c>
      <c r="W603">
        <v>10.5</v>
      </c>
      <c r="Y603">
        <v>-0.1377</v>
      </c>
      <c r="AA603">
        <v>0.6543408360128617</v>
      </c>
      <c r="AB603">
        <v>0.5232744783306581</v>
      </c>
      <c r="AC603">
        <v>0.7495987158908507</v>
      </c>
      <c r="AD603">
        <v>0.5521669341894061</v>
      </c>
    </row>
    <row r="604" spans="1:30">
      <c r="A604" s="1" t="s">
        <v>611</v>
      </c>
      <c r="B604">
        <f>HYPERLINK("https://www.suredividend.com/sure-analysis-ORLY/","O'Reilly Automotive, Inc.")</f>
        <v>0</v>
      </c>
      <c r="C604">
        <v>330.29</v>
      </c>
      <c r="D604">
        <v>24737.73013</v>
      </c>
      <c r="E604" t="s">
        <v>666</v>
      </c>
      <c r="F604" t="s">
        <v>632</v>
      </c>
      <c r="G604" t="s">
        <v>675</v>
      </c>
      <c r="H604" t="s">
        <v>704</v>
      </c>
      <c r="I604" t="s">
        <v>1294</v>
      </c>
      <c r="J604" t="s">
        <v>1320</v>
      </c>
      <c r="K604">
        <v>43871</v>
      </c>
      <c r="M604">
        <v>0.03956054833388278</v>
      </c>
      <c r="N604">
        <v>0.1</v>
      </c>
      <c r="O604">
        <v>0.1435166031672712</v>
      </c>
      <c r="P604" t="s">
        <v>638</v>
      </c>
      <c r="Q604" t="s">
        <v>638</v>
      </c>
      <c r="R604">
        <v>0</v>
      </c>
      <c r="T604">
        <v>401</v>
      </c>
      <c r="U604">
        <v>0.8236658354114714</v>
      </c>
      <c r="V604">
        <v>18.0784</v>
      </c>
      <c r="W604">
        <v>19.08</v>
      </c>
      <c r="Y604">
        <v>-0.1008</v>
      </c>
      <c r="AA604">
        <v>0.7170418006430869</v>
      </c>
      <c r="AB604">
        <v>0.9333868378812198</v>
      </c>
      <c r="AC604">
        <v>0.4317817014446228</v>
      </c>
      <c r="AD604">
        <v>0.4975922953451043</v>
      </c>
    </row>
    <row r="605" spans="1:30">
      <c r="A605" s="1" t="s">
        <v>612</v>
      </c>
      <c r="B605">
        <f>HYPERLINK("https://www.suredividend.com/sure-analysis-SQ/","Square, Inc.")</f>
        <v>0</v>
      </c>
      <c r="C605">
        <v>53.57</v>
      </c>
      <c r="D605">
        <v>23315.525718</v>
      </c>
      <c r="E605" t="s">
        <v>664</v>
      </c>
      <c r="F605" t="s">
        <v>632</v>
      </c>
      <c r="G605" t="s">
        <v>675</v>
      </c>
      <c r="H605" t="s">
        <v>703</v>
      </c>
      <c r="I605" t="s">
        <v>1295</v>
      </c>
      <c r="J605" t="s">
        <v>1328</v>
      </c>
      <c r="K605">
        <v>43888</v>
      </c>
      <c r="M605">
        <v>0.01949728382133431</v>
      </c>
      <c r="N605">
        <v>0.12</v>
      </c>
      <c r="O605">
        <v>0.1418369578798946</v>
      </c>
      <c r="P605" t="s">
        <v>638</v>
      </c>
      <c r="Q605" t="s">
        <v>638</v>
      </c>
      <c r="R605">
        <v>0</v>
      </c>
      <c r="T605">
        <v>59</v>
      </c>
      <c r="U605">
        <v>0.9079661016949152</v>
      </c>
      <c r="V605">
        <v>0.8708</v>
      </c>
      <c r="W605">
        <v>11.8</v>
      </c>
      <c r="Y605">
        <v>-0.3119</v>
      </c>
      <c r="AA605">
        <v>0.3745980707395498</v>
      </c>
      <c r="AB605">
        <v>0.9542536115569824</v>
      </c>
      <c r="AC605">
        <v>0.3354735152487962</v>
      </c>
      <c r="AD605">
        <v>0.4815409309791333</v>
      </c>
    </row>
    <row r="606" spans="1:30">
      <c r="A606" s="1" t="s">
        <v>613</v>
      </c>
      <c r="B606">
        <f>HYPERLINK("https://www.suredividend.com/sure-analysis-ADBE/","Adobe, Inc.")</f>
        <v>0</v>
      </c>
      <c r="C606">
        <v>285</v>
      </c>
      <c r="D606">
        <v>137731.38</v>
      </c>
      <c r="E606" t="s">
        <v>668</v>
      </c>
      <c r="F606" t="s">
        <v>632</v>
      </c>
      <c r="G606" t="s">
        <v>675</v>
      </c>
      <c r="H606" t="s">
        <v>704</v>
      </c>
      <c r="I606" t="s">
        <v>1296</v>
      </c>
      <c r="J606" t="s">
        <v>1328</v>
      </c>
      <c r="K606">
        <v>43818</v>
      </c>
      <c r="M606">
        <v>-0.04873477024480755</v>
      </c>
      <c r="N606">
        <v>0.2</v>
      </c>
      <c r="O606">
        <v>0.1415182757062308</v>
      </c>
      <c r="P606" t="s">
        <v>638</v>
      </c>
      <c r="Q606" t="s">
        <v>638</v>
      </c>
      <c r="R606">
        <v>0</v>
      </c>
      <c r="T606">
        <v>222</v>
      </c>
      <c r="U606">
        <v>1.283783783783784</v>
      </c>
      <c r="V606">
        <v>6.0727</v>
      </c>
      <c r="W606">
        <v>7.4</v>
      </c>
      <c r="Y606">
        <v>0.078</v>
      </c>
      <c r="AA606">
        <v>0.9131832797427653</v>
      </c>
      <c r="AB606">
        <v>0.9799357945425361</v>
      </c>
      <c r="AC606">
        <v>0.06902086677367576</v>
      </c>
      <c r="AD606">
        <v>0.4799357945425362</v>
      </c>
    </row>
    <row r="607" spans="1:30">
      <c r="A607" s="1" t="s">
        <v>614</v>
      </c>
      <c r="B607">
        <f>HYPERLINK("https://www.suredividend.com/sure-analysis-AMD/","Advanced Micro Devices, Inc.")</f>
        <v>0</v>
      </c>
      <c r="C607">
        <v>39.01</v>
      </c>
      <c r="D607">
        <v>45628.4366</v>
      </c>
      <c r="E607" t="s">
        <v>665</v>
      </c>
      <c r="F607" t="s">
        <v>632</v>
      </c>
      <c r="G607" t="s">
        <v>675</v>
      </c>
      <c r="H607" t="s">
        <v>704</v>
      </c>
      <c r="I607" t="s">
        <v>1297</v>
      </c>
      <c r="J607" t="s">
        <v>1317</v>
      </c>
      <c r="K607">
        <v>43869</v>
      </c>
      <c r="M607">
        <v>-0.05758018359025618</v>
      </c>
      <c r="N607">
        <v>0.2</v>
      </c>
      <c r="O607">
        <v>0.1309037796916925</v>
      </c>
      <c r="P607" t="s">
        <v>638</v>
      </c>
      <c r="Q607" t="s">
        <v>638</v>
      </c>
      <c r="R607">
        <v>0</v>
      </c>
      <c r="T607">
        <v>29</v>
      </c>
      <c r="U607">
        <v>1.345172413793103</v>
      </c>
      <c r="V607">
        <v>0.3061</v>
      </c>
      <c r="W607">
        <v>1.15</v>
      </c>
      <c r="Y607">
        <v>0.6685</v>
      </c>
      <c r="AA607">
        <v>0.9951768488745981</v>
      </c>
      <c r="AB607">
        <v>0.9799357945425361</v>
      </c>
      <c r="AC607">
        <v>0.05457463884430177</v>
      </c>
      <c r="AD607">
        <v>0.4253611556982344</v>
      </c>
    </row>
    <row r="608" spans="1:30">
      <c r="A608" s="1" t="s">
        <v>615</v>
      </c>
      <c r="B608">
        <f>HYPERLINK("https://www.suredividend.com/sure-analysis-AMZN/","Amazon.com, Inc.")</f>
        <v>0</v>
      </c>
      <c r="C608">
        <v>1676.61</v>
      </c>
      <c r="D608">
        <v>834633.2241</v>
      </c>
      <c r="E608" t="s">
        <v>664</v>
      </c>
      <c r="F608" t="s">
        <v>632</v>
      </c>
      <c r="G608" t="s">
        <v>675</v>
      </c>
      <c r="H608" t="s">
        <v>704</v>
      </c>
      <c r="I608" t="s">
        <v>1298</v>
      </c>
      <c r="J608" t="s">
        <v>1320</v>
      </c>
      <c r="K608">
        <v>43863</v>
      </c>
      <c r="M608">
        <v>0.02748108419559836</v>
      </c>
      <c r="N608">
        <v>0.1</v>
      </c>
      <c r="O608">
        <v>0.1302291926151582</v>
      </c>
      <c r="P608" t="s">
        <v>638</v>
      </c>
      <c r="Q608" t="s">
        <v>638</v>
      </c>
      <c r="R608">
        <v>0</v>
      </c>
      <c r="T608">
        <v>1920</v>
      </c>
      <c r="U608">
        <v>0.8732343749999999</v>
      </c>
      <c r="V608">
        <v>23.4769</v>
      </c>
      <c r="W608">
        <v>80</v>
      </c>
      <c r="Y608">
        <v>-0.008400000000000001</v>
      </c>
      <c r="AA608">
        <v>0.8295819935691319</v>
      </c>
      <c r="AB608">
        <v>0.9333868378812198</v>
      </c>
      <c r="AC608">
        <v>0.3836276083467094</v>
      </c>
      <c r="AD608">
        <v>0.4157303370786517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4.76</v>
      </c>
      <c r="D609">
        <v>3406.40832</v>
      </c>
      <c r="E609" t="s">
        <v>668</v>
      </c>
      <c r="F609" t="s">
        <v>632</v>
      </c>
      <c r="G609" t="s">
        <v>681</v>
      </c>
      <c r="H609" t="s">
        <v>703</v>
      </c>
      <c r="I609" t="s">
        <v>1299</v>
      </c>
      <c r="J609" t="s">
        <v>1317</v>
      </c>
      <c r="K609">
        <v>43873</v>
      </c>
      <c r="M609">
        <v>0.1063537445453679</v>
      </c>
      <c r="N609">
        <v>0.02</v>
      </c>
      <c r="O609">
        <v>0.1284808194362752</v>
      </c>
      <c r="P609" t="s">
        <v>638</v>
      </c>
      <c r="Q609" t="s">
        <v>638</v>
      </c>
      <c r="R609">
        <v>0</v>
      </c>
      <c r="T609">
        <v>7.89</v>
      </c>
      <c r="U609">
        <v>0.6032953105196451</v>
      </c>
      <c r="V609">
        <v>-3.3628</v>
      </c>
      <c r="W609">
        <v>-0.83</v>
      </c>
      <c r="Y609">
        <v>-0.4854</v>
      </c>
      <c r="AA609">
        <v>0.1720257234726688</v>
      </c>
      <c r="AB609">
        <v>0.1436597110754414</v>
      </c>
      <c r="AC609">
        <v>0.7833065810593901</v>
      </c>
      <c r="AD609">
        <v>0.4028892455858748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1114.91</v>
      </c>
      <c r="D610">
        <v>766262.115648</v>
      </c>
      <c r="E610" t="s">
        <v>664</v>
      </c>
      <c r="F610" t="s">
        <v>632</v>
      </c>
      <c r="G610" t="s">
        <v>675</v>
      </c>
      <c r="H610" t="s">
        <v>704</v>
      </c>
      <c r="I610" t="s">
        <v>1300</v>
      </c>
      <c r="J610" t="s">
        <v>1328</v>
      </c>
      <c r="K610">
        <v>43864</v>
      </c>
      <c r="M610">
        <v>0.0201738318816822</v>
      </c>
      <c r="N610">
        <v>0.1</v>
      </c>
      <c r="O610">
        <v>0.1221912150698505</v>
      </c>
      <c r="P610" t="s">
        <v>638</v>
      </c>
      <c r="Q610" t="s">
        <v>638</v>
      </c>
      <c r="R610">
        <v>0</v>
      </c>
      <c r="T610">
        <v>1232</v>
      </c>
      <c r="U610">
        <v>0.9049594155844156</v>
      </c>
      <c r="V610">
        <v>49.6087</v>
      </c>
      <c r="W610">
        <v>56</v>
      </c>
      <c r="Y610">
        <v>-0.06570000000000001</v>
      </c>
      <c r="AA610">
        <v>0.7572347266881029</v>
      </c>
      <c r="AB610">
        <v>0.9333868378812198</v>
      </c>
      <c r="AC610">
        <v>0.3386837881219904</v>
      </c>
      <c r="AD610">
        <v>0.3836276083467094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185.1</v>
      </c>
      <c r="D611">
        <v>496572.3975</v>
      </c>
      <c r="E611" t="s">
        <v>665</v>
      </c>
      <c r="F611" t="s">
        <v>632</v>
      </c>
      <c r="G611" t="s">
        <v>685</v>
      </c>
      <c r="H611" t="s">
        <v>703</v>
      </c>
      <c r="I611" t="s">
        <v>1301</v>
      </c>
      <c r="J611" t="s">
        <v>1320</v>
      </c>
      <c r="K611">
        <v>43882</v>
      </c>
      <c r="M611">
        <v>-0.06538337395626692</v>
      </c>
      <c r="N611">
        <v>0.2</v>
      </c>
      <c r="O611">
        <v>0.1215399512524797</v>
      </c>
      <c r="P611" t="s">
        <v>638</v>
      </c>
      <c r="Q611" t="s">
        <v>638</v>
      </c>
      <c r="R611">
        <v>0</v>
      </c>
      <c r="T611">
        <v>132</v>
      </c>
      <c r="U611">
        <v>1.402272727272727</v>
      </c>
      <c r="V611">
        <v>9.4811</v>
      </c>
      <c r="W611">
        <v>27.54</v>
      </c>
      <c r="Y611">
        <v>0.0243</v>
      </c>
      <c r="AA611">
        <v>0.8697749196141479</v>
      </c>
      <c r="AB611">
        <v>0.9799357945425361</v>
      </c>
      <c r="AC611">
        <v>0.04173354735152488</v>
      </c>
      <c r="AD611">
        <v>0.3804173354735153</v>
      </c>
    </row>
    <row r="612" spans="1:30">
      <c r="A612" s="1" t="s">
        <v>619</v>
      </c>
      <c r="B612">
        <f>HYPERLINK("https://www.suredividend.com/sure-analysis-CMG/","Chipotle Mexican Grill, Inc.")</f>
        <v>0</v>
      </c>
      <c r="C612">
        <v>603</v>
      </c>
      <c r="D612">
        <v>16744.104</v>
      </c>
      <c r="E612" t="s">
        <v>665</v>
      </c>
      <c r="F612" t="s">
        <v>632</v>
      </c>
      <c r="G612" t="s">
        <v>675</v>
      </c>
      <c r="H612" t="s">
        <v>703</v>
      </c>
      <c r="I612" t="s">
        <v>1302</v>
      </c>
      <c r="J612" t="s">
        <v>1333</v>
      </c>
      <c r="K612">
        <v>43876</v>
      </c>
      <c r="M612">
        <v>-0.02993130547423961</v>
      </c>
      <c r="N612">
        <v>0.15</v>
      </c>
      <c r="O612">
        <v>0.1155789987046243</v>
      </c>
      <c r="P612" t="s">
        <v>638</v>
      </c>
      <c r="Q612" t="s">
        <v>638</v>
      </c>
      <c r="R612">
        <v>0</v>
      </c>
      <c r="T612">
        <v>518</v>
      </c>
      <c r="U612">
        <v>1.164092664092664</v>
      </c>
      <c r="V612">
        <v>12.6231</v>
      </c>
      <c r="W612">
        <v>18.5</v>
      </c>
      <c r="Y612">
        <v>-0.05350000000000001</v>
      </c>
      <c r="AA612">
        <v>0.7813504823151125</v>
      </c>
      <c r="AB612">
        <v>0.9678972712680577</v>
      </c>
      <c r="AC612">
        <v>0.1123595505617978</v>
      </c>
      <c r="AD612">
        <v>0.3579454253611557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7.25</v>
      </c>
      <c r="D613">
        <v>14185.140479</v>
      </c>
      <c r="E613" t="s">
        <v>670</v>
      </c>
      <c r="F613" t="s">
        <v>632</v>
      </c>
      <c r="G613" t="s">
        <v>682</v>
      </c>
      <c r="H613" t="s">
        <v>705</v>
      </c>
      <c r="I613" t="s">
        <v>1303</v>
      </c>
      <c r="J613" t="s">
        <v>1323</v>
      </c>
      <c r="K613">
        <v>43839</v>
      </c>
      <c r="M613">
        <v>0.04186248408433402</v>
      </c>
      <c r="N613">
        <v>0.07000000000000001</v>
      </c>
      <c r="O613">
        <v>0.1147928579702375</v>
      </c>
      <c r="P613" t="s">
        <v>638</v>
      </c>
      <c r="Q613" t="s">
        <v>638</v>
      </c>
      <c r="R613">
        <v>0</v>
      </c>
      <c r="T613">
        <v>8.9</v>
      </c>
      <c r="U613">
        <v>0.8146067415730337</v>
      </c>
      <c r="V613">
        <v>0.1993</v>
      </c>
      <c r="W613">
        <v>1</v>
      </c>
      <c r="Y613">
        <v>-0.5710000000000001</v>
      </c>
      <c r="AA613">
        <v>0.1012861736334405</v>
      </c>
      <c r="AB613">
        <v>0.7576243980738363</v>
      </c>
      <c r="AC613">
        <v>0.4430176565008025</v>
      </c>
      <c r="AD613">
        <v>0.3515248796147672</v>
      </c>
    </row>
    <row r="614" spans="1:30">
      <c r="A614" s="1" t="s">
        <v>621</v>
      </c>
      <c r="B614">
        <f>HYPERLINK("https://www.suredividend.com/sure-analysis-TEVA/","Teva Pharmaceutical Industries Ltd.")</f>
        <v>0</v>
      </c>
      <c r="C614">
        <v>7.8</v>
      </c>
      <c r="D614">
        <v>8518.302</v>
      </c>
      <c r="E614" t="s">
        <v>662</v>
      </c>
      <c r="F614" t="s">
        <v>632</v>
      </c>
      <c r="G614" t="s">
        <v>702</v>
      </c>
      <c r="H614" t="s">
        <v>703</v>
      </c>
      <c r="I614" t="s">
        <v>1304</v>
      </c>
      <c r="J614" t="s">
        <v>1322</v>
      </c>
      <c r="K614">
        <v>43801</v>
      </c>
      <c r="M614">
        <v>0.07117299798678101</v>
      </c>
      <c r="N614">
        <v>0.04</v>
      </c>
      <c r="O614">
        <v>0.1140199179062522</v>
      </c>
      <c r="P614" t="s">
        <v>638</v>
      </c>
      <c r="Q614" t="s">
        <v>638</v>
      </c>
      <c r="R614">
        <v>0</v>
      </c>
      <c r="T614">
        <v>11</v>
      </c>
      <c r="U614">
        <v>0.7090909090909091</v>
      </c>
      <c r="V614">
        <v>-0.9154</v>
      </c>
      <c r="W614">
        <v>2.35</v>
      </c>
      <c r="Y614">
        <v>-0.5194</v>
      </c>
      <c r="AA614">
        <v>0.1382636655948553</v>
      </c>
      <c r="AB614">
        <v>0.3723916532905296</v>
      </c>
      <c r="AC614">
        <v>0.6035313001605137</v>
      </c>
      <c r="AD614">
        <v>0.3451043338683788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10.58</v>
      </c>
      <c r="D615">
        <v>910.64176</v>
      </c>
      <c r="E615" t="s">
        <v>669</v>
      </c>
      <c r="F615" t="s">
        <v>632</v>
      </c>
      <c r="G615" t="s">
        <v>677</v>
      </c>
      <c r="H615" t="s">
        <v>703</v>
      </c>
      <c r="I615" t="s">
        <v>1305</v>
      </c>
      <c r="J615" t="s">
        <v>1326</v>
      </c>
      <c r="K615">
        <v>43877</v>
      </c>
      <c r="M615">
        <v>0.05761712323440493</v>
      </c>
      <c r="N615">
        <v>0.04</v>
      </c>
      <c r="O615">
        <v>0.09992180816378116</v>
      </c>
      <c r="P615" t="s">
        <v>638</v>
      </c>
      <c r="Q615" t="s">
        <v>638</v>
      </c>
      <c r="R615">
        <v>0</v>
      </c>
      <c r="T615">
        <v>14</v>
      </c>
      <c r="U615">
        <v>0.7557142857142857</v>
      </c>
      <c r="V615">
        <v>0.1849</v>
      </c>
      <c r="W615">
        <v>2.4</v>
      </c>
      <c r="Y615">
        <v>-0.4535</v>
      </c>
      <c r="AA615">
        <v>0.202572347266881</v>
      </c>
      <c r="AB615">
        <v>0.3723916532905296</v>
      </c>
      <c r="AC615">
        <v>0.5313001605136436</v>
      </c>
      <c r="AD615">
        <v>0.274478330658106</v>
      </c>
    </row>
    <row r="616" spans="1:30">
      <c r="A616" s="1" t="s">
        <v>623</v>
      </c>
      <c r="B616">
        <f>HYPERLINK("https://www.suredividend.com/sure-analysis-SSI/","Stage Stores, Inc.")</f>
        <v>0</v>
      </c>
      <c r="C616">
        <v>0.5139</v>
      </c>
      <c r="D616">
        <v>14.857363</v>
      </c>
      <c r="E616" t="s">
        <v>669</v>
      </c>
      <c r="F616" t="s">
        <v>632</v>
      </c>
      <c r="G616" t="s">
        <v>675</v>
      </c>
      <c r="H616" t="s">
        <v>703</v>
      </c>
      <c r="I616" t="s">
        <v>1306</v>
      </c>
      <c r="J616" t="s">
        <v>1320</v>
      </c>
      <c r="K616">
        <v>43742</v>
      </c>
      <c r="M616">
        <v>0.06376056022161891</v>
      </c>
      <c r="N616">
        <v>-0.138</v>
      </c>
      <c r="O616">
        <v>0.09326647337182536</v>
      </c>
      <c r="P616" t="s">
        <v>638</v>
      </c>
      <c r="Q616" t="s">
        <v>638</v>
      </c>
      <c r="R616">
        <v>0</v>
      </c>
      <c r="T616">
        <v>0.7</v>
      </c>
      <c r="U616">
        <v>0.7341428571428572</v>
      </c>
      <c r="V616">
        <v>-3.3278</v>
      </c>
      <c r="W616">
        <v>0</v>
      </c>
      <c r="Y616">
        <v>-0.5059</v>
      </c>
      <c r="AA616">
        <v>0.1495176848874598</v>
      </c>
      <c r="AB616">
        <v>0.001605136436597111</v>
      </c>
      <c r="AC616">
        <v>0.5682182985553772</v>
      </c>
      <c r="AD616">
        <v>0.2568218298555378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947.76</v>
      </c>
      <c r="D617">
        <v>13062.02832</v>
      </c>
      <c r="E617" t="s">
        <v>667</v>
      </c>
      <c r="F617" t="s">
        <v>632</v>
      </c>
      <c r="G617" t="s">
        <v>675</v>
      </c>
      <c r="H617" t="s">
        <v>703</v>
      </c>
      <c r="I617" t="s">
        <v>1307</v>
      </c>
      <c r="J617" t="s">
        <v>1316</v>
      </c>
      <c r="K617">
        <v>43748</v>
      </c>
      <c r="M617">
        <v>0.008350954722929238</v>
      </c>
      <c r="N617">
        <v>0.08</v>
      </c>
      <c r="O617">
        <v>0.0890190311007637</v>
      </c>
      <c r="P617" t="s">
        <v>638</v>
      </c>
      <c r="Q617" t="s">
        <v>638</v>
      </c>
      <c r="R617">
        <v>0</v>
      </c>
      <c r="T617">
        <v>988</v>
      </c>
      <c r="U617">
        <v>0.9592712550607287</v>
      </c>
      <c r="V617">
        <v>129.2149</v>
      </c>
      <c r="W617">
        <v>37.15</v>
      </c>
      <c r="Y617">
        <v>-0.0419</v>
      </c>
      <c r="AA617">
        <v>0.7958199356913184</v>
      </c>
      <c r="AB617">
        <v>0.8386837881219904</v>
      </c>
      <c r="AC617">
        <v>0.2776886035313001</v>
      </c>
      <c r="AD617">
        <v>0.2391653290529695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12.44</v>
      </c>
      <c r="D618">
        <v>1330.35848</v>
      </c>
      <c r="E618" t="s">
        <v>662</v>
      </c>
      <c r="F618" t="s">
        <v>632</v>
      </c>
      <c r="G618" t="s">
        <v>675</v>
      </c>
      <c r="H618" t="s">
        <v>704</v>
      </c>
      <c r="I618" t="s">
        <v>1308</v>
      </c>
      <c r="J618" t="s">
        <v>1317</v>
      </c>
      <c r="K618">
        <v>43864</v>
      </c>
      <c r="M618">
        <v>0.0239094023757882</v>
      </c>
      <c r="N618">
        <v>0.06</v>
      </c>
      <c r="O618">
        <v>0.08534396651833553</v>
      </c>
      <c r="P618" t="s">
        <v>638</v>
      </c>
      <c r="Q618" t="s">
        <v>638</v>
      </c>
      <c r="R618">
        <v>0</v>
      </c>
      <c r="T618">
        <v>14</v>
      </c>
      <c r="U618">
        <v>0.8885714285714286</v>
      </c>
      <c r="V618">
        <v>0.1179</v>
      </c>
      <c r="W618">
        <v>7</v>
      </c>
      <c r="Y618">
        <v>-0.2186</v>
      </c>
      <c r="AA618">
        <v>0.5353697749196141</v>
      </c>
      <c r="AB618">
        <v>0.6645264847512038</v>
      </c>
      <c r="AC618">
        <v>0.3595505617977529</v>
      </c>
      <c r="AD618">
        <v>0.2199036918138041</v>
      </c>
    </row>
    <row r="619" spans="1:30">
      <c r="A619" s="1" t="s">
        <v>626</v>
      </c>
      <c r="B619">
        <f>HYPERLINK("https://www.suredividend.com/sure-analysis-AZO/","AutoZone, Inc.")</f>
        <v>0</v>
      </c>
      <c r="C619">
        <v>978.1900000000001</v>
      </c>
      <c r="D619">
        <v>22975.72672</v>
      </c>
      <c r="E619" t="s">
        <v>664</v>
      </c>
      <c r="F619" t="s">
        <v>632</v>
      </c>
      <c r="G619" t="s">
        <v>675</v>
      </c>
      <c r="H619" t="s">
        <v>703</v>
      </c>
      <c r="I619" t="s">
        <v>1309</v>
      </c>
      <c r="J619" t="s">
        <v>1320</v>
      </c>
      <c r="K619">
        <v>43896</v>
      </c>
      <c r="M619">
        <v>0.002403086381387753</v>
      </c>
      <c r="N619">
        <v>0.08</v>
      </c>
      <c r="O619">
        <v>0.08259533329189872</v>
      </c>
      <c r="P619" t="s">
        <v>638</v>
      </c>
      <c r="Q619" t="s">
        <v>638</v>
      </c>
      <c r="R619">
        <v>0</v>
      </c>
      <c r="T619">
        <v>990</v>
      </c>
      <c r="U619">
        <v>0.9880707070707071</v>
      </c>
      <c r="V619">
        <v>66.8704</v>
      </c>
      <c r="W619">
        <v>66</v>
      </c>
      <c r="Y619">
        <v>0.04</v>
      </c>
      <c r="AA619">
        <v>0.8842443729903537</v>
      </c>
      <c r="AB619">
        <v>0.8386837881219904</v>
      </c>
      <c r="AC619">
        <v>0.2568218298555378</v>
      </c>
      <c r="AD619">
        <v>0.2086677367576244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76.76000000000001</v>
      </c>
      <c r="D620">
        <v>65778.17707999999</v>
      </c>
      <c r="E620" t="s">
        <v>664</v>
      </c>
      <c r="F620" t="s">
        <v>632</v>
      </c>
      <c r="G620" t="s">
        <v>675</v>
      </c>
      <c r="H620" t="s">
        <v>704</v>
      </c>
      <c r="I620" t="s">
        <v>1310</v>
      </c>
      <c r="J620" t="s">
        <v>1329</v>
      </c>
      <c r="K620">
        <v>43868</v>
      </c>
      <c r="M620">
        <v>-0.01272189418123004</v>
      </c>
      <c r="N620">
        <v>0.08</v>
      </c>
      <c r="O620">
        <v>0.06626035428427168</v>
      </c>
      <c r="P620" t="s">
        <v>638</v>
      </c>
      <c r="Q620" t="s">
        <v>638</v>
      </c>
      <c r="R620">
        <v>0</v>
      </c>
      <c r="T620">
        <v>72</v>
      </c>
      <c r="U620">
        <v>1.066111111111111</v>
      </c>
      <c r="V620">
        <v>4.0608</v>
      </c>
      <c r="W620">
        <v>5</v>
      </c>
      <c r="Y620">
        <v>0.0624</v>
      </c>
      <c r="AA620">
        <v>0.9067524115755627</v>
      </c>
      <c r="AB620">
        <v>0.8386837881219904</v>
      </c>
      <c r="AC620">
        <v>0.1813804173354735</v>
      </c>
      <c r="AD620">
        <v>0.1412520064205458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0.4101</v>
      </c>
      <c r="D621">
        <v>131.43705</v>
      </c>
      <c r="E621" t="s">
        <v>665</v>
      </c>
      <c r="F621" t="s">
        <v>632</v>
      </c>
      <c r="G621" t="s">
        <v>675</v>
      </c>
      <c r="H621" t="s">
        <v>703</v>
      </c>
      <c r="I621" t="s">
        <v>1311</v>
      </c>
      <c r="J621" t="s">
        <v>1320</v>
      </c>
      <c r="K621">
        <v>43898</v>
      </c>
      <c r="M621">
        <v>0.1128628737542581</v>
      </c>
      <c r="N621">
        <v>-0.05</v>
      </c>
      <c r="O621">
        <v>0.05721973006654513</v>
      </c>
      <c r="P621" t="s">
        <v>638</v>
      </c>
      <c r="Q621" t="s">
        <v>638</v>
      </c>
      <c r="R621">
        <v>0</v>
      </c>
      <c r="T621">
        <v>0.7</v>
      </c>
      <c r="U621">
        <v>0.585857142857143</v>
      </c>
      <c r="V621">
        <v>-0.8412000000000001</v>
      </c>
      <c r="W621">
        <v>2.3</v>
      </c>
      <c r="Y621">
        <v>-0.7783</v>
      </c>
      <c r="AA621">
        <v>0.022508038585209</v>
      </c>
      <c r="AB621">
        <v>0.005617977528089888</v>
      </c>
      <c r="AC621">
        <v>0.8073836276083468</v>
      </c>
      <c r="AD621">
        <v>0.1123595505617978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560.55</v>
      </c>
      <c r="D622">
        <v>103359.25395</v>
      </c>
      <c r="E622" t="s">
        <v>665</v>
      </c>
      <c r="F622" t="s">
        <v>632</v>
      </c>
      <c r="G622" t="s">
        <v>675</v>
      </c>
      <c r="H622" t="s">
        <v>704</v>
      </c>
      <c r="I622" t="s">
        <v>1312</v>
      </c>
      <c r="J622" t="s">
        <v>1323</v>
      </c>
      <c r="K622">
        <v>43868</v>
      </c>
      <c r="M622">
        <v>-0.1391523397552863</v>
      </c>
      <c r="N622">
        <v>0.15</v>
      </c>
      <c r="O622">
        <v>-0.01002519071857932</v>
      </c>
      <c r="P622" t="s">
        <v>638</v>
      </c>
      <c r="Q622" t="s">
        <v>638</v>
      </c>
      <c r="R622">
        <v>0</v>
      </c>
      <c r="T622">
        <v>265</v>
      </c>
      <c r="U622">
        <v>2.115283018867924</v>
      </c>
      <c r="V622">
        <v>-4.9881</v>
      </c>
      <c r="W622">
        <v>0</v>
      </c>
      <c r="Y622">
        <v>0.9399000000000001</v>
      </c>
      <c r="AA622">
        <v>1</v>
      </c>
      <c r="AB622">
        <v>0.9678972712680577</v>
      </c>
      <c r="AC622">
        <v>0.01123595505617978</v>
      </c>
      <c r="AD622">
        <v>0.02247191011235955</v>
      </c>
    </row>
    <row r="623" spans="1:30">
      <c r="A623" s="1" t="s">
        <v>630</v>
      </c>
      <c r="B623">
        <f>HYPERLINK("https://www.suredividend.com/sure-analysis-NFLX/","Netflix, Inc.")</f>
        <v>0</v>
      </c>
      <c r="C623">
        <v>315.25</v>
      </c>
      <c r="D623">
        <v>138333.90675</v>
      </c>
      <c r="E623" t="s">
        <v>671</v>
      </c>
      <c r="F623" t="s">
        <v>632</v>
      </c>
      <c r="G623" t="s">
        <v>675</v>
      </c>
      <c r="H623" t="s">
        <v>704</v>
      </c>
      <c r="I623" t="s">
        <v>1313</v>
      </c>
      <c r="J623" t="s">
        <v>1333</v>
      </c>
      <c r="K623">
        <v>43857</v>
      </c>
      <c r="M623">
        <v>-0.06522845320631621</v>
      </c>
      <c r="N623">
        <v>0.05</v>
      </c>
      <c r="O623">
        <v>-0.01848987586663198</v>
      </c>
      <c r="P623" t="s">
        <v>638</v>
      </c>
      <c r="Q623" t="s">
        <v>638</v>
      </c>
      <c r="R623">
        <v>0</v>
      </c>
      <c r="T623">
        <v>225</v>
      </c>
      <c r="U623">
        <v>1.401111111111111</v>
      </c>
      <c r="V623">
        <v>4.267</v>
      </c>
      <c r="W623">
        <v>4.5</v>
      </c>
      <c r="Y623">
        <v>-0.1272</v>
      </c>
      <c r="AA623">
        <v>0.6720257234726688</v>
      </c>
      <c r="AB623">
        <v>0.5232744783306581</v>
      </c>
      <c r="AC623">
        <v>0.04333868378812199</v>
      </c>
      <c r="AD623">
        <v>0.01605136436597111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7.73</v>
      </c>
      <c r="D624">
        <v>31781.3539</v>
      </c>
      <c r="E624" t="s">
        <v>665</v>
      </c>
      <c r="F624" t="s">
        <v>632</v>
      </c>
      <c r="G624" t="s">
        <v>675</v>
      </c>
      <c r="H624" t="s">
        <v>703</v>
      </c>
      <c r="I624" t="s">
        <v>1314</v>
      </c>
      <c r="J624" t="s">
        <v>1329</v>
      </c>
      <c r="K624">
        <v>43873</v>
      </c>
      <c r="M624">
        <v>-0.04100220329249016</v>
      </c>
      <c r="N624">
        <v>0.02</v>
      </c>
      <c r="O624">
        <v>-0.02182224735833993</v>
      </c>
      <c r="P624" t="s">
        <v>638</v>
      </c>
      <c r="Q624" t="s">
        <v>638</v>
      </c>
      <c r="R624">
        <v>0</v>
      </c>
      <c r="T624">
        <v>6.27</v>
      </c>
      <c r="U624">
        <v>1.232854864433812</v>
      </c>
      <c r="V624">
        <v>-0.6561</v>
      </c>
      <c r="W624">
        <v>-0.1</v>
      </c>
      <c r="Y624">
        <v>0.227</v>
      </c>
      <c r="AA624">
        <v>0.9678456591639872</v>
      </c>
      <c r="AB624">
        <v>0.1436597110754414</v>
      </c>
      <c r="AC624">
        <v>0.08346709470304976</v>
      </c>
      <c r="AD624">
        <v>0.014446227929374</v>
      </c>
    </row>
  </sheetData>
  <autoFilter ref="A1:AD624"/>
  <conditionalFormatting sqref="A1:AD1">
    <cfRule type="cellIs" dxfId="6" priority="31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AA2:AA624">
    <cfRule type="cellIs" dxfId="5" priority="27" operator="notEqual">
      <formula>-13.345</formula>
    </cfRule>
  </conditionalFormatting>
  <conditionalFormatting sqref="AB2:AB624">
    <cfRule type="cellIs" dxfId="5" priority="28" operator="notEqual">
      <formula>-13.345</formula>
    </cfRule>
  </conditionalFormatting>
  <conditionalFormatting sqref="AC2:AC624">
    <cfRule type="cellIs" dxfId="5" priority="29" operator="notEqual">
      <formula>-13.345</formula>
    </cfRule>
  </conditionalFormatting>
  <conditionalFormatting sqref="AD2:AD624">
    <cfRule type="cellIs" dxfId="5" priority="30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2" priority="3" operator="notEqual">
      <formula>-13.345</formula>
    </cfRule>
  </conditionalFormatting>
  <conditionalFormatting sqref="C625:AD625">
    <cfRule type="cellIs" dxfId="7" priority="32" operator="notEqual">
      <formula>-13.345</formula>
    </cfRule>
  </conditionalFormatting>
  <conditionalFormatting sqref="D2:D624">
    <cfRule type="cellIs" dxfId="3" priority="4" operator="notEqual">
      <formula>-13.345</formula>
    </cfRule>
  </conditionalFormatting>
  <conditionalFormatting sqref="E2:E624">
    <cfRule type="cellIs" dxfId="0" priority="5" operator="notEqual">
      <formula>-13.345</formula>
    </cfRule>
  </conditionalFormatting>
  <conditionalFormatting sqref="F2:F624">
    <cfRule type="cellIs" dxfId="0" priority="6" operator="notEqual">
      <formula>-13.345</formula>
    </cfRule>
  </conditionalFormatting>
  <conditionalFormatting sqref="G2:G624">
    <cfRule type="cellIs" dxfId="0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conditionalFormatting sqref="J2:J624">
    <cfRule type="cellIs" dxfId="0" priority="10" operator="notEqual">
      <formula>-13.345</formula>
    </cfRule>
  </conditionalFormatting>
  <conditionalFormatting sqref="K2:K624">
    <cfRule type="cellIs" dxfId="4" priority="11" operator="notEqual">
      <formula>-13.345</formula>
    </cfRule>
  </conditionalFormatting>
  <conditionalFormatting sqref="L2:L624">
    <cfRule type="cellIs" dxfId="5" priority="12" operator="notEqual">
      <formula>-13.345</formula>
    </cfRule>
  </conditionalFormatting>
  <conditionalFormatting sqref="M2:M624">
    <cfRule type="cellIs" dxfId="5" priority="13" operator="notEqual">
      <formula>-13.345</formula>
    </cfRule>
  </conditionalFormatting>
  <conditionalFormatting sqref="N2:N624">
    <cfRule type="cellIs" dxfId="5" priority="14" operator="notEqual">
      <formula>-13.345</formula>
    </cfRule>
  </conditionalFormatting>
  <conditionalFormatting sqref="O2:O624">
    <cfRule type="cellIs" dxfId="5" priority="15" operator="notEqual">
      <formula>-13.345</formula>
    </cfRule>
  </conditionalFormatting>
  <conditionalFormatting sqref="P2:P624">
    <cfRule type="cellIs" dxfId="0" priority="16" operator="notEqual">
      <formula>-13.345</formula>
    </cfRule>
  </conditionalFormatting>
  <conditionalFormatting sqref="Q2:Q624">
    <cfRule type="cellIs" dxfId="0" priority="17" operator="notEqual">
      <formula>-13.345</formula>
    </cfRule>
  </conditionalFormatting>
  <conditionalFormatting sqref="R2:R624">
    <cfRule type="cellIs" dxfId="0" priority="18" operator="notEqual">
      <formula>-13.345</formula>
    </cfRule>
  </conditionalFormatting>
  <conditionalFormatting sqref="S2:S624">
    <cfRule type="cellIs" dxfId="5" priority="19" operator="notEqual">
      <formula>-13.345</formula>
    </cfRule>
  </conditionalFormatting>
  <conditionalFormatting sqref="T2:T624">
    <cfRule type="cellIs" dxfId="3" priority="20" operator="notEqual">
      <formula>-13.345</formula>
    </cfRule>
  </conditionalFormatting>
  <conditionalFormatting sqref="U2:U624">
    <cfRule type="cellIs" dxfId="5" priority="21" operator="notEqual">
      <formula>-13.345</formula>
    </cfRule>
  </conditionalFormatting>
  <conditionalFormatting sqref="V2:V624">
    <cfRule type="cellIs" dxfId="2" priority="22" operator="notEqual">
      <formula>-13.345</formula>
    </cfRule>
  </conditionalFormatting>
  <conditionalFormatting sqref="W2:W624">
    <cfRule type="cellIs" dxfId="2" priority="23" operator="notEqual">
      <formula>-13.345</formula>
    </cfRule>
  </conditionalFormatting>
  <conditionalFormatting sqref="X2:X624">
    <cfRule type="cellIs" dxfId="2" priority="24" operator="notEqual">
      <formula>-13.345</formula>
    </cfRule>
  </conditionalFormatting>
  <conditionalFormatting sqref="Y2:Y624">
    <cfRule type="cellIs" dxfId="5" priority="25" operator="notEqual">
      <formula>-13.345</formula>
    </cfRule>
  </conditionalFormatting>
  <conditionalFormatting sqref="Z2:Z624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1335</v>
      </c>
      <c r="C1" s="1" t="s">
        <v>645</v>
      </c>
      <c r="D1" s="1" t="s">
        <v>1336</v>
      </c>
      <c r="E1" s="1" t="s">
        <v>1337</v>
      </c>
      <c r="F1" s="1" t="s">
        <v>1338</v>
      </c>
      <c r="G1" s="1" t="s">
        <v>1339</v>
      </c>
      <c r="H1" s="1" t="s">
        <v>1340</v>
      </c>
      <c r="I1" s="1" t="s">
        <v>1341</v>
      </c>
      <c r="J1" s="1" t="s">
        <v>6</v>
      </c>
      <c r="K1" s="1"/>
      <c r="L1" s="1" t="s">
        <v>1342</v>
      </c>
      <c r="M1" s="1"/>
      <c r="N1" s="1"/>
      <c r="O1" s="1"/>
      <c r="P1" s="1"/>
    </row>
    <row r="2" spans="1:16">
      <c r="A2" s="1" t="s">
        <v>1343</v>
      </c>
      <c r="B2" t="s">
        <v>1343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1343</v>
      </c>
      <c r="L2" t="s">
        <v>1344</v>
      </c>
      <c r="M2">
        <f>SUMIF($I$2:$I$50,"=1",$H$2:$H$50)/4</f>
        <v>0</v>
      </c>
      <c r="N2" t="s">
        <v>1343</v>
      </c>
      <c r="O2" t="s">
        <v>1343</v>
      </c>
      <c r="P2" t="s">
        <v>1343</v>
      </c>
    </row>
    <row r="3" spans="1:16">
      <c r="A3" s="1" t="s">
        <v>1343</v>
      </c>
      <c r="B3" t="s">
        <v>1343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1343</v>
      </c>
      <c r="L3" t="s">
        <v>1345</v>
      </c>
      <c r="M3">
        <f>SUMIF($I$2:$I$50,"=2",$H$2:$H$50)/4</f>
        <v>0</v>
      </c>
      <c r="N3" t="s">
        <v>1343</v>
      </c>
      <c r="O3" t="s">
        <v>1343</v>
      </c>
      <c r="P3" t="s">
        <v>1343</v>
      </c>
    </row>
    <row r="4" spans="1:16">
      <c r="A4" s="1" t="s">
        <v>1343</v>
      </c>
      <c r="B4" t="s">
        <v>1343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1343</v>
      </c>
      <c r="L4" t="s">
        <v>1346</v>
      </c>
      <c r="M4">
        <f>SUMIF($I$2:$I$50,"=0",$H$2:$H$50)/4</f>
        <v>0</v>
      </c>
      <c r="N4" t="s">
        <v>1343</v>
      </c>
      <c r="O4" t="s">
        <v>1343</v>
      </c>
      <c r="P4" t="s">
        <v>1343</v>
      </c>
    </row>
    <row r="5" spans="1:16">
      <c r="A5" s="1" t="s">
        <v>1343</v>
      </c>
      <c r="B5" t="s">
        <v>1343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1343</v>
      </c>
      <c r="L5" t="s">
        <v>1347</v>
      </c>
      <c r="M5">
        <f>SUMIF($I$2:$I$50,"=1",$H$2:$H$50)/4</f>
        <v>0</v>
      </c>
      <c r="N5" t="s">
        <v>1343</v>
      </c>
      <c r="O5" t="s">
        <v>1343</v>
      </c>
      <c r="P5" t="s">
        <v>1343</v>
      </c>
    </row>
    <row r="6" spans="1:16">
      <c r="A6" s="1" t="s">
        <v>1343</v>
      </c>
      <c r="B6" t="s">
        <v>1343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1343</v>
      </c>
      <c r="L6" t="s">
        <v>1348</v>
      </c>
      <c r="M6">
        <f>SUMIF($I$2:$I$50,"=2",$H$2:$H$50)/4</f>
        <v>0</v>
      </c>
      <c r="N6" t="s">
        <v>1343</v>
      </c>
      <c r="O6" t="s">
        <v>1343</v>
      </c>
      <c r="P6" t="s">
        <v>1343</v>
      </c>
    </row>
    <row r="7" spans="1:16">
      <c r="A7" s="1" t="s">
        <v>1343</v>
      </c>
      <c r="B7" t="s">
        <v>1343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1343</v>
      </c>
      <c r="L7" t="s">
        <v>1349</v>
      </c>
      <c r="M7">
        <f>SUMIF($I$2:$I$50,"=0",$H$2:$H$50)/4</f>
        <v>0</v>
      </c>
      <c r="N7" t="s">
        <v>1343</v>
      </c>
      <c r="O7" t="s">
        <v>1343</v>
      </c>
      <c r="P7" t="s">
        <v>1343</v>
      </c>
    </row>
    <row r="8" spans="1:16">
      <c r="A8" s="1" t="s">
        <v>1343</v>
      </c>
      <c r="B8" t="s">
        <v>1343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1343</v>
      </c>
      <c r="L8" t="s">
        <v>1350</v>
      </c>
      <c r="M8">
        <f>SUMIF($I$2:$I$50,"=1",$H$2:$H$50)/4</f>
        <v>0</v>
      </c>
      <c r="N8" t="s">
        <v>1343</v>
      </c>
      <c r="O8" t="s">
        <v>1343</v>
      </c>
      <c r="P8" t="s">
        <v>1343</v>
      </c>
    </row>
    <row r="9" spans="1:16">
      <c r="A9" s="1" t="s">
        <v>1343</v>
      </c>
      <c r="B9" t="s">
        <v>1343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1343</v>
      </c>
      <c r="L9" t="s">
        <v>1351</v>
      </c>
      <c r="M9">
        <f>SUMIF($I$2:$I$50,"=2",$H$2:$H$50)/4</f>
        <v>0</v>
      </c>
      <c r="N9" t="s">
        <v>1343</v>
      </c>
      <c r="O9" t="s">
        <v>1343</v>
      </c>
      <c r="P9" t="s">
        <v>1343</v>
      </c>
    </row>
    <row r="10" spans="1:16">
      <c r="A10" s="1" t="s">
        <v>1343</v>
      </c>
      <c r="B10" t="s">
        <v>1343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1343</v>
      </c>
      <c r="L10" t="s">
        <v>1352</v>
      </c>
      <c r="M10">
        <f>SUMIF($I$2:$I$50,"=0",$H$2:$H$50)/4</f>
        <v>0</v>
      </c>
      <c r="N10" t="s">
        <v>1343</v>
      </c>
      <c r="O10" t="s">
        <v>1343</v>
      </c>
      <c r="P10" t="s">
        <v>1343</v>
      </c>
    </row>
    <row r="11" spans="1:16">
      <c r="A11" s="1" t="s">
        <v>1343</v>
      </c>
      <c r="B11" t="s">
        <v>1343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1343</v>
      </c>
      <c r="L11" t="s">
        <v>1353</v>
      </c>
      <c r="M11">
        <f>SUMIF($I$2:$I$50,"=1",$H$2:$H$50)/4</f>
        <v>0</v>
      </c>
      <c r="N11" t="s">
        <v>1343</v>
      </c>
      <c r="O11" t="s">
        <v>1343</v>
      </c>
      <c r="P11" t="s">
        <v>1343</v>
      </c>
    </row>
    <row r="12" spans="1:16">
      <c r="A12" s="1" t="s">
        <v>1343</v>
      </c>
      <c r="B12" t="s">
        <v>1343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1343</v>
      </c>
      <c r="L12" t="s">
        <v>1354</v>
      </c>
      <c r="M12">
        <f>SUMIF($I$2:$I$50,"=2",$H$2:$H$50)/4</f>
        <v>0</v>
      </c>
      <c r="N12" t="s">
        <v>1343</v>
      </c>
      <c r="O12" t="s">
        <v>1343</v>
      </c>
      <c r="P12" t="s">
        <v>1343</v>
      </c>
    </row>
    <row r="13" spans="1:16">
      <c r="A13" s="1" t="s">
        <v>1343</v>
      </c>
      <c r="B13" t="s">
        <v>1343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1343</v>
      </c>
      <c r="L13" t="s">
        <v>1355</v>
      </c>
      <c r="M13">
        <f>SUMIF($I$2:$I$50,"=0",$H$2:$H$50)/4</f>
        <v>0</v>
      </c>
      <c r="N13" t="s">
        <v>1343</v>
      </c>
      <c r="O13" t="s">
        <v>1343</v>
      </c>
      <c r="P13" t="s">
        <v>1343</v>
      </c>
    </row>
    <row r="14" spans="1:16">
      <c r="A14" s="1" t="s">
        <v>1343</v>
      </c>
      <c r="B14" t="s">
        <v>1343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1343</v>
      </c>
      <c r="L14" t="s">
        <v>1343</v>
      </c>
      <c r="M14" t="s">
        <v>1343</v>
      </c>
      <c r="N14" t="s">
        <v>1343</v>
      </c>
      <c r="O14" t="s">
        <v>1343</v>
      </c>
      <c r="P14" t="s">
        <v>1343</v>
      </c>
    </row>
    <row r="15" spans="1:16">
      <c r="A15" s="1" t="s">
        <v>1343</v>
      </c>
      <c r="B15" t="s">
        <v>1343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1343</v>
      </c>
      <c r="L15" t="s">
        <v>1356</v>
      </c>
      <c r="M15" t="s">
        <v>1343</v>
      </c>
      <c r="N15" t="s">
        <v>1343</v>
      </c>
      <c r="O15" t="s">
        <v>1343</v>
      </c>
      <c r="P15" t="s">
        <v>1343</v>
      </c>
    </row>
    <row r="16" spans="1:16">
      <c r="A16" s="1" t="s">
        <v>1343</v>
      </c>
      <c r="B16" t="s">
        <v>1343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1343</v>
      </c>
      <c r="L16" t="s">
        <v>1325</v>
      </c>
      <c r="M16">
        <f>SUMIF($C$2:$C$50,"=Commercial Services",$H$2:$H$50)/4</f>
        <v>0</v>
      </c>
      <c r="N16" t="s">
        <v>1343</v>
      </c>
      <c r="O16" t="s">
        <v>1343</v>
      </c>
      <c r="P16" t="s">
        <v>1343</v>
      </c>
    </row>
    <row r="17" spans="1:16">
      <c r="A17" s="1" t="s">
        <v>1343</v>
      </c>
      <c r="B17" t="s">
        <v>1343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1343</v>
      </c>
      <c r="L17" t="s">
        <v>1329</v>
      </c>
      <c r="M17">
        <f>SUMIF($C$2:$C$50,"=Communications",$H$2:$H$50)/4</f>
        <v>0</v>
      </c>
      <c r="N17" t="s">
        <v>1343</v>
      </c>
      <c r="O17" t="s">
        <v>1343</v>
      </c>
      <c r="P17" t="s">
        <v>1343</v>
      </c>
    </row>
    <row r="18" spans="1:16">
      <c r="A18" s="1" t="s">
        <v>1343</v>
      </c>
      <c r="B18" t="s">
        <v>1343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1343</v>
      </c>
      <c r="L18" t="s">
        <v>1323</v>
      </c>
      <c r="M18">
        <f>SUMIF($C$2:$C$50,"=Consumer Durables",$H$2:$H$50)/4</f>
        <v>0</v>
      </c>
      <c r="N18" t="s">
        <v>1343</v>
      </c>
      <c r="O18" t="s">
        <v>1343</v>
      </c>
      <c r="P18" t="s">
        <v>1343</v>
      </c>
    </row>
    <row r="19" spans="1:16">
      <c r="A19" s="1" t="s">
        <v>1343</v>
      </c>
      <c r="B19" t="s">
        <v>1343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1343</v>
      </c>
      <c r="L19" t="s">
        <v>1332</v>
      </c>
      <c r="M19">
        <f>SUMIF($C$2:$C$50,"=Consumer Non-Durables",$H$2:$H$50)/4</f>
        <v>0</v>
      </c>
      <c r="N19" t="s">
        <v>1343</v>
      </c>
      <c r="O19" t="s">
        <v>1343</v>
      </c>
      <c r="P19" t="s">
        <v>1343</v>
      </c>
    </row>
    <row r="20" spans="1:16">
      <c r="A20" s="1" t="s">
        <v>1343</v>
      </c>
      <c r="B20" t="s">
        <v>1343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1343</v>
      </c>
      <c r="L20" t="s">
        <v>1333</v>
      </c>
      <c r="M20">
        <f>SUMIF($C$2:$C$50,"=Consumer Services",$H$2:$H$50)/4</f>
        <v>0</v>
      </c>
      <c r="N20" t="s">
        <v>1343</v>
      </c>
      <c r="O20" t="s">
        <v>1343</v>
      </c>
      <c r="P20" t="s">
        <v>1343</v>
      </c>
    </row>
    <row r="21" spans="1:16">
      <c r="A21" s="1" t="s">
        <v>1343</v>
      </c>
      <c r="B21" t="s">
        <v>1343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1343</v>
      </c>
      <c r="L21" t="s">
        <v>1321</v>
      </c>
      <c r="M21">
        <f>SUMIF($C$2:$C$50,"=Distribution Services",$H$2:$H$50)/4</f>
        <v>0</v>
      </c>
      <c r="N21" t="s">
        <v>1343</v>
      </c>
      <c r="O21" t="s">
        <v>1343</v>
      </c>
      <c r="P21" t="s">
        <v>1343</v>
      </c>
    </row>
    <row r="22" spans="1:16">
      <c r="A22" s="1" t="s">
        <v>1343</v>
      </c>
      <c r="B22" t="s">
        <v>1343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1343</v>
      </c>
      <c r="L22" t="s">
        <v>1317</v>
      </c>
      <c r="M22">
        <f>SUMIF($C$2:$C$50,"=Electronic Technology",$H$2:$H$50)/4</f>
        <v>0</v>
      </c>
      <c r="N22" t="s">
        <v>1343</v>
      </c>
      <c r="O22" t="s">
        <v>1343</v>
      </c>
      <c r="P22" t="s">
        <v>1343</v>
      </c>
    </row>
    <row r="23" spans="1:16">
      <c r="A23" s="1" t="s">
        <v>1343</v>
      </c>
      <c r="B23" t="s">
        <v>1343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1343</v>
      </c>
      <c r="L23" t="s">
        <v>1324</v>
      </c>
      <c r="M23">
        <f>SUMIF($C$2:$C$50,"=Energy Minerals",$H$2:$H$50)/4</f>
        <v>0</v>
      </c>
      <c r="N23" t="s">
        <v>1343</v>
      </c>
      <c r="O23" t="s">
        <v>1343</v>
      </c>
      <c r="P23" t="s">
        <v>1343</v>
      </c>
    </row>
    <row r="24" spans="1:16">
      <c r="A24" s="1" t="s">
        <v>1343</v>
      </c>
      <c r="B24" t="s">
        <v>1343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1343</v>
      </c>
      <c r="L24" t="s">
        <v>1316</v>
      </c>
      <c r="M24">
        <f>SUMIF($C$2:$C$50,"=Finance",$H$2:$H$50)/4</f>
        <v>0</v>
      </c>
      <c r="N24" t="s">
        <v>1343</v>
      </c>
      <c r="O24" t="s">
        <v>1343</v>
      </c>
      <c r="P24" t="s">
        <v>1343</v>
      </c>
    </row>
    <row r="25" spans="1:16">
      <c r="A25" s="1" t="s">
        <v>1343</v>
      </c>
      <c r="B25" t="s">
        <v>1343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1343</v>
      </c>
      <c r="L25" t="s">
        <v>1327</v>
      </c>
      <c r="M25">
        <f>SUMIF($C$2:$C$50,"=Health Services",$H$2:$H$50)/4</f>
        <v>0</v>
      </c>
      <c r="N25" t="s">
        <v>1343</v>
      </c>
      <c r="O25" t="s">
        <v>1343</v>
      </c>
      <c r="P25" t="s">
        <v>1343</v>
      </c>
    </row>
    <row r="26" spans="1:16">
      <c r="A26" s="1" t="s">
        <v>1343</v>
      </c>
      <c r="B26" t="s">
        <v>1343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1343</v>
      </c>
      <c r="L26" t="s">
        <v>1322</v>
      </c>
      <c r="M26">
        <f>SUMIF($C$2:$C$50,"=Health Technology",$H$2:$H$50)/4</f>
        <v>0</v>
      </c>
      <c r="N26" t="s">
        <v>1343</v>
      </c>
      <c r="O26" t="s">
        <v>1343</v>
      </c>
      <c r="P26" t="s">
        <v>1343</v>
      </c>
    </row>
    <row r="27" spans="1:16">
      <c r="A27" s="1" t="s">
        <v>1343</v>
      </c>
      <c r="B27" t="s">
        <v>1343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1343</v>
      </c>
      <c r="L27" t="s">
        <v>1315</v>
      </c>
      <c r="M27">
        <f>SUMIF($C$2:$C$50,"=Industrial Services",$H$2:$H$50)/4</f>
        <v>0</v>
      </c>
      <c r="N27" t="s">
        <v>1343</v>
      </c>
      <c r="O27" t="s">
        <v>1343</v>
      </c>
      <c r="P27" t="s">
        <v>1343</v>
      </c>
    </row>
    <row r="28" spans="1:16">
      <c r="A28" s="1" t="s">
        <v>1343</v>
      </c>
      <c r="B28" t="s">
        <v>1343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1343</v>
      </c>
      <c r="L28" t="s">
        <v>1334</v>
      </c>
      <c r="M28">
        <f>SUMIF($C$2:$C$50,"=Miscellaneous",$H$2:$H$50)/4</f>
        <v>0</v>
      </c>
      <c r="N28" t="s">
        <v>1343</v>
      </c>
      <c r="O28" t="s">
        <v>1343</v>
      </c>
      <c r="P28" t="s">
        <v>1343</v>
      </c>
    </row>
    <row r="29" spans="1:16">
      <c r="A29" s="1" t="s">
        <v>1343</v>
      </c>
      <c r="B29" t="s">
        <v>1343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1343</v>
      </c>
      <c r="L29" t="s">
        <v>1330</v>
      </c>
      <c r="M29">
        <f>SUMIF($C$2:$C$50,"=Non-Energy Minerals",$H$2:$H$50)/4</f>
        <v>0</v>
      </c>
      <c r="N29" t="s">
        <v>1343</v>
      </c>
      <c r="O29" t="s">
        <v>1343</v>
      </c>
      <c r="P29" t="s">
        <v>1343</v>
      </c>
    </row>
    <row r="30" spans="1:16">
      <c r="A30" s="1" t="s">
        <v>1343</v>
      </c>
      <c r="B30" t="s">
        <v>1343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1343</v>
      </c>
      <c r="L30" t="s">
        <v>1318</v>
      </c>
      <c r="M30">
        <f>SUMIF($C$2:$C$50,"=Process Industries",$H$2:$H$50)/4</f>
        <v>0</v>
      </c>
      <c r="N30" t="s">
        <v>1343</v>
      </c>
      <c r="O30" t="s">
        <v>1343</v>
      </c>
      <c r="P30" t="s">
        <v>1343</v>
      </c>
    </row>
    <row r="31" spans="1:16">
      <c r="A31" s="1" t="s">
        <v>1343</v>
      </c>
      <c r="B31" t="s">
        <v>1343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1343</v>
      </c>
      <c r="L31" t="s">
        <v>1326</v>
      </c>
      <c r="M31">
        <f>SUMIF($C$2:$C$50,"=Producer Manufacturing",$H$2:$H$50)/4</f>
        <v>0</v>
      </c>
      <c r="N31" t="s">
        <v>1343</v>
      </c>
      <c r="O31" t="s">
        <v>1343</v>
      </c>
      <c r="P31" t="s">
        <v>1343</v>
      </c>
    </row>
    <row r="32" spans="1:16">
      <c r="A32" s="1" t="s">
        <v>1343</v>
      </c>
      <c r="B32" t="s">
        <v>1343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1343</v>
      </c>
      <c r="L32" t="s">
        <v>1357</v>
      </c>
      <c r="M32">
        <f>SUMIF($C$2:$C$50,"=Retail Trades",$H$2:$H$50)/4</f>
        <v>0</v>
      </c>
      <c r="N32" t="s">
        <v>1343</v>
      </c>
      <c r="O32" t="s">
        <v>1343</v>
      </c>
      <c r="P32" t="s">
        <v>1343</v>
      </c>
    </row>
    <row r="33" spans="1:16">
      <c r="A33" s="1" t="s">
        <v>1343</v>
      </c>
      <c r="B33" t="s">
        <v>1343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1343</v>
      </c>
      <c r="L33" t="s">
        <v>1328</v>
      </c>
      <c r="M33">
        <f>SUMIF($C$2:$C$50,"=Technology Services",$H$2:$H$50)/4</f>
        <v>0</v>
      </c>
      <c r="N33" t="s">
        <v>1343</v>
      </c>
      <c r="O33" t="s">
        <v>1343</v>
      </c>
      <c r="P33" t="s">
        <v>1343</v>
      </c>
    </row>
    <row r="34" spans="1:16">
      <c r="A34" s="1" t="s">
        <v>1343</v>
      </c>
      <c r="B34" t="s">
        <v>1343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1343</v>
      </c>
      <c r="L34" t="s">
        <v>1319</v>
      </c>
      <c r="M34">
        <f>SUMIF($C$2:$C$50,"=Transportation",$H$2:$H$50)/4</f>
        <v>0</v>
      </c>
      <c r="N34" t="s">
        <v>1343</v>
      </c>
      <c r="O34" t="s">
        <v>1343</v>
      </c>
      <c r="P34" t="s">
        <v>1343</v>
      </c>
    </row>
    <row r="35" spans="1:16">
      <c r="A35" s="1" t="s">
        <v>1343</v>
      </c>
      <c r="B35" t="s">
        <v>1343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1343</v>
      </c>
      <c r="L35" t="s">
        <v>1331</v>
      </c>
      <c r="M35">
        <f>SUMIF($C$2:$C$50,"=Utilities",$H$2:$H$50)/4</f>
        <v>0</v>
      </c>
      <c r="N35" t="s">
        <v>1343</v>
      </c>
      <c r="O35" t="s">
        <v>1343</v>
      </c>
      <c r="P35" t="s">
        <v>1343</v>
      </c>
    </row>
    <row r="36" spans="1:16">
      <c r="A36" s="1" t="s">
        <v>1343</v>
      </c>
      <c r="B36" t="s">
        <v>1343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1343</v>
      </c>
      <c r="L36" t="s">
        <v>1343</v>
      </c>
      <c r="M36" t="s">
        <v>1343</v>
      </c>
      <c r="N36" t="s">
        <v>1343</v>
      </c>
      <c r="O36" t="s">
        <v>1343</v>
      </c>
      <c r="P36" t="s">
        <v>1343</v>
      </c>
    </row>
    <row r="37" spans="1:16">
      <c r="A37" s="1" t="s">
        <v>1343</v>
      </c>
      <c r="B37" t="s">
        <v>1343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1343</v>
      </c>
      <c r="L37" t="s">
        <v>1343</v>
      </c>
      <c r="M37" t="s">
        <v>1343</v>
      </c>
      <c r="N37" t="s">
        <v>1343</v>
      </c>
      <c r="O37" t="s">
        <v>1343</v>
      </c>
      <c r="P37" t="s">
        <v>1343</v>
      </c>
    </row>
    <row r="38" spans="1:16">
      <c r="A38" s="1" t="s">
        <v>1343</v>
      </c>
      <c r="B38" t="s">
        <v>1343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1343</v>
      </c>
      <c r="L38" t="s">
        <v>1343</v>
      </c>
      <c r="M38" t="s">
        <v>1343</v>
      </c>
      <c r="N38" t="s">
        <v>1343</v>
      </c>
      <c r="O38" t="s">
        <v>1343</v>
      </c>
      <c r="P38" t="s">
        <v>1343</v>
      </c>
    </row>
    <row r="39" spans="1:16">
      <c r="A39" s="1" t="s">
        <v>1343</v>
      </c>
      <c r="B39" t="s">
        <v>1343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1343</v>
      </c>
      <c r="L39" t="s">
        <v>1343</v>
      </c>
      <c r="M39" t="s">
        <v>1343</v>
      </c>
      <c r="N39" t="s">
        <v>1343</v>
      </c>
      <c r="O39" t="s">
        <v>1343</v>
      </c>
      <c r="P39" t="s">
        <v>1343</v>
      </c>
    </row>
    <row r="40" spans="1:16">
      <c r="A40" s="1" t="s">
        <v>1343</v>
      </c>
      <c r="B40" t="s">
        <v>1343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1343</v>
      </c>
      <c r="L40" t="s">
        <v>1343</v>
      </c>
      <c r="M40" t="s">
        <v>1343</v>
      </c>
      <c r="N40" t="s">
        <v>1343</v>
      </c>
      <c r="O40" t="s">
        <v>1343</v>
      </c>
      <c r="P40" t="s">
        <v>1343</v>
      </c>
    </row>
    <row r="41" spans="1:16">
      <c r="A41" s="1" t="s">
        <v>1343</v>
      </c>
      <c r="B41" t="s">
        <v>1343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1343</v>
      </c>
      <c r="L41" t="s">
        <v>1343</v>
      </c>
      <c r="M41" t="s">
        <v>1343</v>
      </c>
      <c r="N41" t="s">
        <v>1343</v>
      </c>
      <c r="O41" t="s">
        <v>1343</v>
      </c>
      <c r="P41" t="s">
        <v>1343</v>
      </c>
    </row>
    <row r="42" spans="1:16">
      <c r="A42" s="1" t="s">
        <v>1343</v>
      </c>
      <c r="B42" t="s">
        <v>1343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1343</v>
      </c>
      <c r="L42" t="s">
        <v>1343</v>
      </c>
      <c r="M42" t="s">
        <v>1343</v>
      </c>
      <c r="N42" t="s">
        <v>1343</v>
      </c>
      <c r="O42" t="s">
        <v>1343</v>
      </c>
      <c r="P42" t="s">
        <v>1343</v>
      </c>
    </row>
    <row r="43" spans="1:16">
      <c r="A43" s="1" t="s">
        <v>1343</v>
      </c>
      <c r="B43" t="s">
        <v>1343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1343</v>
      </c>
      <c r="L43" t="s">
        <v>1343</v>
      </c>
      <c r="M43" t="s">
        <v>1343</v>
      </c>
      <c r="N43" t="s">
        <v>1343</v>
      </c>
      <c r="O43" t="s">
        <v>1343</v>
      </c>
      <c r="P43" t="s">
        <v>1343</v>
      </c>
    </row>
    <row r="44" spans="1:16">
      <c r="A44" s="1" t="s">
        <v>1343</v>
      </c>
      <c r="B44" t="s">
        <v>1343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1343</v>
      </c>
      <c r="L44" t="s">
        <v>1343</v>
      </c>
      <c r="M44" t="s">
        <v>1343</v>
      </c>
      <c r="N44" t="s">
        <v>1343</v>
      </c>
      <c r="O44" t="s">
        <v>1343</v>
      </c>
      <c r="P44" t="s">
        <v>1343</v>
      </c>
    </row>
    <row r="45" spans="1:16">
      <c r="A45" s="1" t="s">
        <v>1343</v>
      </c>
      <c r="B45" t="s">
        <v>1343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1343</v>
      </c>
      <c r="L45" t="s">
        <v>1343</v>
      </c>
      <c r="M45" t="s">
        <v>1343</v>
      </c>
      <c r="N45" t="s">
        <v>1343</v>
      </c>
      <c r="O45" t="s">
        <v>1343</v>
      </c>
      <c r="P45" t="s">
        <v>1343</v>
      </c>
    </row>
    <row r="46" spans="1:16">
      <c r="A46" s="1" t="s">
        <v>1343</v>
      </c>
      <c r="B46" t="s">
        <v>1343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1343</v>
      </c>
      <c r="L46" t="s">
        <v>1343</v>
      </c>
      <c r="M46" t="s">
        <v>1343</v>
      </c>
      <c r="N46" t="s">
        <v>1343</v>
      </c>
      <c r="O46" t="s">
        <v>1343</v>
      </c>
      <c r="P46" t="s">
        <v>1343</v>
      </c>
    </row>
    <row r="47" spans="1:16">
      <c r="A47" s="1" t="s">
        <v>1343</v>
      </c>
      <c r="B47" t="s">
        <v>1343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1343</v>
      </c>
      <c r="L47" t="s">
        <v>1343</v>
      </c>
      <c r="M47" t="s">
        <v>1343</v>
      </c>
      <c r="N47" t="s">
        <v>1343</v>
      </c>
      <c r="O47" t="s">
        <v>1343</v>
      </c>
      <c r="P47" t="s">
        <v>1343</v>
      </c>
    </row>
    <row r="48" spans="1:16">
      <c r="A48" s="1" t="s">
        <v>1343</v>
      </c>
      <c r="B48" t="s">
        <v>1343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1343</v>
      </c>
      <c r="L48" t="s">
        <v>1343</v>
      </c>
      <c r="M48" t="s">
        <v>1343</v>
      </c>
      <c r="N48" t="s">
        <v>1343</v>
      </c>
      <c r="O48" t="s">
        <v>1343</v>
      </c>
      <c r="P48" t="s">
        <v>1343</v>
      </c>
    </row>
    <row r="49" spans="1:16">
      <c r="A49" s="1" t="s">
        <v>1343</v>
      </c>
      <c r="B49" t="s">
        <v>1343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1343</v>
      </c>
      <c r="L49" t="s">
        <v>1343</v>
      </c>
      <c r="M49" t="s">
        <v>1343</v>
      </c>
      <c r="N49" t="s">
        <v>1343</v>
      </c>
      <c r="O49" t="s">
        <v>1343</v>
      </c>
      <c r="P49" t="s">
        <v>1343</v>
      </c>
    </row>
    <row r="50" spans="1:16">
      <c r="A50" s="1" t="s">
        <v>1343</v>
      </c>
      <c r="B50" t="s">
        <v>1343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1343</v>
      </c>
      <c r="L50" t="s">
        <v>1343</v>
      </c>
      <c r="M50" t="s">
        <v>1343</v>
      </c>
      <c r="N50" t="s">
        <v>1343</v>
      </c>
      <c r="O50" t="s">
        <v>1343</v>
      </c>
      <c r="P50" t="s">
        <v>1343</v>
      </c>
    </row>
    <row r="51" spans="1:16">
      <c r="A51" s="1" t="s">
        <v>1343</v>
      </c>
      <c r="B51" t="s">
        <v>1343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1343</v>
      </c>
      <c r="L51" t="s">
        <v>1343</v>
      </c>
      <c r="M51" t="s">
        <v>1343</v>
      </c>
      <c r="N51" t="s">
        <v>1343</v>
      </c>
      <c r="O51" t="s">
        <v>1343</v>
      </c>
      <c r="P51" t="s">
        <v>1343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638</v>
      </c>
    </row>
    <row r="3" spans="1:2">
      <c r="A3" s="1" t="s">
        <v>1361</v>
      </c>
      <c r="B3" t="s">
        <v>638</v>
      </c>
    </row>
    <row r="4" spans="1:2">
      <c r="A4" s="1" t="s">
        <v>1362</v>
      </c>
      <c r="B4" t="s">
        <v>638</v>
      </c>
    </row>
    <row r="5" spans="1:2">
      <c r="A5" s="1" t="s">
        <v>1363</v>
      </c>
      <c r="B5" t="s">
        <v>638</v>
      </c>
    </row>
    <row r="6" spans="1:2">
      <c r="A6" s="1" t="s">
        <v>1364</v>
      </c>
      <c r="B6" t="s">
        <v>638</v>
      </c>
    </row>
    <row r="7" spans="1:2">
      <c r="A7" s="1" t="s">
        <v>1365</v>
      </c>
      <c r="B7" t="s">
        <v>638</v>
      </c>
    </row>
    <row r="8" spans="1:2">
      <c r="A8" s="1" t="s">
        <v>1366</v>
      </c>
      <c r="B8" t="s">
        <v>638</v>
      </c>
    </row>
    <row r="9" spans="1:2">
      <c r="A9" s="1" t="s">
        <v>1367</v>
      </c>
      <c r="B9" t="s">
        <v>638</v>
      </c>
    </row>
    <row r="10" spans="1:2">
      <c r="A10" s="1" t="s">
        <v>1368</v>
      </c>
      <c r="B10" t="s">
        <v>638</v>
      </c>
    </row>
    <row r="11" spans="1:2">
      <c r="A11" s="1" t="s">
        <v>1369</v>
      </c>
      <c r="B11" t="s">
        <v>638</v>
      </c>
    </row>
    <row r="12" spans="1:2">
      <c r="A12" s="1" t="s">
        <v>1370</v>
      </c>
      <c r="B12" t="s">
        <v>638</v>
      </c>
    </row>
    <row r="13" spans="1:2">
      <c r="A13" s="1" t="s">
        <v>1371</v>
      </c>
      <c r="B13" t="s">
        <v>638</v>
      </c>
    </row>
    <row r="14" spans="1:2">
      <c r="A14" s="1" t="s">
        <v>1372</v>
      </c>
      <c r="B14" t="s">
        <v>638</v>
      </c>
    </row>
    <row r="15" spans="1:2">
      <c r="A15" s="1" t="s">
        <v>1373</v>
      </c>
      <c r="B15" t="s">
        <v>638</v>
      </c>
    </row>
    <row r="16" spans="1:2">
      <c r="A16" s="1" t="s">
        <v>1374</v>
      </c>
      <c r="B16" t="s">
        <v>638</v>
      </c>
    </row>
    <row r="17" spans="1:2">
      <c r="A17" s="1" t="s">
        <v>1375</v>
      </c>
      <c r="B17" t="s">
        <v>638</v>
      </c>
    </row>
    <row r="18" spans="1:2">
      <c r="A18" s="1" t="s">
        <v>1376</v>
      </c>
      <c r="B18" t="s">
        <v>638</v>
      </c>
    </row>
    <row r="19" spans="1:2">
      <c r="A19" s="1" t="s">
        <v>1377</v>
      </c>
      <c r="B19" t="s">
        <v>638</v>
      </c>
    </row>
    <row r="20" spans="1:2">
      <c r="A20" s="1" t="s">
        <v>1378</v>
      </c>
      <c r="B20" t="s">
        <v>638</v>
      </c>
    </row>
    <row r="21" spans="1:2">
      <c r="A21" s="1" t="s">
        <v>1379</v>
      </c>
      <c r="B21" t="s">
        <v>638</v>
      </c>
    </row>
    <row r="22" spans="1:2">
      <c r="A22" s="1" t="s">
        <v>1380</v>
      </c>
      <c r="B22" t="s">
        <v>638</v>
      </c>
    </row>
    <row r="23" spans="1:2">
      <c r="A23" s="1" t="s">
        <v>1381</v>
      </c>
      <c r="B23" t="s">
        <v>638</v>
      </c>
    </row>
    <row r="24" spans="1:2">
      <c r="A24" s="1" t="s">
        <v>1382</v>
      </c>
      <c r="B24" t="s">
        <v>638</v>
      </c>
    </row>
    <row r="25" spans="1:2">
      <c r="A25" s="1" t="s">
        <v>1383</v>
      </c>
      <c r="B25" t="s">
        <v>638</v>
      </c>
    </row>
    <row r="26" spans="1:2">
      <c r="A26" s="1" t="s">
        <v>1384</v>
      </c>
      <c r="B26" t="s">
        <v>638</v>
      </c>
    </row>
    <row r="27" spans="1:2">
      <c r="A27" s="1" t="s">
        <v>1385</v>
      </c>
      <c r="B27" t="s">
        <v>638</v>
      </c>
    </row>
    <row r="28" spans="1:2">
      <c r="A28" s="1" t="s">
        <v>1386</v>
      </c>
      <c r="B28" t="s">
        <v>638</v>
      </c>
    </row>
    <row r="29" spans="1:2">
      <c r="A29" s="1" t="s">
        <v>1387</v>
      </c>
      <c r="B29" t="s">
        <v>638</v>
      </c>
    </row>
    <row r="30" spans="1:2">
      <c r="A30" s="1" t="s">
        <v>1388</v>
      </c>
      <c r="B30" t="s">
        <v>638</v>
      </c>
    </row>
    <row r="31" spans="1:2">
      <c r="A31" s="1" t="s">
        <v>1389</v>
      </c>
      <c r="B31" t="s">
        <v>638</v>
      </c>
    </row>
    <row r="32" spans="1:2">
      <c r="A32" s="1" t="s">
        <v>1390</v>
      </c>
      <c r="B32" t="s">
        <v>638</v>
      </c>
    </row>
    <row r="33" spans="1:2">
      <c r="A33" s="1" t="s">
        <v>1391</v>
      </c>
      <c r="B33" t="s">
        <v>638</v>
      </c>
    </row>
    <row r="34" spans="1:2">
      <c r="A34" s="1" t="s">
        <v>1392</v>
      </c>
      <c r="B34" t="s">
        <v>638</v>
      </c>
    </row>
    <row r="35" spans="1:2">
      <c r="A35" s="1" t="s">
        <v>1393</v>
      </c>
      <c r="B35" t="s">
        <v>638</v>
      </c>
    </row>
    <row r="36" spans="1:2">
      <c r="A36" s="1" t="s">
        <v>1394</v>
      </c>
      <c r="B36" t="s">
        <v>638</v>
      </c>
    </row>
    <row r="37" spans="1:2">
      <c r="A37" s="1" t="s">
        <v>1395</v>
      </c>
      <c r="B37" t="s">
        <v>638</v>
      </c>
    </row>
    <row r="38" spans="1:2">
      <c r="A38" s="1" t="s">
        <v>1396</v>
      </c>
      <c r="B38" t="s">
        <v>638</v>
      </c>
    </row>
    <row r="39" spans="1:2">
      <c r="A39" s="1" t="s">
        <v>1397</v>
      </c>
      <c r="B39" t="s">
        <v>638</v>
      </c>
    </row>
    <row r="40" spans="1:2">
      <c r="A40" s="1" t="s">
        <v>1398</v>
      </c>
      <c r="B40" t="s">
        <v>638</v>
      </c>
    </row>
    <row r="41" spans="1:2">
      <c r="A41" s="1" t="s">
        <v>1399</v>
      </c>
      <c r="B41" t="s">
        <v>638</v>
      </c>
    </row>
    <row r="42" spans="1:2">
      <c r="A42" s="1" t="s">
        <v>1400</v>
      </c>
      <c r="B42" t="s">
        <v>638</v>
      </c>
    </row>
    <row r="43" spans="1:2">
      <c r="A43" s="1" t="s">
        <v>1401</v>
      </c>
      <c r="B43" t="s">
        <v>638</v>
      </c>
    </row>
    <row r="44" spans="1:2">
      <c r="A44" s="1" t="s">
        <v>1402</v>
      </c>
      <c r="B44" t="s">
        <v>638</v>
      </c>
    </row>
    <row r="45" spans="1:2">
      <c r="A45" s="1" t="s">
        <v>1403</v>
      </c>
      <c r="B45" t="s">
        <v>638</v>
      </c>
    </row>
    <row r="46" spans="1:2">
      <c r="A46" s="1" t="s">
        <v>1404</v>
      </c>
      <c r="B46" t="s">
        <v>638</v>
      </c>
    </row>
    <row r="47" spans="1:2">
      <c r="A47" s="1" t="s">
        <v>1405</v>
      </c>
      <c r="B47" t="s">
        <v>638</v>
      </c>
    </row>
    <row r="48" spans="1:2">
      <c r="A48" s="1" t="s">
        <v>1406</v>
      </c>
      <c r="B48" t="s">
        <v>638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638</v>
      </c>
    </row>
    <row r="51" spans="1:2">
      <c r="A51" s="1" t="s">
        <v>1409</v>
      </c>
      <c r="B51" t="s">
        <v>638</v>
      </c>
    </row>
    <row r="52" spans="1:2">
      <c r="A52" s="1" t="s">
        <v>1410</v>
      </c>
      <c r="B52" t="s">
        <v>638</v>
      </c>
    </row>
    <row r="53" spans="1:2">
      <c r="A53" s="1" t="s">
        <v>1411</v>
      </c>
      <c r="B53" t="s">
        <v>638</v>
      </c>
    </row>
    <row r="54" spans="1:2">
      <c r="A54" s="1" t="s">
        <v>1412</v>
      </c>
      <c r="B54" t="s">
        <v>638</v>
      </c>
    </row>
    <row r="55" spans="1:2">
      <c r="A55" s="1" t="s">
        <v>1413</v>
      </c>
      <c r="B55" t="s">
        <v>638</v>
      </c>
    </row>
    <row r="56" spans="1:2">
      <c r="A56" s="1" t="s">
        <v>1414</v>
      </c>
      <c r="B56" t="s">
        <v>638</v>
      </c>
    </row>
    <row r="57" spans="1:2">
      <c r="A57" s="1" t="s">
        <v>1415</v>
      </c>
      <c r="B57" t="s">
        <v>638</v>
      </c>
    </row>
    <row r="58" spans="1:2">
      <c r="A58" s="1" t="s">
        <v>1416</v>
      </c>
      <c r="B58" t="s">
        <v>638</v>
      </c>
    </row>
    <row r="59" spans="1:2">
      <c r="A59" s="1" t="s">
        <v>1417</v>
      </c>
      <c r="B59" t="s">
        <v>638</v>
      </c>
    </row>
    <row r="60" spans="1:2">
      <c r="A60" s="1" t="s">
        <v>1418</v>
      </c>
      <c r="B60" t="s">
        <v>638</v>
      </c>
    </row>
    <row r="61" spans="1:2">
      <c r="A61" s="1" t="s">
        <v>1419</v>
      </c>
      <c r="B61" t="s">
        <v>638</v>
      </c>
    </row>
    <row r="62" spans="1:2">
      <c r="A62" s="1" t="s">
        <v>1420</v>
      </c>
      <c r="B62" t="s">
        <v>638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638</v>
      </c>
    </row>
    <row r="65" spans="1:2">
      <c r="A65" s="1" t="s">
        <v>1423</v>
      </c>
      <c r="B65" t="s">
        <v>638</v>
      </c>
    </row>
    <row r="66" spans="1:2">
      <c r="A66" s="1" t="s">
        <v>1424</v>
      </c>
      <c r="B66" t="s">
        <v>638</v>
      </c>
    </row>
    <row r="67" spans="1:2">
      <c r="A67" s="1" t="s">
        <v>1425</v>
      </c>
      <c r="B67" t="s">
        <v>638</v>
      </c>
    </row>
    <row r="68" spans="1:2">
      <c r="A68" s="1" t="s">
        <v>1426</v>
      </c>
      <c r="B68" t="s">
        <v>638</v>
      </c>
    </row>
    <row r="69" spans="1:2">
      <c r="A69" s="1" t="s">
        <v>1427</v>
      </c>
      <c r="B69" t="s">
        <v>638</v>
      </c>
    </row>
    <row r="70" spans="1:2">
      <c r="A70" s="1" t="s">
        <v>1428</v>
      </c>
      <c r="B70" t="s">
        <v>638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638</v>
      </c>
    </row>
    <row r="73" spans="1:2">
      <c r="A73" s="1" t="s">
        <v>1431</v>
      </c>
      <c r="B73" t="s">
        <v>638</v>
      </c>
    </row>
    <row r="74" spans="1:2">
      <c r="A74" s="1" t="s">
        <v>1432</v>
      </c>
      <c r="B74" t="s">
        <v>638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638</v>
      </c>
    </row>
    <row r="77" spans="1:2">
      <c r="A77" s="1" t="s">
        <v>1435</v>
      </c>
      <c r="B77" t="s">
        <v>638</v>
      </c>
    </row>
    <row r="78" spans="1:2">
      <c r="A78" s="1" t="s">
        <v>1436</v>
      </c>
      <c r="B78" t="s">
        <v>638</v>
      </c>
    </row>
    <row r="79" spans="1:2">
      <c r="A79" s="1" t="s">
        <v>1437</v>
      </c>
      <c r="B79" t="s">
        <v>638</v>
      </c>
    </row>
    <row r="80" spans="1:2">
      <c r="A80" s="1" t="s">
        <v>1438</v>
      </c>
      <c r="B80" t="s">
        <v>638</v>
      </c>
    </row>
    <row r="81" spans="1:2">
      <c r="A81" s="1" t="s">
        <v>1439</v>
      </c>
      <c r="B81" t="s">
        <v>638</v>
      </c>
    </row>
    <row r="82" spans="1:2">
      <c r="A82" s="1" t="s">
        <v>1440</v>
      </c>
      <c r="B82" t="s">
        <v>638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638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638</v>
      </c>
    </row>
    <row r="87" spans="1:2">
      <c r="A87" s="1" t="s">
        <v>1445</v>
      </c>
      <c r="B87" t="s">
        <v>638</v>
      </c>
    </row>
    <row r="88" spans="1:2">
      <c r="A88" s="1" t="s">
        <v>1446</v>
      </c>
      <c r="B88" t="s">
        <v>638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638</v>
      </c>
    </row>
    <row r="91" spans="1:2">
      <c r="A91" s="1" t="s">
        <v>1449</v>
      </c>
      <c r="B91" t="s">
        <v>638</v>
      </c>
    </row>
    <row r="92" spans="1:2">
      <c r="A92" s="1" t="s">
        <v>1450</v>
      </c>
      <c r="B92" t="s">
        <v>638</v>
      </c>
    </row>
    <row r="93" spans="1:2">
      <c r="A93" s="1" t="s">
        <v>1451</v>
      </c>
      <c r="B93" t="s">
        <v>638</v>
      </c>
    </row>
    <row r="94" spans="1:2">
      <c r="A94" s="1" t="s">
        <v>1452</v>
      </c>
      <c r="B94" t="s">
        <v>638</v>
      </c>
    </row>
    <row r="95" spans="1:2">
      <c r="A95" s="1" t="s">
        <v>1453</v>
      </c>
      <c r="B95" t="s">
        <v>638</v>
      </c>
    </row>
    <row r="96" spans="1:2">
      <c r="A96" s="1" t="s">
        <v>1454</v>
      </c>
      <c r="B96" t="s">
        <v>638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638</v>
      </c>
    </row>
    <row r="101" spans="1:2">
      <c r="A101" s="1" t="s">
        <v>1459</v>
      </c>
      <c r="B101" t="s">
        <v>638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638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638</v>
      </c>
    </row>
    <row r="107" spans="1:2">
      <c r="A107" s="1" t="s">
        <v>1465</v>
      </c>
      <c r="B107" t="s">
        <v>638</v>
      </c>
    </row>
    <row r="108" spans="1:2">
      <c r="A108" s="1" t="s">
        <v>1466</v>
      </c>
      <c r="B108" t="s">
        <v>638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638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638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638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638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638</v>
      </c>
    </row>
    <row r="130" spans="1:2">
      <c r="A130" s="1" t="s">
        <v>1488</v>
      </c>
      <c r="B130" t="s">
        <v>638</v>
      </c>
    </row>
    <row r="131" spans="1:2">
      <c r="A131" s="1" t="s">
        <v>1489</v>
      </c>
      <c r="B131" t="s">
        <v>638</v>
      </c>
    </row>
    <row r="132" spans="1:2">
      <c r="A132" s="1" t="s">
        <v>1490</v>
      </c>
      <c r="B132" t="s">
        <v>638</v>
      </c>
    </row>
    <row r="133" spans="1:2">
      <c r="A133" s="1" t="s">
        <v>1491</v>
      </c>
      <c r="B133" t="s">
        <v>638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638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638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638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638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638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506</v>
      </c>
      <c r="B160">
        <v>43861</v>
      </c>
    </row>
    <row r="161" spans="1:2">
      <c r="A161" s="1" t="s">
        <v>1518</v>
      </c>
      <c r="B161">
        <v>43825</v>
      </c>
    </row>
    <row r="162" spans="1:2">
      <c r="A162" s="1" t="s">
        <v>1519</v>
      </c>
      <c r="B162" t="s">
        <v>638</v>
      </c>
    </row>
    <row r="163" spans="1:2">
      <c r="A163" s="1" t="s">
        <v>1520</v>
      </c>
      <c r="B163">
        <v>43784</v>
      </c>
    </row>
    <row r="164" spans="1:2">
      <c r="A164" s="1" t="s">
        <v>1521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638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638</v>
      </c>
    </row>
    <row r="172" spans="1:2">
      <c r="A172" s="1" t="s">
        <v>480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638</v>
      </c>
    </row>
    <row r="175" spans="1:2">
      <c r="A175" s="1" t="s">
        <v>1531</v>
      </c>
      <c r="B175" t="s">
        <v>638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522</v>
      </c>
      <c r="B178">
        <v>43782</v>
      </c>
    </row>
    <row r="179" spans="1:2">
      <c r="A179" s="1" t="s">
        <v>1534</v>
      </c>
      <c r="B179">
        <v>43819</v>
      </c>
    </row>
    <row r="180" spans="1:2">
      <c r="A180" s="1" t="s">
        <v>1535</v>
      </c>
      <c r="B180">
        <v>43839</v>
      </c>
    </row>
    <row r="181" spans="1:2">
      <c r="A181" s="1" t="s">
        <v>1536</v>
      </c>
      <c r="B181">
        <v>43822</v>
      </c>
    </row>
    <row r="182" spans="1:2">
      <c r="A182" s="1" t="s">
        <v>605</v>
      </c>
      <c r="B182">
        <v>43861</v>
      </c>
    </row>
    <row r="183" spans="1:2">
      <c r="A183" s="1" t="s">
        <v>1537</v>
      </c>
      <c r="B183">
        <v>43830</v>
      </c>
    </row>
    <row r="184" spans="1:2">
      <c r="A184" s="1" t="s">
        <v>1538</v>
      </c>
      <c r="B184">
        <v>43738</v>
      </c>
    </row>
    <row r="185" spans="1:2">
      <c r="A185" s="1" t="s">
        <v>1539</v>
      </c>
      <c r="B185">
        <v>43735</v>
      </c>
    </row>
    <row r="186" spans="1:2">
      <c r="A186" s="1" t="s">
        <v>1540</v>
      </c>
      <c r="B186">
        <v>43860</v>
      </c>
    </row>
    <row r="187" spans="1:2">
      <c r="A187" s="1" t="s">
        <v>1541</v>
      </c>
      <c r="B187" t="s">
        <v>638</v>
      </c>
    </row>
    <row r="188" spans="1:2">
      <c r="A188" s="1" t="s">
        <v>554</v>
      </c>
      <c r="B188">
        <v>43830</v>
      </c>
    </row>
    <row r="189" spans="1:2">
      <c r="A189" s="1" t="s">
        <v>1542</v>
      </c>
      <c r="B189">
        <v>43783</v>
      </c>
    </row>
    <row r="190" spans="1:2">
      <c r="A190" s="1" t="s">
        <v>1543</v>
      </c>
      <c r="B190">
        <v>43815</v>
      </c>
    </row>
    <row r="191" spans="1:2">
      <c r="A191" s="1" t="s">
        <v>1544</v>
      </c>
      <c r="B191">
        <v>43830</v>
      </c>
    </row>
    <row r="192" spans="1:2">
      <c r="A192" s="1" t="s">
        <v>1545</v>
      </c>
      <c r="B192">
        <v>43798</v>
      </c>
    </row>
    <row r="193" spans="1:2">
      <c r="A193" s="1" t="s">
        <v>1546</v>
      </c>
      <c r="B193">
        <v>43822</v>
      </c>
    </row>
    <row r="194" spans="1:2">
      <c r="A194" s="1" t="s">
        <v>1547</v>
      </c>
      <c r="B194">
        <v>43864</v>
      </c>
    </row>
    <row r="195" spans="1:2">
      <c r="A195" s="1" t="s">
        <v>1548</v>
      </c>
      <c r="B195">
        <v>43781</v>
      </c>
    </row>
    <row r="196" spans="1:2">
      <c r="A196" s="1" t="s">
        <v>1549</v>
      </c>
      <c r="B196">
        <v>43819</v>
      </c>
    </row>
    <row r="197" spans="1:2">
      <c r="A197" s="1" t="s">
        <v>1550</v>
      </c>
      <c r="B197">
        <v>43788</v>
      </c>
    </row>
    <row r="198" spans="1:2">
      <c r="A198" s="1" t="s">
        <v>1551</v>
      </c>
      <c r="B198">
        <v>43860</v>
      </c>
    </row>
    <row r="199" spans="1:2">
      <c r="A199" s="1" t="s">
        <v>1552</v>
      </c>
      <c r="B199">
        <v>43739</v>
      </c>
    </row>
    <row r="200" spans="1:2">
      <c r="A200" s="1" t="s">
        <v>1553</v>
      </c>
      <c r="B200">
        <v>43826</v>
      </c>
    </row>
    <row r="201" spans="1:2">
      <c r="A201" s="1" t="s">
        <v>1554</v>
      </c>
      <c r="B201">
        <v>43798</v>
      </c>
    </row>
    <row r="202" spans="1:2">
      <c r="A202" s="1" t="s">
        <v>1555</v>
      </c>
      <c r="B202">
        <v>43861</v>
      </c>
    </row>
    <row r="203" spans="1:2">
      <c r="A203" s="1" t="s">
        <v>1556</v>
      </c>
      <c r="B203">
        <v>43804</v>
      </c>
    </row>
    <row r="204" spans="1:2">
      <c r="A204" s="1" t="s">
        <v>1557</v>
      </c>
      <c r="B204">
        <v>43789</v>
      </c>
    </row>
    <row r="205" spans="1:2">
      <c r="A205" s="1" t="s">
        <v>1558</v>
      </c>
      <c r="B205">
        <v>43783</v>
      </c>
    </row>
    <row r="206" spans="1:2">
      <c r="A206" s="1" t="s">
        <v>1559</v>
      </c>
      <c r="B206">
        <v>43826</v>
      </c>
    </row>
    <row r="207" spans="1:2">
      <c r="A207" s="1" t="s">
        <v>1560</v>
      </c>
      <c r="B207">
        <v>43791</v>
      </c>
    </row>
    <row r="208" spans="1:2">
      <c r="A208" s="1" t="s">
        <v>1561</v>
      </c>
      <c r="B208" t="s">
        <v>638</v>
      </c>
    </row>
    <row r="209" spans="1:2">
      <c r="A209" s="1" t="s">
        <v>1562</v>
      </c>
      <c r="B209" t="s">
        <v>638</v>
      </c>
    </row>
    <row r="210" spans="1:2">
      <c r="A210" s="1" t="s">
        <v>1563</v>
      </c>
      <c r="B210">
        <v>43783</v>
      </c>
    </row>
    <row r="211" spans="1:2">
      <c r="A211" s="1" t="s">
        <v>1564</v>
      </c>
      <c r="B211">
        <v>43798</v>
      </c>
    </row>
    <row r="212" spans="1:2">
      <c r="A212" s="1" t="s">
        <v>1565</v>
      </c>
      <c r="B212">
        <v>43798</v>
      </c>
    </row>
    <row r="213" spans="1:2">
      <c r="A213" s="1" t="s">
        <v>1566</v>
      </c>
      <c r="B213">
        <v>43832</v>
      </c>
    </row>
    <row r="214" spans="1:2">
      <c r="A214" s="1" t="s">
        <v>1567</v>
      </c>
      <c r="B214">
        <v>43784</v>
      </c>
    </row>
    <row r="215" spans="1:2">
      <c r="A215" s="1" t="s">
        <v>1568</v>
      </c>
      <c r="B215" t="s">
        <v>638</v>
      </c>
    </row>
    <row r="216" spans="1:2">
      <c r="A216" s="1" t="s">
        <v>1569</v>
      </c>
      <c r="B216">
        <v>43759</v>
      </c>
    </row>
    <row r="217" spans="1:2">
      <c r="A217" s="1" t="s">
        <v>1570</v>
      </c>
      <c r="B217">
        <v>43770</v>
      </c>
    </row>
    <row r="218" spans="1:2">
      <c r="A218" s="1" t="s">
        <v>1571</v>
      </c>
      <c r="B218">
        <v>43759</v>
      </c>
    </row>
    <row r="219" spans="1:2">
      <c r="A219" s="1" t="s">
        <v>1572</v>
      </c>
      <c r="B219">
        <v>43651</v>
      </c>
    </row>
    <row r="220" spans="1:2">
      <c r="A220" s="1" t="s">
        <v>1573</v>
      </c>
      <c r="B220">
        <v>43854</v>
      </c>
    </row>
    <row r="221" spans="1:2">
      <c r="A221" s="1" t="s">
        <v>1574</v>
      </c>
      <c r="B221">
        <v>43805</v>
      </c>
    </row>
    <row r="222" spans="1:2">
      <c r="A222" s="1" t="s">
        <v>1575</v>
      </c>
      <c r="B222">
        <v>43782</v>
      </c>
    </row>
    <row r="223" spans="1:2">
      <c r="A223" s="1" t="s">
        <v>1576</v>
      </c>
      <c r="B223">
        <v>43864</v>
      </c>
    </row>
    <row r="224" spans="1:2">
      <c r="A224" s="1" t="s">
        <v>1577</v>
      </c>
      <c r="B224">
        <v>43783</v>
      </c>
    </row>
    <row r="225" spans="1:2">
      <c r="A225" s="1" t="s">
        <v>1578</v>
      </c>
      <c r="B225">
        <v>43783</v>
      </c>
    </row>
    <row r="226" spans="1:2">
      <c r="A226" s="1" t="s">
        <v>1579</v>
      </c>
      <c r="B226">
        <v>43830</v>
      </c>
    </row>
    <row r="227" spans="1:2">
      <c r="A227" s="1" t="s">
        <v>1580</v>
      </c>
      <c r="B227">
        <v>43763</v>
      </c>
    </row>
    <row r="228" spans="1:2">
      <c r="A228" s="1" t="s">
        <v>1581</v>
      </c>
      <c r="B228">
        <v>43900</v>
      </c>
    </row>
    <row r="229" spans="1:2">
      <c r="A229" s="1" t="s">
        <v>1582</v>
      </c>
      <c r="B229">
        <v>43830</v>
      </c>
    </row>
    <row r="230" spans="1:2">
      <c r="A230" s="1" t="s">
        <v>1583</v>
      </c>
      <c r="B230">
        <v>43830</v>
      </c>
    </row>
    <row r="231" spans="1:2">
      <c r="A231" s="1" t="s">
        <v>1584</v>
      </c>
      <c r="B231">
        <v>43777</v>
      </c>
    </row>
    <row r="232" spans="1:2">
      <c r="A232" s="1" t="s">
        <v>1585</v>
      </c>
      <c r="B232">
        <v>43609</v>
      </c>
    </row>
    <row r="233" spans="1:2">
      <c r="A233" s="1" t="s">
        <v>1586</v>
      </c>
      <c r="B233">
        <v>43830</v>
      </c>
    </row>
    <row r="234" spans="1:2">
      <c r="A234" s="1" t="s">
        <v>1587</v>
      </c>
      <c r="B234">
        <v>43798</v>
      </c>
    </row>
    <row r="235" spans="1:2">
      <c r="A235" s="1" t="s">
        <v>1588</v>
      </c>
      <c r="B235">
        <v>43678</v>
      </c>
    </row>
    <row r="236" spans="1:2">
      <c r="A236" s="1" t="s">
        <v>1589</v>
      </c>
      <c r="B236">
        <v>43740</v>
      </c>
    </row>
    <row r="237" spans="1:2">
      <c r="A237" s="1" t="s">
        <v>1590</v>
      </c>
      <c r="B237">
        <v>43742</v>
      </c>
    </row>
    <row r="238" spans="1:2">
      <c r="A238" s="1" t="s">
        <v>585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1591</v>
      </c>
      <c r="B240">
        <v>43739</v>
      </c>
    </row>
    <row r="241" spans="1:2">
      <c r="A241" s="1" t="s">
        <v>1592</v>
      </c>
      <c r="B241">
        <v>43830</v>
      </c>
    </row>
    <row r="242" spans="1:2">
      <c r="A242" s="1" t="s">
        <v>1593</v>
      </c>
      <c r="B242">
        <v>43819</v>
      </c>
    </row>
    <row r="243" spans="1:2">
      <c r="A243" s="1" t="s">
        <v>1594</v>
      </c>
      <c r="B243">
        <v>43830</v>
      </c>
    </row>
    <row r="244" spans="1:2">
      <c r="A244" s="1" t="s">
        <v>1595</v>
      </c>
      <c r="B244">
        <v>43795</v>
      </c>
    </row>
    <row r="245" spans="1:2">
      <c r="A245" s="1" t="s">
        <v>487</v>
      </c>
      <c r="B245">
        <v>43777</v>
      </c>
    </row>
    <row r="246" spans="1:2">
      <c r="A246" s="1" t="s">
        <v>1596</v>
      </c>
      <c r="B246">
        <v>43830</v>
      </c>
    </row>
    <row r="247" spans="1:2">
      <c r="A247" s="1" t="s">
        <v>1597</v>
      </c>
      <c r="B247">
        <v>43830</v>
      </c>
    </row>
    <row r="248" spans="1:2">
      <c r="A248" s="1" t="s">
        <v>1598</v>
      </c>
      <c r="B248">
        <v>43461</v>
      </c>
    </row>
    <row r="249" spans="1:2">
      <c r="A249" s="1" t="s">
        <v>1599</v>
      </c>
      <c r="B249">
        <v>43804</v>
      </c>
    </row>
    <row r="250" spans="1:2">
      <c r="A250" s="1" t="s">
        <v>1600</v>
      </c>
      <c r="B250">
        <v>43845</v>
      </c>
    </row>
    <row r="251" spans="1:2">
      <c r="A251" s="1" t="s">
        <v>1601</v>
      </c>
      <c r="B251">
        <v>43830</v>
      </c>
    </row>
    <row r="252" spans="1:2">
      <c r="A252" s="1" t="s">
        <v>1602</v>
      </c>
      <c r="B252">
        <v>43840</v>
      </c>
    </row>
    <row r="253" spans="1:2">
      <c r="A253" s="1" t="s">
        <v>1603</v>
      </c>
      <c r="B253">
        <v>43830</v>
      </c>
    </row>
    <row r="254" spans="1:2">
      <c r="A254" s="1" t="s">
        <v>1604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549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1616</v>
      </c>
      <c r="B267">
        <v>43770</v>
      </c>
    </row>
    <row r="268" spans="1:2">
      <c r="A268" s="1" t="s">
        <v>1617</v>
      </c>
      <c r="B268">
        <v>43818</v>
      </c>
    </row>
    <row r="269" spans="1:2">
      <c r="A269" s="1" t="s">
        <v>1618</v>
      </c>
      <c r="B269">
        <v>43830</v>
      </c>
    </row>
    <row r="270" spans="1:2">
      <c r="A270" s="1" t="s">
        <v>1619</v>
      </c>
      <c r="B270">
        <v>43818</v>
      </c>
    </row>
    <row r="271" spans="1:2">
      <c r="A271" s="1" t="s">
        <v>1620</v>
      </c>
      <c r="B271">
        <v>43829</v>
      </c>
    </row>
    <row r="272" spans="1:2">
      <c r="A272" s="1" t="s">
        <v>504</v>
      </c>
      <c r="B272">
        <v>43781</v>
      </c>
    </row>
    <row r="273" spans="1:2">
      <c r="A273" s="1" t="s">
        <v>1621</v>
      </c>
      <c r="B273">
        <v>43839</v>
      </c>
    </row>
    <row r="274" spans="1:2">
      <c r="A274" s="1" t="s">
        <v>1622</v>
      </c>
      <c r="B274">
        <v>43742</v>
      </c>
    </row>
    <row r="275" spans="1:2">
      <c r="A275" s="1" t="s">
        <v>1623</v>
      </c>
      <c r="B275">
        <v>43782</v>
      </c>
    </row>
    <row r="276" spans="1:2">
      <c r="A276" s="1" t="s">
        <v>1624</v>
      </c>
      <c r="B276">
        <v>43819</v>
      </c>
    </row>
    <row r="277" spans="1:2">
      <c r="A277" s="1" t="s">
        <v>1625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1634</v>
      </c>
      <c r="B286">
        <v>43812</v>
      </c>
    </row>
    <row r="287" spans="1:2">
      <c r="A287" s="1" t="s">
        <v>1635</v>
      </c>
      <c r="B287">
        <v>43798</v>
      </c>
    </row>
    <row r="288" spans="1:2">
      <c r="A288" s="1" t="s">
        <v>1636</v>
      </c>
      <c r="B288">
        <v>43825</v>
      </c>
    </row>
    <row r="289" spans="1:2">
      <c r="A289" s="1" t="s">
        <v>1637</v>
      </c>
      <c r="B289">
        <v>43830</v>
      </c>
    </row>
    <row r="290" spans="1:2">
      <c r="A290" s="1" t="s">
        <v>1638</v>
      </c>
      <c r="B290">
        <v>43798</v>
      </c>
    </row>
    <row r="291" spans="1:2">
      <c r="A291" s="1" t="s">
        <v>1639</v>
      </c>
      <c r="B291">
        <v>43796</v>
      </c>
    </row>
    <row r="292" spans="1:2">
      <c r="A292" s="1" t="s">
        <v>546</v>
      </c>
      <c r="B292">
        <v>43826</v>
      </c>
    </row>
    <row r="293" spans="1:2">
      <c r="A293" s="1" t="s">
        <v>1640</v>
      </c>
      <c r="B293">
        <v>43845</v>
      </c>
    </row>
    <row r="294" spans="1:2">
      <c r="A294" s="1" t="s">
        <v>1641</v>
      </c>
      <c r="B294">
        <v>43861</v>
      </c>
    </row>
    <row r="295" spans="1:2">
      <c r="A295" s="1" t="s">
        <v>1642</v>
      </c>
      <c r="B295">
        <v>43801</v>
      </c>
    </row>
    <row r="296" spans="1:2">
      <c r="A296" s="1" t="s">
        <v>1643</v>
      </c>
      <c r="B296">
        <v>43826</v>
      </c>
    </row>
    <row r="297" spans="1:2">
      <c r="A297" s="1" t="s">
        <v>1644</v>
      </c>
      <c r="B297">
        <v>43830</v>
      </c>
    </row>
    <row r="298" spans="1:2">
      <c r="A298" s="1" t="s">
        <v>1645</v>
      </c>
      <c r="B298">
        <v>43770</v>
      </c>
    </row>
    <row r="299" spans="1:2">
      <c r="A299" s="1" t="s">
        <v>1646</v>
      </c>
      <c r="B299">
        <v>43817</v>
      </c>
    </row>
    <row r="300" spans="1:2">
      <c r="A300" s="1" t="s">
        <v>1647</v>
      </c>
      <c r="B300">
        <v>43861</v>
      </c>
    </row>
    <row r="301" spans="1:2">
      <c r="A301" s="1" t="s">
        <v>1648</v>
      </c>
      <c r="B301">
        <v>43830</v>
      </c>
    </row>
    <row r="302" spans="1:2">
      <c r="A302" s="1" t="s">
        <v>1649</v>
      </c>
      <c r="B302">
        <v>43726</v>
      </c>
    </row>
    <row r="303" spans="1:2">
      <c r="A303" s="1" t="s">
        <v>1650</v>
      </c>
      <c r="B303">
        <v>43815</v>
      </c>
    </row>
    <row r="304" spans="1:2">
      <c r="A304" s="1" t="s">
        <v>496</v>
      </c>
      <c r="B304">
        <v>43802</v>
      </c>
    </row>
    <row r="305" spans="1:2">
      <c r="A305" s="1" t="s">
        <v>1651</v>
      </c>
      <c r="B305" t="s">
        <v>638</v>
      </c>
    </row>
    <row r="306" spans="1:2">
      <c r="A306" s="1" t="s">
        <v>1652</v>
      </c>
      <c r="B306">
        <v>43783</v>
      </c>
    </row>
    <row r="307" spans="1:2">
      <c r="A307" s="1" t="s">
        <v>1653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1654</v>
      </c>
      <c r="B309">
        <v>43721</v>
      </c>
    </row>
    <row r="310" spans="1:2">
      <c r="A310" s="1" t="s">
        <v>1655</v>
      </c>
      <c r="B310">
        <v>43838</v>
      </c>
    </row>
    <row r="311" spans="1:2">
      <c r="A311" s="1" t="s">
        <v>1656</v>
      </c>
      <c r="B311">
        <v>43654</v>
      </c>
    </row>
    <row r="312" spans="1:2">
      <c r="A312" s="1" t="s">
        <v>1657</v>
      </c>
      <c r="B312">
        <v>43781</v>
      </c>
    </row>
    <row r="313" spans="1:2">
      <c r="A313" s="1" t="s">
        <v>1658</v>
      </c>
      <c r="B313">
        <v>43675</v>
      </c>
    </row>
    <row r="314" spans="1:2">
      <c r="A314" s="1" t="s">
        <v>1659</v>
      </c>
      <c r="B314">
        <v>43607</v>
      </c>
    </row>
    <row r="315" spans="1:2">
      <c r="A315" s="1" t="s">
        <v>1660</v>
      </c>
      <c r="B315">
        <v>43829</v>
      </c>
    </row>
    <row r="316" spans="1:2">
      <c r="A316" s="1" t="s">
        <v>1661</v>
      </c>
      <c r="B316">
        <v>43740</v>
      </c>
    </row>
    <row r="317" spans="1:2">
      <c r="A317" s="1" t="s">
        <v>1662</v>
      </c>
      <c r="B317">
        <v>43832</v>
      </c>
    </row>
    <row r="318" spans="1:2">
      <c r="A318" s="1" t="s">
        <v>518</v>
      </c>
      <c r="B318">
        <v>43860</v>
      </c>
    </row>
    <row r="319" spans="1:2">
      <c r="A319" s="1" t="s">
        <v>1663</v>
      </c>
      <c r="B319">
        <v>43822</v>
      </c>
    </row>
    <row r="320" spans="1:2">
      <c r="A320" s="1" t="s">
        <v>1664</v>
      </c>
      <c r="B320">
        <v>43818</v>
      </c>
    </row>
    <row r="321" spans="1:2">
      <c r="A321" s="1" t="s">
        <v>1665</v>
      </c>
      <c r="B321">
        <v>43830</v>
      </c>
    </row>
    <row r="322" spans="1:2">
      <c r="A322" s="1" t="s">
        <v>1666</v>
      </c>
      <c r="B322">
        <v>43858</v>
      </c>
    </row>
    <row r="323" spans="1:2">
      <c r="A323" s="1" t="s">
        <v>1667</v>
      </c>
      <c r="B323">
        <v>43830</v>
      </c>
    </row>
    <row r="324" spans="1:2">
      <c r="A324" s="1" t="s">
        <v>1668</v>
      </c>
      <c r="B324">
        <v>43825</v>
      </c>
    </row>
    <row r="325" spans="1:2">
      <c r="A325" s="1" t="s">
        <v>1669</v>
      </c>
      <c r="B325">
        <v>43840</v>
      </c>
    </row>
    <row r="326" spans="1:2">
      <c r="A326" s="1" t="s">
        <v>1670</v>
      </c>
      <c r="B326">
        <v>43819</v>
      </c>
    </row>
    <row r="327" spans="1:2">
      <c r="A327" s="1" t="s">
        <v>1671</v>
      </c>
      <c r="B327">
        <v>43830</v>
      </c>
    </row>
    <row r="328" spans="1:2">
      <c r="A328" s="1" t="s">
        <v>514</v>
      </c>
      <c r="B328">
        <v>43781</v>
      </c>
    </row>
    <row r="329" spans="1:2">
      <c r="A329" s="1" t="s">
        <v>519</v>
      </c>
      <c r="B329">
        <v>43840</v>
      </c>
    </row>
    <row r="330" spans="1:2">
      <c r="A330" s="1" t="s">
        <v>1672</v>
      </c>
      <c r="B330" t="s">
        <v>638</v>
      </c>
    </row>
    <row r="331" spans="1:2">
      <c r="A331" s="1" t="s">
        <v>1673</v>
      </c>
      <c r="B331">
        <v>43830</v>
      </c>
    </row>
    <row r="332" spans="1:2">
      <c r="A332" s="1" t="s">
        <v>1674</v>
      </c>
      <c r="B332">
        <v>43570</v>
      </c>
    </row>
    <row r="333" spans="1:2">
      <c r="A333" s="1" t="s">
        <v>1675</v>
      </c>
      <c r="B333">
        <v>43817</v>
      </c>
    </row>
    <row r="334" spans="1:2">
      <c r="A334" s="1" t="s">
        <v>1676</v>
      </c>
      <c r="B334">
        <v>43796</v>
      </c>
    </row>
    <row r="335" spans="1:2">
      <c r="A335" s="1" t="s">
        <v>1677</v>
      </c>
      <c r="B335">
        <v>43815</v>
      </c>
    </row>
    <row r="336" spans="1:2">
      <c r="A336" s="1" t="s">
        <v>1678</v>
      </c>
      <c r="B336">
        <v>43706</v>
      </c>
    </row>
    <row r="337" spans="1:2">
      <c r="A337" s="1" t="s">
        <v>1679</v>
      </c>
      <c r="B337">
        <v>43830</v>
      </c>
    </row>
    <row r="338" spans="1:2">
      <c r="A338" s="1" t="s">
        <v>1680</v>
      </c>
      <c r="B338">
        <v>43798</v>
      </c>
    </row>
    <row r="339" spans="1:2">
      <c r="A339" s="1" t="s">
        <v>1681</v>
      </c>
      <c r="B339">
        <v>43672</v>
      </c>
    </row>
    <row r="340" spans="1:2">
      <c r="A340" s="1" t="s">
        <v>569</v>
      </c>
      <c r="B340">
        <v>43853</v>
      </c>
    </row>
    <row r="341" spans="1:2">
      <c r="A341" s="1" t="s">
        <v>1682</v>
      </c>
      <c r="B341">
        <v>43760</v>
      </c>
    </row>
    <row r="342" spans="1:2">
      <c r="A342" s="1" t="s">
        <v>542</v>
      </c>
      <c r="B342">
        <v>43854</v>
      </c>
    </row>
    <row r="343" spans="1:2">
      <c r="A343" s="1" t="s">
        <v>1683</v>
      </c>
      <c r="B343">
        <v>43783</v>
      </c>
    </row>
    <row r="344" spans="1:2">
      <c r="A344" s="1" t="s">
        <v>1684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1685</v>
      </c>
      <c r="B346">
        <v>43759</v>
      </c>
    </row>
    <row r="347" spans="1:2">
      <c r="A347" s="1" t="s">
        <v>1686</v>
      </c>
      <c r="B347">
        <v>43826</v>
      </c>
    </row>
    <row r="348" spans="1:2">
      <c r="A348" s="1" t="s">
        <v>1687</v>
      </c>
      <c r="B348">
        <v>43552</v>
      </c>
    </row>
    <row r="349" spans="1:2">
      <c r="A349" s="1" t="s">
        <v>1688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1689</v>
      </c>
      <c r="B351">
        <v>43832</v>
      </c>
    </row>
    <row r="352" spans="1:2">
      <c r="A352" s="1" t="s">
        <v>1690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1691</v>
      </c>
      <c r="B354">
        <v>43812</v>
      </c>
    </row>
    <row r="355" spans="1:2">
      <c r="A355" s="1" t="s">
        <v>1692</v>
      </c>
      <c r="B355">
        <v>43832</v>
      </c>
    </row>
    <row r="356" spans="1:2">
      <c r="A356" s="1" t="s">
        <v>538</v>
      </c>
      <c r="B356">
        <v>43832</v>
      </c>
    </row>
    <row r="357" spans="1:2">
      <c r="A357" s="1" t="s">
        <v>1693</v>
      </c>
      <c r="B357">
        <v>43825</v>
      </c>
    </row>
    <row r="358" spans="1:2">
      <c r="A358" s="1" t="s">
        <v>1694</v>
      </c>
      <c r="B358">
        <v>43780</v>
      </c>
    </row>
    <row r="359" spans="1:2">
      <c r="A359" s="1" t="s">
        <v>543</v>
      </c>
      <c r="B359">
        <v>43753</v>
      </c>
    </row>
    <row r="360" spans="1:2">
      <c r="A360" s="1" t="s">
        <v>1695</v>
      </c>
      <c r="B360" t="s">
        <v>638</v>
      </c>
    </row>
    <row r="361" spans="1:2">
      <c r="A361" s="1" t="s">
        <v>1696</v>
      </c>
      <c r="B361">
        <v>43832</v>
      </c>
    </row>
    <row r="362" spans="1:2">
      <c r="A362" s="1" t="s">
        <v>1697</v>
      </c>
      <c r="B362">
        <v>43815</v>
      </c>
    </row>
    <row r="363" spans="1:2">
      <c r="A363" s="1" t="s">
        <v>1698</v>
      </c>
      <c r="B363">
        <v>43769</v>
      </c>
    </row>
    <row r="364" spans="1:2">
      <c r="A364" s="1" t="s">
        <v>559</v>
      </c>
      <c r="B364">
        <v>43861</v>
      </c>
    </row>
    <row r="365" spans="1:2">
      <c r="A365" s="1" t="s">
        <v>1699</v>
      </c>
      <c r="B365">
        <v>43861</v>
      </c>
    </row>
    <row r="366" spans="1:2">
      <c r="A366" s="1" t="s">
        <v>1700</v>
      </c>
      <c r="B366">
        <v>43840</v>
      </c>
    </row>
    <row r="367" spans="1:2">
      <c r="A367" s="1" t="s">
        <v>1701</v>
      </c>
      <c r="B367">
        <v>43798</v>
      </c>
    </row>
    <row r="368" spans="1:2">
      <c r="A368" s="1" t="s">
        <v>1702</v>
      </c>
      <c r="B368">
        <v>43776</v>
      </c>
    </row>
    <row r="369" spans="1:2">
      <c r="A369" s="1" t="s">
        <v>1703</v>
      </c>
      <c r="B369">
        <v>43832</v>
      </c>
    </row>
    <row r="370" spans="1:2">
      <c r="A370" s="1" t="s">
        <v>1704</v>
      </c>
      <c r="B370">
        <v>43845</v>
      </c>
    </row>
    <row r="371" spans="1:2">
      <c r="A371" s="1" t="s">
        <v>1705</v>
      </c>
      <c r="B371">
        <v>43608</v>
      </c>
    </row>
    <row r="372" spans="1:2">
      <c r="A372" s="1" t="s">
        <v>1706</v>
      </c>
      <c r="B372">
        <v>43845</v>
      </c>
    </row>
    <row r="373" spans="1:2">
      <c r="A373" s="1" t="s">
        <v>1707</v>
      </c>
      <c r="B373">
        <v>43861</v>
      </c>
    </row>
    <row r="374" spans="1:2">
      <c r="A374" s="1" t="s">
        <v>1708</v>
      </c>
      <c r="B374">
        <v>43845</v>
      </c>
    </row>
    <row r="375" spans="1:2">
      <c r="A375" s="1" t="s">
        <v>1709</v>
      </c>
      <c r="B375">
        <v>43627</v>
      </c>
    </row>
    <row r="376" spans="1:2">
      <c r="A376" s="1" t="s">
        <v>1710</v>
      </c>
      <c r="B376">
        <v>43781</v>
      </c>
    </row>
    <row r="377" spans="1:2">
      <c r="A377" s="1" t="s">
        <v>1711</v>
      </c>
      <c r="B377">
        <v>43822</v>
      </c>
    </row>
    <row r="378" spans="1:2">
      <c r="A378" s="1" t="s">
        <v>1712</v>
      </c>
      <c r="B378">
        <v>43768</v>
      </c>
    </row>
    <row r="379" spans="1:2">
      <c r="A379" s="1" t="s">
        <v>1713</v>
      </c>
      <c r="B379">
        <v>43783</v>
      </c>
    </row>
    <row r="380" spans="1:2">
      <c r="A380" s="1" t="s">
        <v>1714</v>
      </c>
      <c r="B380">
        <v>43829</v>
      </c>
    </row>
    <row r="381" spans="1:2">
      <c r="A381" s="1" t="s">
        <v>1715</v>
      </c>
      <c r="B381">
        <v>43819</v>
      </c>
    </row>
    <row r="382" spans="1:2">
      <c r="A382" s="1" t="s">
        <v>1716</v>
      </c>
      <c r="B382">
        <v>43819</v>
      </c>
    </row>
    <row r="383" spans="1:2">
      <c r="A383" s="1" t="s">
        <v>1717</v>
      </c>
      <c r="B383">
        <v>43798</v>
      </c>
    </row>
    <row r="384" spans="1:2">
      <c r="A384" s="1" t="s">
        <v>1718</v>
      </c>
      <c r="B384">
        <v>43857</v>
      </c>
    </row>
    <row r="385" spans="1:2">
      <c r="A385" s="1" t="s">
        <v>1719</v>
      </c>
      <c r="B385">
        <v>43840</v>
      </c>
    </row>
    <row r="386" spans="1:2">
      <c r="A386" s="1" t="s">
        <v>1720</v>
      </c>
      <c r="B386">
        <v>43829</v>
      </c>
    </row>
    <row r="387" spans="1:2">
      <c r="A387" s="1" t="s">
        <v>1721</v>
      </c>
      <c r="B387">
        <v>43781</v>
      </c>
    </row>
    <row r="388" spans="1:2">
      <c r="A388" s="1" t="s">
        <v>1722</v>
      </c>
      <c r="B388">
        <v>43832</v>
      </c>
    </row>
    <row r="389" spans="1:2">
      <c r="A389" s="1" t="s">
        <v>1723</v>
      </c>
      <c r="B389">
        <v>43818</v>
      </c>
    </row>
    <row r="390" spans="1:2">
      <c r="A390" s="1" t="s">
        <v>1724</v>
      </c>
      <c r="B390">
        <v>43861</v>
      </c>
    </row>
    <row r="391" spans="1:2">
      <c r="A391" s="1" t="s">
        <v>1725</v>
      </c>
      <c r="B391">
        <v>43854</v>
      </c>
    </row>
    <row r="392" spans="1:2">
      <c r="A392" s="1" t="s">
        <v>1726</v>
      </c>
      <c r="B392">
        <v>43861</v>
      </c>
    </row>
    <row r="393" spans="1:2">
      <c r="A393" s="1" t="s">
        <v>1727</v>
      </c>
      <c r="B393">
        <v>43735</v>
      </c>
    </row>
    <row r="394" spans="1:2">
      <c r="A394" s="1" t="s">
        <v>1728</v>
      </c>
      <c r="B394">
        <v>43780</v>
      </c>
    </row>
    <row r="395" spans="1:2">
      <c r="A395" s="1" t="s">
        <v>1729</v>
      </c>
      <c r="B395">
        <v>43762</v>
      </c>
    </row>
    <row r="396" spans="1:2">
      <c r="A396" s="1" t="s">
        <v>1730</v>
      </c>
      <c r="B396">
        <v>43798</v>
      </c>
    </row>
    <row r="397" spans="1:2">
      <c r="A397" s="1" t="s">
        <v>1731</v>
      </c>
      <c r="B397">
        <v>43815</v>
      </c>
    </row>
    <row r="398" spans="1:2">
      <c r="A398" s="1" t="s">
        <v>1732</v>
      </c>
      <c r="B398">
        <v>43830</v>
      </c>
    </row>
    <row r="399" spans="1:2">
      <c r="A399" s="1" t="s">
        <v>1733</v>
      </c>
      <c r="B399">
        <v>43833</v>
      </c>
    </row>
    <row r="400" spans="1:2">
      <c r="A400" s="1" t="s">
        <v>1734</v>
      </c>
      <c r="B400" t="s">
        <v>638</v>
      </c>
    </row>
    <row r="401" spans="1:2">
      <c r="A401" s="1" t="s">
        <v>556</v>
      </c>
      <c r="B401">
        <v>43812</v>
      </c>
    </row>
    <row r="402" spans="1:2">
      <c r="A402" s="1" t="s">
        <v>1735</v>
      </c>
      <c r="B402">
        <v>43845</v>
      </c>
    </row>
    <row r="403" spans="1:2">
      <c r="A403" s="1" t="s">
        <v>1736</v>
      </c>
      <c r="B403">
        <v>43845</v>
      </c>
    </row>
    <row r="404" spans="1:2">
      <c r="A404" s="1" t="s">
        <v>1737</v>
      </c>
      <c r="B404">
        <v>43830</v>
      </c>
    </row>
    <row r="405" spans="1:2">
      <c r="A405" s="1" t="s">
        <v>1738</v>
      </c>
      <c r="B405">
        <v>43830</v>
      </c>
    </row>
    <row r="406" spans="1:2">
      <c r="A406" s="1" t="s">
        <v>1739</v>
      </c>
      <c r="B406">
        <v>43832</v>
      </c>
    </row>
    <row r="407" spans="1:2">
      <c r="A407" s="1" t="s">
        <v>1740</v>
      </c>
      <c r="B407">
        <v>43633</v>
      </c>
    </row>
    <row r="408" spans="1:2">
      <c r="A408" s="1" t="s">
        <v>1741</v>
      </c>
      <c r="B408">
        <v>43846</v>
      </c>
    </row>
    <row r="409" spans="1:2">
      <c r="A409" s="1" t="s">
        <v>1742</v>
      </c>
      <c r="B409">
        <v>43836</v>
      </c>
    </row>
    <row r="410" spans="1:2">
      <c r="A410" s="1" t="s">
        <v>1743</v>
      </c>
      <c r="B410">
        <v>43783</v>
      </c>
    </row>
    <row r="411" spans="1:2">
      <c r="A411" s="1" t="s">
        <v>1744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529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1747</v>
      </c>
      <c r="B415">
        <v>43826</v>
      </c>
    </row>
    <row r="416" spans="1:2">
      <c r="A416" s="1" t="s">
        <v>1748</v>
      </c>
      <c r="B416">
        <v>43801</v>
      </c>
    </row>
    <row r="417" spans="1:2">
      <c r="A417" s="1" t="s">
        <v>1749</v>
      </c>
      <c r="B417">
        <v>43819</v>
      </c>
    </row>
    <row r="418" spans="1:2">
      <c r="A418" s="1" t="s">
        <v>576</v>
      </c>
      <c r="B418">
        <v>43826</v>
      </c>
    </row>
    <row r="419" spans="1:2">
      <c r="A419" s="1" t="s">
        <v>1750</v>
      </c>
      <c r="B419">
        <v>43819</v>
      </c>
    </row>
    <row r="420" spans="1:2">
      <c r="A420" s="1" t="s">
        <v>1751</v>
      </c>
      <c r="B420">
        <v>43819</v>
      </c>
    </row>
    <row r="421" spans="1:2">
      <c r="A421" s="1" t="s">
        <v>1752</v>
      </c>
      <c r="B421">
        <v>43859</v>
      </c>
    </row>
    <row r="422" spans="1:2">
      <c r="A422" s="1" t="s">
        <v>1753</v>
      </c>
      <c r="B422">
        <v>43832</v>
      </c>
    </row>
    <row r="423" spans="1:2">
      <c r="A423" s="1" t="s">
        <v>1754</v>
      </c>
      <c r="B423">
        <v>43784</v>
      </c>
    </row>
    <row r="424" spans="1:2">
      <c r="A424" s="1" t="s">
        <v>1755</v>
      </c>
      <c r="B424">
        <v>43795</v>
      </c>
    </row>
    <row r="425" spans="1:2">
      <c r="A425" s="1" t="s">
        <v>1756</v>
      </c>
      <c r="B425">
        <v>43830</v>
      </c>
    </row>
    <row r="426" spans="1:2">
      <c r="A426" s="1" t="s">
        <v>1757</v>
      </c>
      <c r="B426">
        <v>43819</v>
      </c>
    </row>
    <row r="427" spans="1:2">
      <c r="A427" s="1" t="s">
        <v>1758</v>
      </c>
      <c r="B427">
        <v>43830</v>
      </c>
    </row>
    <row r="428" spans="1:2">
      <c r="A428" s="1" t="s">
        <v>1759</v>
      </c>
      <c r="B428">
        <v>43815</v>
      </c>
    </row>
    <row r="429" spans="1:2">
      <c r="A429" s="1" t="s">
        <v>1760</v>
      </c>
      <c r="B429">
        <v>43798</v>
      </c>
    </row>
    <row r="430" spans="1:2">
      <c r="A430" s="1" t="s">
        <v>1761</v>
      </c>
      <c r="B430">
        <v>43861</v>
      </c>
    </row>
    <row r="431" spans="1:2">
      <c r="A431" s="1" t="s">
        <v>1762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561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638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375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638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532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527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369</v>
      </c>
      <c r="B482">
        <v>43832</v>
      </c>
    </row>
    <row r="483" spans="1:2">
      <c r="A483" s="1" t="s">
        <v>507</v>
      </c>
      <c r="B483">
        <v>43783</v>
      </c>
    </row>
    <row r="484" spans="1:2">
      <c r="A484" s="1" t="s">
        <v>466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494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574</v>
      </c>
      <c r="B560">
        <v>43845</v>
      </c>
    </row>
    <row r="561" spans="1:2">
      <c r="A561" s="1" t="s">
        <v>564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523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509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545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486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638</v>
      </c>
    </row>
    <row r="652" spans="1:2">
      <c r="A652" s="1" t="s">
        <v>562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589</v>
      </c>
      <c r="B670">
        <v>43783</v>
      </c>
    </row>
    <row r="671" spans="1:2">
      <c r="A671" s="1" t="s">
        <v>1983</v>
      </c>
      <c r="B671">
        <v>43768</v>
      </c>
    </row>
    <row r="672" spans="1:2">
      <c r="A672" s="1" t="s">
        <v>1984</v>
      </c>
      <c r="B672">
        <v>43830</v>
      </c>
    </row>
    <row r="673" spans="1:2">
      <c r="A673" s="1" t="s">
        <v>1985</v>
      </c>
      <c r="B673">
        <v>43832</v>
      </c>
    </row>
    <row r="674" spans="1:2">
      <c r="A674" s="1" t="s">
        <v>1986</v>
      </c>
      <c r="B674">
        <v>43759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43815</v>
      </c>
    </row>
    <row r="677" spans="1:2">
      <c r="A677" s="1" t="s">
        <v>1989</v>
      </c>
      <c r="B677">
        <v>43627</v>
      </c>
    </row>
    <row r="678" spans="1:2">
      <c r="A678" s="1" t="s">
        <v>1990</v>
      </c>
      <c r="B678">
        <v>43787</v>
      </c>
    </row>
    <row r="679" spans="1:2">
      <c r="A679" s="1" t="s">
        <v>1991</v>
      </c>
      <c r="B679">
        <v>43830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43829</v>
      </c>
    </row>
    <row r="682" spans="1:2">
      <c r="A682" s="1" t="s">
        <v>1994</v>
      </c>
      <c r="B682">
        <v>43802</v>
      </c>
    </row>
    <row r="683" spans="1:2">
      <c r="A683" s="1" t="s">
        <v>1995</v>
      </c>
      <c r="B683">
        <v>43845</v>
      </c>
    </row>
    <row r="684" spans="1:2">
      <c r="A684" s="1" t="s">
        <v>1996</v>
      </c>
      <c r="B684">
        <v>43830</v>
      </c>
    </row>
    <row r="685" spans="1:2">
      <c r="A685" s="1" t="s">
        <v>1997</v>
      </c>
      <c r="B685">
        <v>43783</v>
      </c>
    </row>
    <row r="686" spans="1:2">
      <c r="A686" s="1" t="s">
        <v>1998</v>
      </c>
      <c r="B686">
        <v>43801</v>
      </c>
    </row>
    <row r="687" spans="1:2">
      <c r="A687" s="1" t="s">
        <v>1999</v>
      </c>
      <c r="B687">
        <v>43889</v>
      </c>
    </row>
    <row r="688" spans="1:2">
      <c r="A688" s="1" t="s">
        <v>2000</v>
      </c>
      <c r="B688">
        <v>43845</v>
      </c>
    </row>
    <row r="689" spans="1:2">
      <c r="A689" s="1" t="s">
        <v>278</v>
      </c>
      <c r="B689">
        <v>43777</v>
      </c>
    </row>
    <row r="690" spans="1:2">
      <c r="A690" s="1" t="s">
        <v>2001</v>
      </c>
      <c r="B690">
        <v>43830</v>
      </c>
    </row>
    <row r="691" spans="1:2">
      <c r="A691" s="1" t="s">
        <v>2002</v>
      </c>
      <c r="B691">
        <v>43864</v>
      </c>
    </row>
    <row r="692" spans="1:2">
      <c r="A692" s="1" t="s">
        <v>2003</v>
      </c>
      <c r="B692">
        <v>43845</v>
      </c>
    </row>
    <row r="693" spans="1:2">
      <c r="A693" s="1" t="s">
        <v>2004</v>
      </c>
      <c r="B693">
        <v>43811</v>
      </c>
    </row>
    <row r="694" spans="1:2">
      <c r="A694" s="1" t="s">
        <v>2005</v>
      </c>
      <c r="B694">
        <v>43801</v>
      </c>
    </row>
    <row r="695" spans="1:2">
      <c r="A695" s="1" t="s">
        <v>2006</v>
      </c>
      <c r="B695">
        <v>43516</v>
      </c>
    </row>
    <row r="696" spans="1:2">
      <c r="A696" s="1" t="s">
        <v>2007</v>
      </c>
      <c r="B696">
        <v>43845</v>
      </c>
    </row>
    <row r="697" spans="1:2">
      <c r="A697" s="1" t="s">
        <v>2008</v>
      </c>
      <c r="B697">
        <v>43840</v>
      </c>
    </row>
    <row r="698" spans="1:2">
      <c r="A698" s="1" t="s">
        <v>2009</v>
      </c>
      <c r="B698">
        <v>43861</v>
      </c>
    </row>
    <row r="699" spans="1:2">
      <c r="A699" s="1" t="s">
        <v>2010</v>
      </c>
      <c r="B699">
        <v>43815</v>
      </c>
    </row>
    <row r="700" spans="1:2">
      <c r="A700" s="1" t="s">
        <v>2011</v>
      </c>
      <c r="B700">
        <v>43816</v>
      </c>
    </row>
    <row r="701" spans="1:2">
      <c r="A701" s="1" t="s">
        <v>2012</v>
      </c>
      <c r="B701">
        <v>43829</v>
      </c>
    </row>
    <row r="702" spans="1:2">
      <c r="A702" s="1" t="s">
        <v>2013</v>
      </c>
      <c r="B702">
        <v>43768</v>
      </c>
    </row>
    <row r="703" spans="1:2">
      <c r="A703" s="1" t="s">
        <v>2014</v>
      </c>
      <c r="B703">
        <v>43830</v>
      </c>
    </row>
    <row r="704" spans="1:2">
      <c r="A704" s="1" t="s">
        <v>2015</v>
      </c>
      <c r="B704">
        <v>43811</v>
      </c>
    </row>
    <row r="705" spans="1:2">
      <c r="A705" s="1" t="s">
        <v>2016</v>
      </c>
      <c r="B705">
        <v>43822</v>
      </c>
    </row>
    <row r="706" spans="1:2">
      <c r="A706" s="1" t="s">
        <v>2017</v>
      </c>
      <c r="B706">
        <v>43783</v>
      </c>
    </row>
    <row r="707" spans="1:2">
      <c r="A707" s="1" t="s">
        <v>2018</v>
      </c>
      <c r="B707" t="s">
        <v>638</v>
      </c>
    </row>
    <row r="708" spans="1:2">
      <c r="A708" s="1" t="s">
        <v>2019</v>
      </c>
      <c r="B708">
        <v>43773</v>
      </c>
    </row>
    <row r="709" spans="1:2">
      <c r="A709" s="1" t="s">
        <v>2020</v>
      </c>
      <c r="B709">
        <v>43811</v>
      </c>
    </row>
    <row r="710" spans="1:2">
      <c r="A710" s="1" t="s">
        <v>2021</v>
      </c>
      <c r="B710">
        <v>43735</v>
      </c>
    </row>
    <row r="711" spans="1:2">
      <c r="A711" s="1" t="s">
        <v>2022</v>
      </c>
      <c r="B711">
        <v>43854</v>
      </c>
    </row>
    <row r="712" spans="1:2">
      <c r="A712" s="1" t="s">
        <v>2023</v>
      </c>
      <c r="B712">
        <v>43814</v>
      </c>
    </row>
    <row r="713" spans="1:2">
      <c r="A713" s="1" t="s">
        <v>2024</v>
      </c>
      <c r="B713">
        <v>43826</v>
      </c>
    </row>
    <row r="714" spans="1:2">
      <c r="A714" s="1" t="s">
        <v>2025</v>
      </c>
      <c r="B714">
        <v>43845</v>
      </c>
    </row>
    <row r="715" spans="1:2">
      <c r="A715" s="1" t="s">
        <v>2026</v>
      </c>
      <c r="B715">
        <v>43830</v>
      </c>
    </row>
    <row r="716" spans="1:2">
      <c r="A716" s="1" t="s">
        <v>2027</v>
      </c>
      <c r="B716">
        <v>43801</v>
      </c>
    </row>
    <row r="717" spans="1:2">
      <c r="A717" s="1" t="s">
        <v>2028</v>
      </c>
      <c r="B717">
        <v>43845</v>
      </c>
    </row>
    <row r="718" spans="1:2">
      <c r="A718" s="1" t="s">
        <v>2029</v>
      </c>
      <c r="B718">
        <v>43768</v>
      </c>
    </row>
    <row r="719" spans="1:2">
      <c r="A719" s="1" t="s">
        <v>2030</v>
      </c>
      <c r="B719">
        <v>43830</v>
      </c>
    </row>
    <row r="720" spans="1:2">
      <c r="A720" s="1" t="s">
        <v>2031</v>
      </c>
      <c r="B720">
        <v>43783</v>
      </c>
    </row>
    <row r="721" spans="1:2">
      <c r="A721" s="1" t="s">
        <v>2032</v>
      </c>
      <c r="B721">
        <v>43845</v>
      </c>
    </row>
    <row r="722" spans="1:2">
      <c r="A722" s="1" t="s">
        <v>2033</v>
      </c>
      <c r="B722">
        <v>43791</v>
      </c>
    </row>
    <row r="723" spans="1:2">
      <c r="A723" s="1" t="s">
        <v>2034</v>
      </c>
      <c r="B723">
        <v>43833</v>
      </c>
    </row>
    <row r="724" spans="1:2">
      <c r="A724" s="1" t="s">
        <v>2035</v>
      </c>
      <c r="B724">
        <v>43795</v>
      </c>
    </row>
    <row r="725" spans="1:2">
      <c r="A725" s="1" t="s">
        <v>2036</v>
      </c>
      <c r="B725">
        <v>43818</v>
      </c>
    </row>
    <row r="726" spans="1:2">
      <c r="A726" s="1" t="s">
        <v>421</v>
      </c>
      <c r="B726">
        <v>43832</v>
      </c>
    </row>
    <row r="727" spans="1:2">
      <c r="A727" s="1" t="s">
        <v>2037</v>
      </c>
      <c r="B727">
        <v>43840</v>
      </c>
    </row>
    <row r="728" spans="1:2">
      <c r="A728" s="1" t="s">
        <v>2038</v>
      </c>
      <c r="B728">
        <v>43805</v>
      </c>
    </row>
    <row r="729" spans="1:2">
      <c r="A729" s="1" t="s">
        <v>2039</v>
      </c>
      <c r="B729">
        <v>43857</v>
      </c>
    </row>
    <row r="730" spans="1:2">
      <c r="A730" s="1" t="s">
        <v>2040</v>
      </c>
      <c r="B730">
        <v>43830</v>
      </c>
    </row>
    <row r="731" spans="1:2">
      <c r="A731" s="1" t="s">
        <v>499</v>
      </c>
      <c r="B731">
        <v>43812</v>
      </c>
    </row>
    <row r="732" spans="1:2">
      <c r="A732" s="1" t="s">
        <v>2041</v>
      </c>
      <c r="B732" t="s">
        <v>638</v>
      </c>
    </row>
    <row r="733" spans="1:2">
      <c r="A733" s="1" t="s">
        <v>2042</v>
      </c>
      <c r="B733">
        <v>43840</v>
      </c>
    </row>
    <row r="734" spans="1:2">
      <c r="A734" s="1" t="s">
        <v>2043</v>
      </c>
      <c r="B734">
        <v>43815</v>
      </c>
    </row>
    <row r="735" spans="1:2">
      <c r="A735" s="1" t="s">
        <v>2044</v>
      </c>
      <c r="B735">
        <v>43845</v>
      </c>
    </row>
    <row r="736" spans="1:2">
      <c r="A736" s="1" t="s">
        <v>2045</v>
      </c>
      <c r="B736">
        <v>43753</v>
      </c>
    </row>
    <row r="737" spans="1:2">
      <c r="A737" s="1" t="s">
        <v>2046</v>
      </c>
      <c r="B737">
        <v>43833</v>
      </c>
    </row>
    <row r="738" spans="1:2">
      <c r="A738" s="1" t="s">
        <v>2047</v>
      </c>
      <c r="B738">
        <v>43818</v>
      </c>
    </row>
    <row r="739" spans="1:2">
      <c r="A739" s="1" t="s">
        <v>2048</v>
      </c>
      <c r="B739">
        <v>43917</v>
      </c>
    </row>
    <row r="740" spans="1:2">
      <c r="A740" s="1" t="s">
        <v>2049</v>
      </c>
      <c r="B740">
        <v>43830</v>
      </c>
    </row>
    <row r="741" spans="1:2">
      <c r="A741" s="1" t="s">
        <v>2050</v>
      </c>
      <c r="B741">
        <v>43845</v>
      </c>
    </row>
    <row r="742" spans="1:2">
      <c r="A742" s="1" t="s">
        <v>2051</v>
      </c>
      <c r="B742">
        <v>43651</v>
      </c>
    </row>
    <row r="743" spans="1:2">
      <c r="A743" s="1" t="s">
        <v>2052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2053</v>
      </c>
      <c r="B745">
        <v>43768</v>
      </c>
    </row>
    <row r="746" spans="1:2">
      <c r="A746" s="1" t="s">
        <v>2054</v>
      </c>
      <c r="B746">
        <v>43832</v>
      </c>
    </row>
    <row r="747" spans="1:2">
      <c r="A747" s="1" t="s">
        <v>2055</v>
      </c>
      <c r="B747">
        <v>43845</v>
      </c>
    </row>
    <row r="748" spans="1:2">
      <c r="A748" s="1" t="s">
        <v>2056</v>
      </c>
      <c r="B748">
        <v>43784</v>
      </c>
    </row>
    <row r="749" spans="1:2">
      <c r="A749" s="1" t="s">
        <v>2057</v>
      </c>
      <c r="B749" t="s">
        <v>638</v>
      </c>
    </row>
    <row r="750" spans="1:2">
      <c r="A750" s="1" t="s">
        <v>2058</v>
      </c>
      <c r="B750">
        <v>43781</v>
      </c>
    </row>
    <row r="751" spans="1:2">
      <c r="A751" s="1" t="s">
        <v>2059</v>
      </c>
      <c r="B751">
        <v>43836</v>
      </c>
    </row>
    <row r="752" spans="1:2">
      <c r="A752" s="1" t="s">
        <v>566</v>
      </c>
      <c r="B752">
        <v>43845</v>
      </c>
    </row>
    <row r="753" spans="1:2">
      <c r="A753" s="1" t="s">
        <v>2060</v>
      </c>
      <c r="B753">
        <v>43760</v>
      </c>
    </row>
    <row r="754" spans="1:2">
      <c r="A754" s="1" t="s">
        <v>2061</v>
      </c>
      <c r="B754">
        <v>43845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43815</v>
      </c>
    </row>
    <row r="757" spans="1:2">
      <c r="A757" s="1" t="s">
        <v>2064</v>
      </c>
      <c r="B757">
        <v>43768</v>
      </c>
    </row>
    <row r="758" spans="1:2">
      <c r="A758" s="1" t="s">
        <v>2065</v>
      </c>
      <c r="B758">
        <v>43784</v>
      </c>
    </row>
    <row r="759" spans="1:2">
      <c r="A759" s="1" t="s">
        <v>2066</v>
      </c>
      <c r="B759">
        <v>43826</v>
      </c>
    </row>
    <row r="760" spans="1:2">
      <c r="A760" s="1" t="s">
        <v>2067</v>
      </c>
      <c r="B760">
        <v>43845</v>
      </c>
    </row>
    <row r="761" spans="1:2">
      <c r="A761" s="1" t="s">
        <v>2068</v>
      </c>
      <c r="B761">
        <v>43864</v>
      </c>
    </row>
    <row r="762" spans="1:2">
      <c r="A762" s="1" t="s">
        <v>2069</v>
      </c>
      <c r="B762">
        <v>43753</v>
      </c>
    </row>
    <row r="763" spans="1:2">
      <c r="A763" s="1" t="s">
        <v>2070</v>
      </c>
      <c r="B763">
        <v>43784</v>
      </c>
    </row>
    <row r="764" spans="1:2">
      <c r="A764" s="1" t="s">
        <v>2071</v>
      </c>
      <c r="B764">
        <v>43668</v>
      </c>
    </row>
    <row r="765" spans="1:2">
      <c r="A765" s="1" t="s">
        <v>2072</v>
      </c>
      <c r="B765">
        <v>43819</v>
      </c>
    </row>
    <row r="766" spans="1:2">
      <c r="A766" s="1" t="s">
        <v>2073</v>
      </c>
      <c r="B766">
        <v>43784</v>
      </c>
    </row>
    <row r="767" spans="1:2">
      <c r="A767" s="1" t="s">
        <v>2074</v>
      </c>
      <c r="B767">
        <v>43845</v>
      </c>
    </row>
    <row r="768" spans="1:2">
      <c r="A768" s="1" t="s">
        <v>2075</v>
      </c>
      <c r="B768" t="s">
        <v>638</v>
      </c>
    </row>
    <row r="769" spans="1:2">
      <c r="A769" s="1" t="s">
        <v>2076</v>
      </c>
      <c r="B769">
        <v>43768</v>
      </c>
    </row>
    <row r="770" spans="1:2">
      <c r="A770" s="1" t="s">
        <v>2077</v>
      </c>
      <c r="B770">
        <v>43840</v>
      </c>
    </row>
    <row r="771" spans="1:2">
      <c r="A771" s="1" t="s">
        <v>2078</v>
      </c>
      <c r="B771">
        <v>43784</v>
      </c>
    </row>
    <row r="772" spans="1:2">
      <c r="A772" s="1" t="s">
        <v>580</v>
      </c>
      <c r="B772">
        <v>43815</v>
      </c>
    </row>
    <row r="773" spans="1:2">
      <c r="A773" s="1" t="s">
        <v>2079</v>
      </c>
      <c r="B773">
        <v>43782</v>
      </c>
    </row>
    <row r="774" spans="1:2">
      <c r="A774" s="1" t="s">
        <v>2080</v>
      </c>
      <c r="B774">
        <v>43815</v>
      </c>
    </row>
    <row r="775" spans="1:2">
      <c r="A775" s="1" t="s">
        <v>2081</v>
      </c>
      <c r="B775">
        <v>43832</v>
      </c>
    </row>
    <row r="776" spans="1:2">
      <c r="A776" s="1" t="s">
        <v>2082</v>
      </c>
      <c r="B776" t="s">
        <v>638</v>
      </c>
    </row>
    <row r="777" spans="1:2">
      <c r="A777" s="1" t="s">
        <v>2083</v>
      </c>
      <c r="B777">
        <v>43864</v>
      </c>
    </row>
    <row r="778" spans="1:2">
      <c r="A778" s="1" t="s">
        <v>2084</v>
      </c>
      <c r="B778">
        <v>43830</v>
      </c>
    </row>
    <row r="779" spans="1:2">
      <c r="A779" s="1" t="s">
        <v>2085</v>
      </c>
      <c r="B779">
        <v>43753</v>
      </c>
    </row>
    <row r="780" spans="1:2">
      <c r="A780" s="1" t="s">
        <v>2086</v>
      </c>
      <c r="B780">
        <v>43832</v>
      </c>
    </row>
    <row r="781" spans="1:2">
      <c r="A781" s="1" t="s">
        <v>2087</v>
      </c>
      <c r="B781">
        <v>43830</v>
      </c>
    </row>
    <row r="782" spans="1:2">
      <c r="A782" s="1" t="s">
        <v>2088</v>
      </c>
      <c r="B782">
        <v>43789</v>
      </c>
    </row>
    <row r="783" spans="1:2">
      <c r="A783" s="1" t="s">
        <v>2089</v>
      </c>
      <c r="B783">
        <v>43819</v>
      </c>
    </row>
    <row r="784" spans="1:2">
      <c r="A784" s="1" t="s">
        <v>2090</v>
      </c>
      <c r="B784">
        <v>43845</v>
      </c>
    </row>
    <row r="785" spans="1:2">
      <c r="A785" s="1" t="s">
        <v>2091</v>
      </c>
      <c r="B785">
        <v>43809</v>
      </c>
    </row>
    <row r="786" spans="1:2">
      <c r="A786" s="1" t="s">
        <v>2092</v>
      </c>
      <c r="B786">
        <v>43845</v>
      </c>
    </row>
    <row r="787" spans="1:2">
      <c r="A787" s="1" t="s">
        <v>2093</v>
      </c>
      <c r="B787">
        <v>43830</v>
      </c>
    </row>
    <row r="788" spans="1:2">
      <c r="A788" s="1" t="s">
        <v>2094</v>
      </c>
      <c r="B788">
        <v>43784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638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381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638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497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378</v>
      </c>
      <c r="B888">
        <v>43654</v>
      </c>
    </row>
    <row r="889" spans="1:2">
      <c r="A889" s="1" t="s">
        <v>2190</v>
      </c>
      <c r="B889">
        <v>43830</v>
      </c>
    </row>
    <row r="890" spans="1:2">
      <c r="A890" s="1" t="s">
        <v>2191</v>
      </c>
      <c r="B890">
        <v>43789</v>
      </c>
    </row>
    <row r="891" spans="1:2">
      <c r="A891" s="1" t="s">
        <v>2192</v>
      </c>
      <c r="B891">
        <v>43830</v>
      </c>
    </row>
    <row r="892" spans="1:2">
      <c r="A892" s="1" t="s">
        <v>2193</v>
      </c>
      <c r="B892">
        <v>43861</v>
      </c>
    </row>
    <row r="893" spans="1:2">
      <c r="A893" s="1" t="s">
        <v>2194</v>
      </c>
      <c r="B893">
        <v>43726</v>
      </c>
    </row>
    <row r="894" spans="1:2">
      <c r="A894" s="1" t="s">
        <v>500</v>
      </c>
      <c r="B894">
        <v>43861</v>
      </c>
    </row>
    <row r="895" spans="1:2">
      <c r="A895" s="1" t="s">
        <v>2195</v>
      </c>
      <c r="B895">
        <v>43829</v>
      </c>
    </row>
    <row r="896" spans="1:2">
      <c r="A896" s="1" t="s">
        <v>491</v>
      </c>
      <c r="B896">
        <v>43728</v>
      </c>
    </row>
    <row r="897" spans="1:2">
      <c r="A897" s="1" t="s">
        <v>2196</v>
      </c>
      <c r="B897">
        <v>43640</v>
      </c>
    </row>
    <row r="898" spans="1:2">
      <c r="A898" s="1" t="s">
        <v>2197</v>
      </c>
      <c r="B898">
        <v>43814</v>
      </c>
    </row>
    <row r="899" spans="1:2">
      <c r="A899" s="1" t="s">
        <v>2198</v>
      </c>
      <c r="B899">
        <v>43830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43770</v>
      </c>
    </row>
    <row r="902" spans="1:2">
      <c r="A902" s="1" t="s">
        <v>2201</v>
      </c>
      <c r="B902">
        <v>43818</v>
      </c>
    </row>
    <row r="903" spans="1:2">
      <c r="A903" s="1" t="s">
        <v>2202</v>
      </c>
      <c r="B903">
        <v>43861</v>
      </c>
    </row>
    <row r="904" spans="1:2">
      <c r="A904" s="1" t="s">
        <v>2203</v>
      </c>
      <c r="B904">
        <v>43905</v>
      </c>
    </row>
    <row r="905" spans="1:2">
      <c r="A905" s="1" t="s">
        <v>2204</v>
      </c>
      <c r="B905">
        <v>43875</v>
      </c>
    </row>
    <row r="906" spans="1:2">
      <c r="A906" s="1" t="s">
        <v>2205</v>
      </c>
      <c r="B906">
        <v>43801</v>
      </c>
    </row>
    <row r="907" spans="1:2">
      <c r="A907" s="1" t="s">
        <v>2206</v>
      </c>
      <c r="B907">
        <v>43811</v>
      </c>
    </row>
    <row r="908" spans="1:2">
      <c r="A908" s="1" t="s">
        <v>530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505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300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638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638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638</v>
      </c>
    </row>
    <row r="978" spans="1:2">
      <c r="A978" s="1" t="s">
        <v>2274</v>
      </c>
      <c r="B978">
        <v>43830</v>
      </c>
    </row>
    <row r="979" spans="1:2">
      <c r="A979" s="1" t="s">
        <v>498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638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502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552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2327</v>
      </c>
      <c r="B1034">
        <v>43833</v>
      </c>
    </row>
    <row r="1035" spans="1:2">
      <c r="A1035" s="1" t="s">
        <v>2328</v>
      </c>
      <c r="B1035">
        <v>43830</v>
      </c>
    </row>
    <row r="1036" spans="1:2">
      <c r="A1036" s="1" t="s">
        <v>2329</v>
      </c>
      <c r="B1036">
        <v>43738</v>
      </c>
    </row>
    <row r="1037" spans="1:2">
      <c r="A1037" s="1" t="s">
        <v>2330</v>
      </c>
      <c r="B1037">
        <v>43812</v>
      </c>
    </row>
    <row r="1038" spans="1:2">
      <c r="A1038" s="1" t="s">
        <v>2331</v>
      </c>
      <c r="B1038">
        <v>43830</v>
      </c>
    </row>
    <row r="1039" spans="1:2">
      <c r="A1039" s="1" t="s">
        <v>2332</v>
      </c>
      <c r="B1039">
        <v>43762</v>
      </c>
    </row>
    <row r="1040" spans="1:2">
      <c r="A1040" s="1" t="s">
        <v>2333</v>
      </c>
      <c r="B1040">
        <v>43861</v>
      </c>
    </row>
    <row r="1041" spans="1:2">
      <c r="A1041" s="1" t="s">
        <v>493</v>
      </c>
      <c r="B1041">
        <v>43816</v>
      </c>
    </row>
    <row r="1042" spans="1:2">
      <c r="A1042" s="1" t="s">
        <v>2334</v>
      </c>
      <c r="B1042">
        <v>43830</v>
      </c>
    </row>
    <row r="1043" spans="1:2">
      <c r="A1043" s="1" t="s">
        <v>2335</v>
      </c>
      <c r="B1043">
        <v>43819</v>
      </c>
    </row>
    <row r="1044" spans="1:2">
      <c r="A1044" s="1" t="s">
        <v>2336</v>
      </c>
      <c r="B1044">
        <v>43804</v>
      </c>
    </row>
    <row r="1045" spans="1:2">
      <c r="A1045" s="1" t="s">
        <v>2337</v>
      </c>
      <c r="B1045">
        <v>43815</v>
      </c>
    </row>
    <row r="1046" spans="1:2">
      <c r="A1046" s="1" t="s">
        <v>2338</v>
      </c>
      <c r="B1046">
        <v>43578</v>
      </c>
    </row>
    <row r="1047" spans="1:2">
      <c r="A1047" s="1" t="s">
        <v>2339</v>
      </c>
      <c r="B1047">
        <v>43829</v>
      </c>
    </row>
    <row r="1048" spans="1:2">
      <c r="A1048" s="1" t="s">
        <v>2340</v>
      </c>
      <c r="B1048">
        <v>43845</v>
      </c>
    </row>
    <row r="1049" spans="1:2">
      <c r="A1049" s="1" t="s">
        <v>563</v>
      </c>
      <c r="B1049">
        <v>43826</v>
      </c>
    </row>
    <row r="1050" spans="1:2">
      <c r="A1050" s="1" t="s">
        <v>2341</v>
      </c>
      <c r="B1050">
        <v>43733</v>
      </c>
    </row>
    <row r="1051" spans="1:2">
      <c r="A1051" s="1" t="s">
        <v>2342</v>
      </c>
      <c r="B1051">
        <v>43847</v>
      </c>
    </row>
    <row r="1052" spans="1:2">
      <c r="A1052" s="1" t="s">
        <v>573</v>
      </c>
      <c r="B1052">
        <v>43845</v>
      </c>
    </row>
    <row r="1053" spans="1:2">
      <c r="A1053" s="1" t="s">
        <v>2343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513</v>
      </c>
      <c r="B1055">
        <v>43829</v>
      </c>
    </row>
    <row r="1056" spans="1:2">
      <c r="A1056" s="1" t="s">
        <v>2345</v>
      </c>
      <c r="B1056">
        <v>43830</v>
      </c>
    </row>
    <row r="1057" spans="1:2">
      <c r="A1057" s="1" t="s">
        <v>2346</v>
      </c>
      <c r="B1057">
        <v>43739</v>
      </c>
    </row>
    <row r="1058" spans="1:2">
      <c r="A1058" s="1" t="s">
        <v>2347</v>
      </c>
      <c r="B1058">
        <v>43845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43833</v>
      </c>
    </row>
    <row r="1061" spans="1:2">
      <c r="A1061" s="1" t="s">
        <v>2350</v>
      </c>
      <c r="B1061">
        <v>43845</v>
      </c>
    </row>
    <row r="1062" spans="1:2">
      <c r="A1062" s="1" t="s">
        <v>299</v>
      </c>
      <c r="B1062">
        <v>43840</v>
      </c>
    </row>
    <row r="1063" spans="1:2">
      <c r="A1063" s="1" t="s">
        <v>2351</v>
      </c>
      <c r="B1063">
        <v>43606</v>
      </c>
    </row>
    <row r="1064" spans="1:2">
      <c r="A1064" s="1" t="s">
        <v>2352</v>
      </c>
      <c r="B1064">
        <v>43861</v>
      </c>
    </row>
    <row r="1065" spans="1:2">
      <c r="A1065" s="1" t="s">
        <v>2353</v>
      </c>
      <c r="B1065">
        <v>43833</v>
      </c>
    </row>
    <row r="1066" spans="1:2">
      <c r="A1066" s="1" t="s">
        <v>2354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2355</v>
      </c>
      <c r="B1068">
        <v>43818</v>
      </c>
    </row>
    <row r="1069" spans="1:2">
      <c r="A1069" s="1" t="s">
        <v>2356</v>
      </c>
      <c r="B1069">
        <v>43826</v>
      </c>
    </row>
    <row r="1070" spans="1:2">
      <c r="A1070" s="1" t="s">
        <v>2357</v>
      </c>
      <c r="B1070">
        <v>43822</v>
      </c>
    </row>
    <row r="1071" spans="1:2">
      <c r="A1071" s="1" t="s">
        <v>2358</v>
      </c>
      <c r="B1071">
        <v>43661</v>
      </c>
    </row>
    <row r="1072" spans="1:2">
      <c r="A1072" s="1" t="s">
        <v>2359</v>
      </c>
      <c r="B1072">
        <v>43845</v>
      </c>
    </row>
    <row r="1073" spans="1:2">
      <c r="A1073" s="1" t="s">
        <v>2360</v>
      </c>
      <c r="B1073">
        <v>43830</v>
      </c>
    </row>
    <row r="1074" spans="1:2">
      <c r="A1074" s="1" t="s">
        <v>2361</v>
      </c>
      <c r="B1074">
        <v>43822</v>
      </c>
    </row>
    <row r="1075" spans="1:2">
      <c r="A1075" s="1" t="s">
        <v>2362</v>
      </c>
      <c r="B1075">
        <v>43815</v>
      </c>
    </row>
    <row r="1076" spans="1:2">
      <c r="A1076" s="1" t="s">
        <v>508</v>
      </c>
      <c r="B1076">
        <v>43892</v>
      </c>
    </row>
    <row r="1077" spans="1:2">
      <c r="A1077" s="1" t="s">
        <v>2363</v>
      </c>
      <c r="B1077">
        <v>43826</v>
      </c>
    </row>
    <row r="1078" spans="1:2">
      <c r="A1078" s="1" t="s">
        <v>2364</v>
      </c>
      <c r="B1078">
        <v>43861</v>
      </c>
    </row>
    <row r="1079" spans="1:2">
      <c r="A1079" s="1" t="s">
        <v>2365</v>
      </c>
      <c r="B1079">
        <v>43815</v>
      </c>
    </row>
    <row r="1080" spans="1:2">
      <c r="A1080" s="1" t="s">
        <v>2366</v>
      </c>
      <c r="B1080">
        <v>43814</v>
      </c>
    </row>
    <row r="1081" spans="1:2">
      <c r="A1081" s="1" t="s">
        <v>2367</v>
      </c>
      <c r="B1081">
        <v>43677</v>
      </c>
    </row>
    <row r="1082" spans="1:2">
      <c r="A1082" s="1" t="s">
        <v>2368</v>
      </c>
      <c r="B1082">
        <v>43815</v>
      </c>
    </row>
    <row r="1083" spans="1:2">
      <c r="A1083" s="1" t="s">
        <v>2369</v>
      </c>
      <c r="B1083">
        <v>43830</v>
      </c>
    </row>
    <row r="1084" spans="1:2">
      <c r="A1084" s="1" t="s">
        <v>2370</v>
      </c>
      <c r="B1084">
        <v>43845</v>
      </c>
    </row>
    <row r="1085" spans="1:2">
      <c r="A1085" s="1" t="s">
        <v>2371</v>
      </c>
      <c r="B1085">
        <v>43830</v>
      </c>
    </row>
    <row r="1086" spans="1:2">
      <c r="A1086" s="1" t="s">
        <v>2372</v>
      </c>
      <c r="B1086">
        <v>43728</v>
      </c>
    </row>
    <row r="1087" spans="1:2">
      <c r="A1087" s="1" t="s">
        <v>2373</v>
      </c>
      <c r="B1087">
        <v>43810</v>
      </c>
    </row>
    <row r="1088" spans="1:2">
      <c r="A1088" s="1" t="s">
        <v>2374</v>
      </c>
      <c r="B1088">
        <v>43832</v>
      </c>
    </row>
    <row r="1089" spans="1:2">
      <c r="A1089" s="1" t="s">
        <v>2375</v>
      </c>
      <c r="B1089">
        <v>43830</v>
      </c>
    </row>
    <row r="1090" spans="1:2">
      <c r="A1090" s="1" t="s">
        <v>2376</v>
      </c>
      <c r="B1090">
        <v>43906</v>
      </c>
    </row>
    <row r="1091" spans="1:2">
      <c r="A1091" s="1" t="s">
        <v>199</v>
      </c>
      <c r="B1091">
        <v>43612</v>
      </c>
    </row>
    <row r="1092" spans="1:2">
      <c r="A1092" s="1" t="s">
        <v>2377</v>
      </c>
      <c r="B1092">
        <v>43832</v>
      </c>
    </row>
    <row r="1093" spans="1:2">
      <c r="A1093" s="1" t="s">
        <v>2378</v>
      </c>
      <c r="B1093">
        <v>43830</v>
      </c>
    </row>
    <row r="1094" spans="1:2">
      <c r="A1094" s="1" t="s">
        <v>2379</v>
      </c>
      <c r="B1094">
        <v>43819</v>
      </c>
    </row>
    <row r="1095" spans="1:2">
      <c r="A1095" s="1" t="s">
        <v>2380</v>
      </c>
      <c r="B1095">
        <v>43768</v>
      </c>
    </row>
    <row r="1096" spans="1:2">
      <c r="A1096" s="1" t="s">
        <v>2381</v>
      </c>
      <c r="B1096">
        <v>43837</v>
      </c>
    </row>
    <row r="1097" spans="1:2">
      <c r="A1097" s="1" t="s">
        <v>380</v>
      </c>
      <c r="B1097">
        <v>43783</v>
      </c>
    </row>
    <row r="1098" spans="1:2">
      <c r="A1098" s="1" t="s">
        <v>2382</v>
      </c>
      <c r="B1098">
        <v>43733</v>
      </c>
    </row>
    <row r="1099" spans="1:2">
      <c r="A1099" s="1" t="s">
        <v>427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2383</v>
      </c>
      <c r="B1101">
        <v>43801</v>
      </c>
    </row>
    <row r="1102" spans="1:2">
      <c r="A1102" s="1" t="s">
        <v>2384</v>
      </c>
      <c r="B1102" t="s">
        <v>638</v>
      </c>
    </row>
    <row r="1103" spans="1:2">
      <c r="A1103" s="1" t="s">
        <v>510</v>
      </c>
      <c r="B1103">
        <v>43819</v>
      </c>
    </row>
    <row r="1104" spans="1:2">
      <c r="A1104" s="1" t="s">
        <v>2385</v>
      </c>
      <c r="B1104">
        <v>43657</v>
      </c>
    </row>
    <row r="1105" spans="1:2">
      <c r="A1105" s="1" t="s">
        <v>2386</v>
      </c>
      <c r="B1105">
        <v>43830</v>
      </c>
    </row>
    <row r="1106" spans="1:2">
      <c r="A1106" s="1" t="s">
        <v>2387</v>
      </c>
      <c r="B1106">
        <v>43826</v>
      </c>
    </row>
    <row r="1107" spans="1:2">
      <c r="A1107" s="1" t="s">
        <v>2388</v>
      </c>
      <c r="B1107">
        <v>43830</v>
      </c>
    </row>
    <row r="1108" spans="1:2">
      <c r="A1108" s="1" t="s">
        <v>2389</v>
      </c>
      <c r="B1108">
        <v>43735</v>
      </c>
    </row>
    <row r="1109" spans="1:2">
      <c r="A1109" s="1" t="s">
        <v>2390</v>
      </c>
      <c r="B1109">
        <v>43560</v>
      </c>
    </row>
    <row r="1110" spans="1:2">
      <c r="A1110" s="1" t="s">
        <v>2391</v>
      </c>
      <c r="B1110">
        <v>43830</v>
      </c>
    </row>
    <row r="1111" spans="1:2">
      <c r="A1111" s="1" t="s">
        <v>394</v>
      </c>
      <c r="B1111">
        <v>43812</v>
      </c>
    </row>
    <row r="1112" spans="1:2">
      <c r="A1112" s="1" t="s">
        <v>2392</v>
      </c>
      <c r="B1112">
        <v>43830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43854</v>
      </c>
    </row>
    <row r="1115" spans="1:2">
      <c r="A1115" s="1" t="s">
        <v>2395</v>
      </c>
      <c r="B1115" t="s">
        <v>638</v>
      </c>
    </row>
    <row r="1116" spans="1:2">
      <c r="A1116" s="1" t="s">
        <v>2396</v>
      </c>
      <c r="B1116">
        <v>43830</v>
      </c>
    </row>
    <row r="1117" spans="1:2">
      <c r="A1117" s="1" t="s">
        <v>2397</v>
      </c>
      <c r="B1117">
        <v>43817</v>
      </c>
    </row>
    <row r="1118" spans="1:2">
      <c r="A1118" s="1" t="s">
        <v>2398</v>
      </c>
      <c r="B1118">
        <v>43739</v>
      </c>
    </row>
    <row r="1119" spans="1:2">
      <c r="A1119" s="1" t="s">
        <v>2399</v>
      </c>
      <c r="B1119">
        <v>43784</v>
      </c>
    </row>
    <row r="1120" spans="1:2">
      <c r="A1120" s="1" t="s">
        <v>2400</v>
      </c>
      <c r="B1120">
        <v>43845</v>
      </c>
    </row>
    <row r="1121" spans="1:2">
      <c r="A1121" s="1" t="s">
        <v>2401</v>
      </c>
      <c r="B1121">
        <v>43845</v>
      </c>
    </row>
    <row r="1122" spans="1:2">
      <c r="A1122" s="1" t="s">
        <v>387</v>
      </c>
      <c r="B1122">
        <v>43742</v>
      </c>
    </row>
    <row r="1123" spans="1:2">
      <c r="A1123" s="1" t="s">
        <v>2402</v>
      </c>
      <c r="B1123">
        <v>43831</v>
      </c>
    </row>
    <row r="1124" spans="1:2">
      <c r="A1124" s="1" t="s">
        <v>2403</v>
      </c>
      <c r="B1124">
        <v>43832</v>
      </c>
    </row>
    <row r="1125" spans="1:2">
      <c r="A1125" s="1" t="s">
        <v>2404</v>
      </c>
      <c r="B1125">
        <v>43830</v>
      </c>
    </row>
    <row r="1126" spans="1:2">
      <c r="A1126" s="1" t="s">
        <v>2405</v>
      </c>
      <c r="B1126">
        <v>43892</v>
      </c>
    </row>
    <row r="1127" spans="1:2">
      <c r="A1127" s="1" t="s">
        <v>2406</v>
      </c>
      <c r="B1127">
        <v>43830</v>
      </c>
    </row>
    <row r="1128" spans="1:2">
      <c r="A1128" s="1" t="s">
        <v>2407</v>
      </c>
      <c r="B1128">
        <v>43818</v>
      </c>
    </row>
    <row r="1129" spans="1:2">
      <c r="A1129" s="1" t="s">
        <v>2408</v>
      </c>
      <c r="B1129">
        <v>43857</v>
      </c>
    </row>
    <row r="1130" spans="1:2">
      <c r="A1130" s="1" t="s">
        <v>2409</v>
      </c>
      <c r="B1130">
        <v>43830</v>
      </c>
    </row>
    <row r="1131" spans="1:2">
      <c r="A1131" s="1" t="s">
        <v>2410</v>
      </c>
      <c r="B1131">
        <v>43812</v>
      </c>
    </row>
    <row r="1132" spans="1:2">
      <c r="A1132" s="1" t="s">
        <v>2411</v>
      </c>
      <c r="B1132">
        <v>43845</v>
      </c>
    </row>
    <row r="1133" spans="1:2">
      <c r="A1133" s="1" t="s">
        <v>2412</v>
      </c>
      <c r="B1133">
        <v>43814</v>
      </c>
    </row>
    <row r="1134" spans="1:2">
      <c r="A1134" s="1" t="s">
        <v>2413</v>
      </c>
      <c r="B1134">
        <v>43861</v>
      </c>
    </row>
    <row r="1135" spans="1:2">
      <c r="A1135" s="1" t="s">
        <v>2414</v>
      </c>
      <c r="B1135" t="s">
        <v>638</v>
      </c>
    </row>
    <row r="1136" spans="1:2">
      <c r="A1136" s="1" t="s">
        <v>2415</v>
      </c>
      <c r="B1136" t="s">
        <v>638</v>
      </c>
    </row>
    <row r="1137" spans="1:2">
      <c r="A1137" s="1" t="s">
        <v>2416</v>
      </c>
      <c r="B1137">
        <v>43817</v>
      </c>
    </row>
    <row r="1138" spans="1:2">
      <c r="A1138" s="1" t="s">
        <v>2417</v>
      </c>
      <c r="B1138">
        <v>43832</v>
      </c>
    </row>
    <row r="1139" spans="1:2">
      <c r="A1139" s="1" t="s">
        <v>2418</v>
      </c>
      <c r="B1139">
        <v>43854</v>
      </c>
    </row>
    <row r="1140" spans="1:2">
      <c r="A1140" s="1" t="s">
        <v>2419</v>
      </c>
      <c r="B1140">
        <v>43711</v>
      </c>
    </row>
    <row r="1141" spans="1:2">
      <c r="A1141" s="1" t="s">
        <v>2420</v>
      </c>
      <c r="B1141">
        <v>43801</v>
      </c>
    </row>
    <row r="1142" spans="1:2">
      <c r="A1142" s="1" t="s">
        <v>2421</v>
      </c>
      <c r="B1142">
        <v>43830</v>
      </c>
    </row>
    <row r="1143" spans="1:2">
      <c r="A1143" s="1" t="s">
        <v>2422</v>
      </c>
      <c r="B1143">
        <v>43830</v>
      </c>
    </row>
    <row r="1144" spans="1:2">
      <c r="A1144" s="1" t="s">
        <v>436</v>
      </c>
      <c r="B1144">
        <v>43783</v>
      </c>
    </row>
    <row r="1145" spans="1:2">
      <c r="A1145" s="1" t="s">
        <v>2423</v>
      </c>
      <c r="B1145">
        <v>43815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43812</v>
      </c>
    </row>
    <row r="1148" spans="1:2">
      <c r="A1148" s="1" t="s">
        <v>2426</v>
      </c>
      <c r="B1148">
        <v>43830</v>
      </c>
    </row>
    <row r="1149" spans="1:2">
      <c r="A1149" s="1" t="s">
        <v>551</v>
      </c>
      <c r="B1149">
        <v>43845</v>
      </c>
    </row>
    <row r="1150" spans="1:2">
      <c r="A1150" s="1" t="s">
        <v>2427</v>
      </c>
      <c r="B1150">
        <v>43830</v>
      </c>
    </row>
    <row r="1151" spans="1:2">
      <c r="A1151" s="1" t="s">
        <v>2428</v>
      </c>
      <c r="B1151">
        <v>43815</v>
      </c>
    </row>
    <row r="1152" spans="1:2">
      <c r="A1152" s="1" t="s">
        <v>2429</v>
      </c>
      <c r="B1152">
        <v>43845</v>
      </c>
    </row>
    <row r="1153" spans="1:2">
      <c r="A1153" s="1" t="s">
        <v>2430</v>
      </c>
      <c r="B1153">
        <v>43830</v>
      </c>
    </row>
    <row r="1154" spans="1:2">
      <c r="A1154" s="1" t="s">
        <v>2431</v>
      </c>
      <c r="B1154">
        <v>43845</v>
      </c>
    </row>
    <row r="1155" spans="1:2">
      <c r="A1155" s="1" t="s">
        <v>2432</v>
      </c>
      <c r="B1155">
        <v>43833</v>
      </c>
    </row>
    <row r="1156" spans="1:2">
      <c r="A1156" s="1" t="s">
        <v>2433</v>
      </c>
      <c r="B1156">
        <v>43884</v>
      </c>
    </row>
    <row r="1157" spans="1:2">
      <c r="A1157" s="1" t="s">
        <v>2434</v>
      </c>
      <c r="B1157">
        <v>43830</v>
      </c>
    </row>
    <row r="1158" spans="1:2">
      <c r="A1158" s="1" t="s">
        <v>2435</v>
      </c>
      <c r="B1158">
        <v>43815</v>
      </c>
    </row>
    <row r="1159" spans="1:2">
      <c r="A1159" s="1" t="s">
        <v>2436</v>
      </c>
      <c r="B1159">
        <v>43822</v>
      </c>
    </row>
    <row r="1160" spans="1:2">
      <c r="A1160" s="1" t="s">
        <v>2437</v>
      </c>
      <c r="B1160">
        <v>43745</v>
      </c>
    </row>
    <row r="1161" spans="1:2">
      <c r="A1161" s="1" t="s">
        <v>2438</v>
      </c>
      <c r="B1161" t="s">
        <v>638</v>
      </c>
    </row>
    <row r="1162" spans="1:2">
      <c r="A1162" s="1" t="s">
        <v>2439</v>
      </c>
      <c r="B1162">
        <v>43829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43815</v>
      </c>
    </row>
    <row r="1165" spans="1:2">
      <c r="A1165" s="1" t="s">
        <v>2442</v>
      </c>
      <c r="B1165">
        <v>43826</v>
      </c>
    </row>
    <row r="1166" spans="1:2">
      <c r="A1166" s="1" t="s">
        <v>2443</v>
      </c>
      <c r="B1166">
        <v>43830</v>
      </c>
    </row>
    <row r="1167" spans="1:2">
      <c r="A1167" s="1" t="s">
        <v>2444</v>
      </c>
      <c r="B1167">
        <v>43831</v>
      </c>
    </row>
    <row r="1168" spans="1:2">
      <c r="A1168" s="1" t="s">
        <v>2445</v>
      </c>
      <c r="B1168">
        <v>43735</v>
      </c>
    </row>
    <row r="1169" spans="1:2">
      <c r="A1169" s="1" t="s">
        <v>248</v>
      </c>
      <c r="B1169">
        <v>43781</v>
      </c>
    </row>
    <row r="1170" spans="1:2">
      <c r="A1170" s="1" t="s">
        <v>2446</v>
      </c>
      <c r="B1170">
        <v>43738</v>
      </c>
    </row>
    <row r="1171" spans="1:2">
      <c r="A1171" s="1" t="s">
        <v>2447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2448</v>
      </c>
      <c r="B1173">
        <v>43742</v>
      </c>
    </row>
    <row r="1174" spans="1:2">
      <c r="A1174" s="1" t="s">
        <v>285</v>
      </c>
      <c r="B1174">
        <v>43699</v>
      </c>
    </row>
    <row r="1175" spans="1:2">
      <c r="A1175" s="1" t="s">
        <v>2449</v>
      </c>
      <c r="B1175">
        <v>43763</v>
      </c>
    </row>
    <row r="1176" spans="1:2">
      <c r="A1176" s="1" t="s">
        <v>2450</v>
      </c>
      <c r="B1176">
        <v>43845</v>
      </c>
    </row>
    <row r="1177" spans="1:2">
      <c r="A1177" s="1" t="s">
        <v>2451</v>
      </c>
      <c r="B1177">
        <v>43626</v>
      </c>
    </row>
    <row r="1178" spans="1:2">
      <c r="A1178" s="1" t="s">
        <v>2452</v>
      </c>
      <c r="B1178">
        <v>43845</v>
      </c>
    </row>
    <row r="1179" spans="1:2">
      <c r="A1179" s="1" t="s">
        <v>2453</v>
      </c>
      <c r="B1179">
        <v>43812</v>
      </c>
    </row>
    <row r="1180" spans="1:2">
      <c r="A1180" s="1" t="s">
        <v>2454</v>
      </c>
      <c r="B1180">
        <v>43783</v>
      </c>
    </row>
    <row r="1181" spans="1:2">
      <c r="A1181" s="1" t="s">
        <v>2455</v>
      </c>
      <c r="B1181">
        <v>43798</v>
      </c>
    </row>
    <row r="1182" spans="1:2">
      <c r="A1182" s="1" t="s">
        <v>2456</v>
      </c>
      <c r="B1182">
        <v>43830</v>
      </c>
    </row>
    <row r="1183" spans="1:2">
      <c r="A1183" s="1" t="s">
        <v>2457</v>
      </c>
      <c r="B1183">
        <v>43803</v>
      </c>
    </row>
    <row r="1184" spans="1:2">
      <c r="A1184" s="1" t="s">
        <v>2458</v>
      </c>
      <c r="B1184">
        <v>43832</v>
      </c>
    </row>
    <row r="1185" spans="1:2">
      <c r="A1185" s="1" t="s">
        <v>2459</v>
      </c>
      <c r="B1185">
        <v>43733</v>
      </c>
    </row>
    <row r="1186" spans="1:2">
      <c r="A1186" s="1" t="s">
        <v>2460</v>
      </c>
      <c r="B1186">
        <v>43703</v>
      </c>
    </row>
    <row r="1187" spans="1:2">
      <c r="A1187" s="1" t="s">
        <v>2461</v>
      </c>
      <c r="B1187">
        <v>43845</v>
      </c>
    </row>
    <row r="1188" spans="1:2">
      <c r="A1188" s="1" t="s">
        <v>2462</v>
      </c>
      <c r="B1188">
        <v>43768</v>
      </c>
    </row>
    <row r="1189" spans="1:2">
      <c r="A1189" s="1" t="s">
        <v>2463</v>
      </c>
      <c r="B1189">
        <v>43594</v>
      </c>
    </row>
    <row r="1190" spans="1:2">
      <c r="A1190" s="1" t="s">
        <v>2464</v>
      </c>
      <c r="B1190">
        <v>43811</v>
      </c>
    </row>
    <row r="1191" spans="1:2">
      <c r="A1191" s="1" t="s">
        <v>2465</v>
      </c>
      <c r="B1191">
        <v>43830</v>
      </c>
    </row>
    <row r="1192" spans="1:2">
      <c r="A1192" s="1" t="s">
        <v>2466</v>
      </c>
      <c r="B1192">
        <v>43784</v>
      </c>
    </row>
    <row r="1193" spans="1:2">
      <c r="A1193" s="1" t="s">
        <v>2467</v>
      </c>
      <c r="B1193">
        <v>43815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43830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43784</v>
      </c>
    </row>
    <row r="1198" spans="1:2">
      <c r="A1198" s="1" t="s">
        <v>2472</v>
      </c>
      <c r="B1198">
        <v>43777</v>
      </c>
    </row>
    <row r="1199" spans="1:2">
      <c r="A1199" s="1" t="s">
        <v>2473</v>
      </c>
      <c r="B1199">
        <v>43753</v>
      </c>
    </row>
    <row r="1200" spans="1:2">
      <c r="A1200" s="1" t="s">
        <v>594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396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638</v>
      </c>
    </row>
    <row r="1244" spans="1:2">
      <c r="A1244" s="1" t="s">
        <v>401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429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537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638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638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424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638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372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521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259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638</v>
      </c>
    </row>
    <row r="1366" spans="1:2">
      <c r="A1366" s="1" t="s">
        <v>2631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575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638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392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638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539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377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2695</v>
      </c>
      <c r="B1435">
        <v>43815</v>
      </c>
    </row>
    <row r="1436" spans="1:2">
      <c r="A1436" s="1" t="s">
        <v>2696</v>
      </c>
      <c r="B1436">
        <v>43830</v>
      </c>
    </row>
    <row r="1437" spans="1:2">
      <c r="A1437" s="1" t="s">
        <v>526</v>
      </c>
      <c r="B1437">
        <v>43845</v>
      </c>
    </row>
    <row r="1438" spans="1:2">
      <c r="A1438" s="1" t="s">
        <v>2697</v>
      </c>
      <c r="B1438">
        <v>43724</v>
      </c>
    </row>
    <row r="1439" spans="1:2">
      <c r="A1439" s="1" t="s">
        <v>2698</v>
      </c>
      <c r="B1439">
        <v>43781</v>
      </c>
    </row>
    <row r="1440" spans="1:2">
      <c r="A1440" s="1" t="s">
        <v>2699</v>
      </c>
      <c r="B1440">
        <v>43830</v>
      </c>
    </row>
    <row r="1441" spans="1:2">
      <c r="A1441" s="1" t="s">
        <v>2700</v>
      </c>
      <c r="B1441">
        <v>43832</v>
      </c>
    </row>
    <row r="1442" spans="1:2">
      <c r="A1442" s="1" t="s">
        <v>578</v>
      </c>
      <c r="B1442">
        <v>43794</v>
      </c>
    </row>
    <row r="1443" spans="1:2">
      <c r="A1443" s="1" t="s">
        <v>2701</v>
      </c>
      <c r="B1443">
        <v>43784</v>
      </c>
    </row>
    <row r="1444" spans="1:2">
      <c r="A1444" s="1" t="s">
        <v>2702</v>
      </c>
      <c r="B1444" t="s">
        <v>638</v>
      </c>
    </row>
    <row r="1445" spans="1:2">
      <c r="A1445" s="1" t="s">
        <v>2703</v>
      </c>
      <c r="B1445">
        <v>43704</v>
      </c>
    </row>
    <row r="1446" spans="1:2">
      <c r="A1446" s="1" t="s">
        <v>2704</v>
      </c>
      <c r="B1446">
        <v>43845</v>
      </c>
    </row>
    <row r="1447" spans="1:2">
      <c r="A1447" s="1" t="s">
        <v>2705</v>
      </c>
      <c r="B1447">
        <v>43831</v>
      </c>
    </row>
    <row r="1448" spans="1:2">
      <c r="A1448" s="1" t="s">
        <v>2706</v>
      </c>
      <c r="B1448">
        <v>43891</v>
      </c>
    </row>
    <row r="1449" spans="1:2">
      <c r="A1449" s="1" t="s">
        <v>2707</v>
      </c>
      <c r="B1449">
        <v>43830</v>
      </c>
    </row>
    <row r="1450" spans="1:2">
      <c r="A1450" s="1" t="s">
        <v>2708</v>
      </c>
      <c r="B1450">
        <v>43857</v>
      </c>
    </row>
    <row r="1451" spans="1:2">
      <c r="A1451" s="1" t="s">
        <v>2709</v>
      </c>
      <c r="B1451">
        <v>43845</v>
      </c>
    </row>
    <row r="1452" spans="1:2">
      <c r="A1452" s="1" t="s">
        <v>2710</v>
      </c>
      <c r="B1452">
        <v>43823</v>
      </c>
    </row>
    <row r="1453" spans="1:2">
      <c r="A1453" s="1" t="s">
        <v>2711</v>
      </c>
      <c r="B1453">
        <v>43830</v>
      </c>
    </row>
    <row r="1454" spans="1:2">
      <c r="A1454" s="1" t="s">
        <v>2712</v>
      </c>
      <c r="B1454">
        <v>43819</v>
      </c>
    </row>
    <row r="1455" spans="1:2">
      <c r="A1455" s="1" t="s">
        <v>2713</v>
      </c>
      <c r="B1455">
        <v>43724</v>
      </c>
    </row>
    <row r="1456" spans="1:2">
      <c r="A1456" s="1" t="s">
        <v>2714</v>
      </c>
      <c r="B1456">
        <v>43815</v>
      </c>
    </row>
    <row r="1457" spans="1:2">
      <c r="A1457" s="1" t="s">
        <v>2715</v>
      </c>
      <c r="B1457">
        <v>43822</v>
      </c>
    </row>
    <row r="1458" spans="1:2">
      <c r="A1458" s="1" t="s">
        <v>398</v>
      </c>
      <c r="B1458">
        <v>43830</v>
      </c>
    </row>
    <row r="1459" spans="1:2">
      <c r="A1459" s="1" t="s">
        <v>2716</v>
      </c>
      <c r="B1459">
        <v>43461</v>
      </c>
    </row>
    <row r="1460" spans="1:2">
      <c r="A1460" s="1" t="s">
        <v>2717</v>
      </c>
      <c r="B1460">
        <v>43829</v>
      </c>
    </row>
    <row r="1461" spans="1:2">
      <c r="A1461" s="1" t="s">
        <v>2718</v>
      </c>
      <c r="B1461">
        <v>43773</v>
      </c>
    </row>
    <row r="1462" spans="1:2">
      <c r="A1462" s="1" t="s">
        <v>2719</v>
      </c>
      <c r="B1462">
        <v>43829</v>
      </c>
    </row>
    <row r="1463" spans="1:2">
      <c r="A1463" s="1" t="s">
        <v>2720</v>
      </c>
      <c r="B1463">
        <v>43801</v>
      </c>
    </row>
    <row r="1464" spans="1:2">
      <c r="A1464" s="1" t="s">
        <v>2721</v>
      </c>
      <c r="B1464">
        <v>43732</v>
      </c>
    </row>
    <row r="1465" spans="1:2">
      <c r="A1465" s="1" t="s">
        <v>2722</v>
      </c>
      <c r="B1465">
        <v>43770</v>
      </c>
    </row>
    <row r="1466" spans="1:2">
      <c r="A1466" s="1" t="s">
        <v>2723</v>
      </c>
      <c r="B1466">
        <v>43814</v>
      </c>
    </row>
    <row r="1467" spans="1:2">
      <c r="A1467" s="1" t="s">
        <v>2724</v>
      </c>
      <c r="B1467">
        <v>43805</v>
      </c>
    </row>
    <row r="1468" spans="1:2">
      <c r="A1468" s="1" t="s">
        <v>2725</v>
      </c>
      <c r="B1468">
        <v>43734</v>
      </c>
    </row>
    <row r="1469" spans="1:2">
      <c r="A1469" s="1" t="s">
        <v>2726</v>
      </c>
      <c r="B1469">
        <v>43654</v>
      </c>
    </row>
    <row r="1470" spans="1:2">
      <c r="A1470" s="1" t="s">
        <v>2727</v>
      </c>
      <c r="B1470">
        <v>43845</v>
      </c>
    </row>
    <row r="1471" spans="1:2">
      <c r="A1471" s="1" t="s">
        <v>2728</v>
      </c>
      <c r="B1471">
        <v>43815</v>
      </c>
    </row>
    <row r="1472" spans="1:2">
      <c r="A1472" s="1" t="s">
        <v>2729</v>
      </c>
      <c r="B1472">
        <v>43746</v>
      </c>
    </row>
    <row r="1473" spans="1:2">
      <c r="A1473" s="1" t="s">
        <v>2730</v>
      </c>
      <c r="B1473">
        <v>43830</v>
      </c>
    </row>
    <row r="1474" spans="1:2">
      <c r="A1474" s="1" t="s">
        <v>2731</v>
      </c>
      <c r="B1474">
        <v>43845</v>
      </c>
    </row>
    <row r="1475" spans="1:2">
      <c r="A1475" s="1" t="s">
        <v>2732</v>
      </c>
      <c r="B1475">
        <v>43665</v>
      </c>
    </row>
    <row r="1476" spans="1:2">
      <c r="A1476" s="1" t="s">
        <v>2733</v>
      </c>
      <c r="B1476">
        <v>43864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43836</v>
      </c>
    </row>
    <row r="1479" spans="1:2">
      <c r="A1479" s="1" t="s">
        <v>2736</v>
      </c>
      <c r="B1479">
        <v>43440</v>
      </c>
    </row>
    <row r="1480" spans="1:2">
      <c r="A1480" s="1" t="s">
        <v>2737</v>
      </c>
      <c r="B1480">
        <v>43809</v>
      </c>
    </row>
    <row r="1481" spans="1:2">
      <c r="A1481" s="1" t="s">
        <v>2738</v>
      </c>
      <c r="B1481">
        <v>43801</v>
      </c>
    </row>
    <row r="1482" spans="1:2">
      <c r="A1482" s="1" t="s">
        <v>2739</v>
      </c>
      <c r="B1482">
        <v>43577</v>
      </c>
    </row>
    <row r="1483" spans="1:2">
      <c r="A1483" s="1" t="s">
        <v>2740</v>
      </c>
      <c r="B1483">
        <v>43818</v>
      </c>
    </row>
    <row r="1484" spans="1:2">
      <c r="A1484" s="1" t="s">
        <v>2741</v>
      </c>
      <c r="B1484">
        <v>43829</v>
      </c>
    </row>
    <row r="1485" spans="1:2">
      <c r="A1485" s="1" t="s">
        <v>2742</v>
      </c>
      <c r="B1485">
        <v>43833</v>
      </c>
    </row>
    <row r="1486" spans="1:2">
      <c r="A1486" s="1" t="s">
        <v>2743</v>
      </c>
      <c r="B1486">
        <v>43922</v>
      </c>
    </row>
    <row r="1487" spans="1:2">
      <c r="A1487" s="1" t="s">
        <v>2744</v>
      </c>
      <c r="B1487">
        <v>43621</v>
      </c>
    </row>
    <row r="1488" spans="1:2">
      <c r="A1488" s="1" t="s">
        <v>2745</v>
      </c>
      <c r="B1488">
        <v>43818</v>
      </c>
    </row>
    <row r="1489" spans="1:2">
      <c r="A1489" s="1" t="s">
        <v>2746</v>
      </c>
      <c r="B1489">
        <v>43845</v>
      </c>
    </row>
    <row r="1490" spans="1:2">
      <c r="A1490" s="1" t="s">
        <v>408</v>
      </c>
      <c r="B1490">
        <v>43819</v>
      </c>
    </row>
    <row r="1491" spans="1:2">
      <c r="A1491" s="1" t="s">
        <v>2747</v>
      </c>
      <c r="B1491">
        <v>43830</v>
      </c>
    </row>
    <row r="1492" spans="1:2">
      <c r="A1492" s="1" t="s">
        <v>2748</v>
      </c>
      <c r="B1492" t="s">
        <v>638</v>
      </c>
    </row>
    <row r="1493" spans="1:2">
      <c r="A1493" s="1" t="s">
        <v>2749</v>
      </c>
      <c r="B1493">
        <v>43831</v>
      </c>
    </row>
    <row r="1494" spans="1:2">
      <c r="A1494" s="1" t="s">
        <v>2750</v>
      </c>
      <c r="B1494">
        <v>43782</v>
      </c>
    </row>
    <row r="1495" spans="1:2">
      <c r="A1495" s="1" t="s">
        <v>2751</v>
      </c>
      <c r="B1495">
        <v>43845</v>
      </c>
    </row>
    <row r="1496" spans="1:2">
      <c r="A1496" s="1" t="s">
        <v>2752</v>
      </c>
      <c r="B1496">
        <v>43768</v>
      </c>
    </row>
    <row r="1497" spans="1:2">
      <c r="A1497" s="1" t="s">
        <v>2753</v>
      </c>
      <c r="B1497">
        <v>43832</v>
      </c>
    </row>
    <row r="1498" spans="1:2">
      <c r="A1498" s="1" t="s">
        <v>2754</v>
      </c>
      <c r="B1498">
        <v>43815</v>
      </c>
    </row>
    <row r="1499" spans="1:2">
      <c r="A1499" s="1" t="s">
        <v>2755</v>
      </c>
      <c r="B1499">
        <v>43847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43713</v>
      </c>
    </row>
    <row r="1502" spans="1:2">
      <c r="A1502" s="1" t="s">
        <v>2758</v>
      </c>
      <c r="B1502">
        <v>43819</v>
      </c>
    </row>
    <row r="1503" spans="1:2">
      <c r="A1503" s="1" t="s">
        <v>2759</v>
      </c>
      <c r="B1503">
        <v>43738</v>
      </c>
    </row>
    <row r="1504" spans="1:2">
      <c r="A1504" s="1" t="s">
        <v>2760</v>
      </c>
      <c r="B1504">
        <v>43809</v>
      </c>
    </row>
    <row r="1505" spans="1:2">
      <c r="A1505" s="1" t="s">
        <v>2761</v>
      </c>
      <c r="B1505">
        <v>43755</v>
      </c>
    </row>
    <row r="1506" spans="1:2">
      <c r="A1506" s="1" t="s">
        <v>2762</v>
      </c>
      <c r="B1506">
        <v>43830</v>
      </c>
    </row>
    <row r="1507" spans="1:2">
      <c r="A1507" s="1" t="s">
        <v>2763</v>
      </c>
      <c r="B1507">
        <v>43864</v>
      </c>
    </row>
    <row r="1508" spans="1:2">
      <c r="A1508" s="1" t="s">
        <v>2764</v>
      </c>
      <c r="B1508">
        <v>43787</v>
      </c>
    </row>
    <row r="1509" spans="1:2">
      <c r="A1509" s="1" t="s">
        <v>2765</v>
      </c>
      <c r="B1509">
        <v>43811</v>
      </c>
    </row>
    <row r="1510" spans="1:2">
      <c r="A1510" s="1" t="s">
        <v>2766</v>
      </c>
      <c r="B1510">
        <v>43738</v>
      </c>
    </row>
    <row r="1511" spans="1:2">
      <c r="A1511" s="1" t="s">
        <v>2767</v>
      </c>
      <c r="B1511">
        <v>43770</v>
      </c>
    </row>
    <row r="1512" spans="1:2">
      <c r="A1512" s="1" t="s">
        <v>2768</v>
      </c>
      <c r="B1512">
        <v>43815</v>
      </c>
    </row>
    <row r="1513" spans="1:2">
      <c r="A1513" s="1" t="s">
        <v>2769</v>
      </c>
      <c r="B1513">
        <v>43825</v>
      </c>
    </row>
    <row r="1514" spans="1:2">
      <c r="A1514" s="1" t="s">
        <v>2770</v>
      </c>
      <c r="B1514">
        <v>43829</v>
      </c>
    </row>
    <row r="1515" spans="1:2">
      <c r="A1515" s="1" t="s">
        <v>2771</v>
      </c>
      <c r="B1515">
        <v>43815</v>
      </c>
    </row>
    <row r="1516" spans="1:2">
      <c r="A1516" s="1" t="s">
        <v>2772</v>
      </c>
      <c r="B1516">
        <v>43809</v>
      </c>
    </row>
    <row r="1517" spans="1:2">
      <c r="A1517" s="1" t="s">
        <v>2773</v>
      </c>
      <c r="B1517">
        <v>43815</v>
      </c>
    </row>
    <row r="1518" spans="1:2">
      <c r="A1518" s="1" t="s">
        <v>2774</v>
      </c>
      <c r="B1518">
        <v>43830</v>
      </c>
    </row>
    <row r="1519" spans="1:2">
      <c r="A1519" s="1" t="s">
        <v>2775</v>
      </c>
      <c r="B1519">
        <v>43733</v>
      </c>
    </row>
    <row r="1520" spans="1:2">
      <c r="A1520" s="1" t="s">
        <v>2776</v>
      </c>
      <c r="B1520">
        <v>43831</v>
      </c>
    </row>
    <row r="1521" spans="1:2">
      <c r="A1521" s="1" t="s">
        <v>2777</v>
      </c>
      <c r="B1521">
        <v>43745</v>
      </c>
    </row>
    <row r="1522" spans="1:2">
      <c r="A1522" s="1" t="s">
        <v>2778</v>
      </c>
      <c r="B1522">
        <v>43787</v>
      </c>
    </row>
    <row r="1523" spans="1:2">
      <c r="A1523" s="1" t="s">
        <v>2779</v>
      </c>
      <c r="B1523">
        <v>43823</v>
      </c>
    </row>
    <row r="1524" spans="1:2">
      <c r="A1524" s="1" t="s">
        <v>555</v>
      </c>
      <c r="B1524">
        <v>43830</v>
      </c>
    </row>
    <row r="1525" spans="1:2">
      <c r="A1525" s="1" t="s">
        <v>2780</v>
      </c>
      <c r="B1525" t="s">
        <v>638</v>
      </c>
    </row>
    <row r="1526" spans="1:2">
      <c r="A1526" s="1" t="s">
        <v>2781</v>
      </c>
      <c r="B1526">
        <v>43830</v>
      </c>
    </row>
    <row r="1527" spans="1:2">
      <c r="A1527" s="1" t="s">
        <v>385</v>
      </c>
      <c r="B1527">
        <v>43859</v>
      </c>
    </row>
    <row r="1528" spans="1:2">
      <c r="A1528" s="1" t="s">
        <v>2782</v>
      </c>
      <c r="B1528">
        <v>43552</v>
      </c>
    </row>
    <row r="1529" spans="1:2">
      <c r="A1529" s="1" t="s">
        <v>2783</v>
      </c>
      <c r="B1529">
        <v>43802</v>
      </c>
    </row>
    <row r="1530" spans="1:2">
      <c r="A1530" s="1" t="s">
        <v>2784</v>
      </c>
      <c r="B1530">
        <v>43727</v>
      </c>
    </row>
    <row r="1531" spans="1:2">
      <c r="A1531" s="1" t="s">
        <v>2785</v>
      </c>
      <c r="B1531">
        <v>43805</v>
      </c>
    </row>
    <row r="1532" spans="1:2">
      <c r="A1532" s="1" t="s">
        <v>602</v>
      </c>
      <c r="B1532">
        <v>43593</v>
      </c>
    </row>
    <row r="1533" spans="1:2">
      <c r="A1533" s="1" t="s">
        <v>2786</v>
      </c>
      <c r="B1533">
        <v>43776</v>
      </c>
    </row>
    <row r="1534" spans="1:2">
      <c r="A1534" s="1" t="s">
        <v>2787</v>
      </c>
      <c r="B1534">
        <v>43879</v>
      </c>
    </row>
    <row r="1535" spans="1:2">
      <c r="A1535" s="1" t="s">
        <v>2788</v>
      </c>
      <c r="B1535">
        <v>43801</v>
      </c>
    </row>
    <row r="1536" spans="1:2">
      <c r="A1536" s="1" t="s">
        <v>2789</v>
      </c>
      <c r="B1536">
        <v>43573</v>
      </c>
    </row>
    <row r="1537" spans="1:2">
      <c r="A1537" s="1" t="s">
        <v>2790</v>
      </c>
      <c r="B1537">
        <v>43798</v>
      </c>
    </row>
    <row r="1538" spans="1:2">
      <c r="A1538" s="1" t="s">
        <v>2791</v>
      </c>
      <c r="B1538">
        <v>43802</v>
      </c>
    </row>
    <row r="1539" spans="1:2">
      <c r="A1539" s="1" t="s">
        <v>2792</v>
      </c>
      <c r="B1539">
        <v>43845</v>
      </c>
    </row>
    <row r="1540" spans="1:2">
      <c r="A1540" s="1" t="s">
        <v>2793</v>
      </c>
      <c r="B1540">
        <v>43878</v>
      </c>
    </row>
    <row r="1541" spans="1:2">
      <c r="A1541" s="1" t="s">
        <v>2794</v>
      </c>
      <c r="B1541" t="s">
        <v>638</v>
      </c>
    </row>
    <row r="1542" spans="1:2">
      <c r="A1542" s="1" t="s">
        <v>2795</v>
      </c>
      <c r="B1542">
        <v>43830</v>
      </c>
    </row>
    <row r="1543" spans="1:2">
      <c r="A1543" s="1" t="s">
        <v>570</v>
      </c>
      <c r="B1543">
        <v>43840</v>
      </c>
    </row>
    <row r="1544" spans="1:2">
      <c r="A1544" s="1" t="s">
        <v>2796</v>
      </c>
      <c r="B1544">
        <v>43830</v>
      </c>
    </row>
    <row r="1545" spans="1:2">
      <c r="A1545" s="1" t="s">
        <v>2797</v>
      </c>
      <c r="B1545">
        <v>43753</v>
      </c>
    </row>
    <row r="1546" spans="1:2">
      <c r="A1546" s="1" t="s">
        <v>2798</v>
      </c>
      <c r="B1546">
        <v>43805</v>
      </c>
    </row>
    <row r="1547" spans="1:2">
      <c r="A1547" s="1" t="s">
        <v>535</v>
      </c>
      <c r="B1547">
        <v>43845</v>
      </c>
    </row>
    <row r="1548" spans="1:2">
      <c r="A1548" s="1" t="s">
        <v>2799</v>
      </c>
      <c r="B1548">
        <v>43812</v>
      </c>
    </row>
    <row r="1549" spans="1:2">
      <c r="A1549" s="1" t="s">
        <v>2800</v>
      </c>
      <c r="B1549">
        <v>43801</v>
      </c>
    </row>
    <row r="1550" spans="1:2">
      <c r="A1550" s="1" t="s">
        <v>2801</v>
      </c>
      <c r="B1550" t="s">
        <v>638</v>
      </c>
    </row>
    <row r="1551" spans="1:2">
      <c r="A1551" s="1" t="s">
        <v>2802</v>
      </c>
      <c r="B1551">
        <v>43831</v>
      </c>
    </row>
    <row r="1552" spans="1:2">
      <c r="A1552" s="1" t="s">
        <v>2803</v>
      </c>
      <c r="B1552">
        <v>43644</v>
      </c>
    </row>
    <row r="1553" spans="1:2">
      <c r="A1553" s="1" t="s">
        <v>2804</v>
      </c>
      <c r="B1553">
        <v>43814</v>
      </c>
    </row>
    <row r="1554" spans="1:2">
      <c r="A1554" s="1" t="s">
        <v>2805</v>
      </c>
      <c r="B1554">
        <v>43770</v>
      </c>
    </row>
    <row r="1555" spans="1:2">
      <c r="A1555" s="1" t="s">
        <v>327</v>
      </c>
      <c r="B1555">
        <v>43864</v>
      </c>
    </row>
    <row r="1556" spans="1:2">
      <c r="A1556" s="1" t="s">
        <v>2806</v>
      </c>
      <c r="B1556">
        <v>43602</v>
      </c>
    </row>
    <row r="1557" spans="1:2">
      <c r="A1557" s="1" t="s">
        <v>2807</v>
      </c>
      <c r="B1557">
        <v>43816</v>
      </c>
    </row>
    <row r="1558" spans="1:2">
      <c r="A1558" s="1" t="s">
        <v>2808</v>
      </c>
      <c r="B1558" t="s">
        <v>638</v>
      </c>
    </row>
    <row r="1559" spans="1:2">
      <c r="A1559" s="1" t="s">
        <v>2809</v>
      </c>
      <c r="B1559">
        <v>43796</v>
      </c>
    </row>
    <row r="1560" spans="1:2">
      <c r="A1560" s="1" t="s">
        <v>2810</v>
      </c>
      <c r="B1560" t="s">
        <v>638</v>
      </c>
    </row>
    <row r="1561" spans="1:2">
      <c r="A1561" s="1" t="s">
        <v>2811</v>
      </c>
      <c r="B1561">
        <v>43798</v>
      </c>
    </row>
    <row r="1562" spans="1:2">
      <c r="A1562" s="1" t="s">
        <v>2812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460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170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404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373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405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38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413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638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577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2911</v>
      </c>
      <c r="B1671">
        <v>43845</v>
      </c>
    </row>
    <row r="1672" spans="1:2">
      <c r="A1672" s="1" t="s">
        <v>2912</v>
      </c>
      <c r="B1672">
        <v>43808</v>
      </c>
    </row>
    <row r="1673" spans="1:2">
      <c r="A1673" s="1" t="s">
        <v>2913</v>
      </c>
      <c r="B1673">
        <v>43815</v>
      </c>
    </row>
    <row r="1674" spans="1:2">
      <c r="A1674" s="1" t="s">
        <v>2914</v>
      </c>
      <c r="B1674">
        <v>43819</v>
      </c>
    </row>
    <row r="1675" spans="1:2">
      <c r="A1675" s="1" t="s">
        <v>2915</v>
      </c>
      <c r="B1675">
        <v>43845</v>
      </c>
    </row>
    <row r="1676" spans="1:2">
      <c r="A1676" s="1" t="s">
        <v>540</v>
      </c>
      <c r="B1676">
        <v>43830</v>
      </c>
    </row>
    <row r="1677" spans="1:2">
      <c r="A1677" s="1" t="s">
        <v>406</v>
      </c>
      <c r="B1677">
        <v>43741</v>
      </c>
    </row>
    <row r="1678" spans="1:2">
      <c r="A1678" s="1" t="s">
        <v>382</v>
      </c>
      <c r="B1678">
        <v>43812</v>
      </c>
    </row>
    <row r="1679" spans="1:2">
      <c r="A1679" s="1" t="s">
        <v>2916</v>
      </c>
      <c r="B1679">
        <v>43815</v>
      </c>
    </row>
    <row r="1680" spans="1:2">
      <c r="A1680" s="1" t="s">
        <v>2917</v>
      </c>
      <c r="B1680">
        <v>43814</v>
      </c>
    </row>
    <row r="1681" spans="1:2">
      <c r="A1681" s="1" t="s">
        <v>2918</v>
      </c>
      <c r="B1681">
        <v>43829</v>
      </c>
    </row>
    <row r="1682" spans="1:2">
      <c r="A1682" s="1" t="s">
        <v>2919</v>
      </c>
      <c r="B1682">
        <v>43805</v>
      </c>
    </row>
    <row r="1683" spans="1:2">
      <c r="A1683" s="1" t="s">
        <v>2920</v>
      </c>
      <c r="B1683">
        <v>43837</v>
      </c>
    </row>
    <row r="1684" spans="1:2">
      <c r="A1684" s="1" t="s">
        <v>2921</v>
      </c>
      <c r="B1684">
        <v>43830</v>
      </c>
    </row>
    <row r="1685" spans="1:2">
      <c r="A1685" s="1" t="s">
        <v>2922</v>
      </c>
      <c r="B1685">
        <v>43798</v>
      </c>
    </row>
    <row r="1686" spans="1:2">
      <c r="A1686" s="1" t="s">
        <v>2923</v>
      </c>
      <c r="B1686">
        <v>43879</v>
      </c>
    </row>
    <row r="1687" spans="1:2">
      <c r="A1687" s="1" t="s">
        <v>583</v>
      </c>
      <c r="B1687">
        <v>43727</v>
      </c>
    </row>
    <row r="1688" spans="1:2">
      <c r="A1688" s="1" t="s">
        <v>2924</v>
      </c>
      <c r="B1688">
        <v>43781</v>
      </c>
    </row>
    <row r="1689" spans="1:2">
      <c r="A1689" s="1" t="s">
        <v>2925</v>
      </c>
      <c r="B1689">
        <v>43798</v>
      </c>
    </row>
    <row r="1690" spans="1:2">
      <c r="A1690" s="1" t="s">
        <v>2926</v>
      </c>
      <c r="B1690">
        <v>43829</v>
      </c>
    </row>
    <row r="1691" spans="1:2">
      <c r="A1691" s="1" t="s">
        <v>557</v>
      </c>
      <c r="B1691">
        <v>43825</v>
      </c>
    </row>
    <row r="1692" spans="1:2">
      <c r="A1692" s="1" t="s">
        <v>2927</v>
      </c>
      <c r="B1692">
        <v>43784</v>
      </c>
    </row>
    <row r="1693" spans="1:2">
      <c r="A1693" s="1" t="s">
        <v>2928</v>
      </c>
      <c r="B1693">
        <v>43829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43830</v>
      </c>
    </row>
    <row r="1696" spans="1:2">
      <c r="A1696" s="1" t="s">
        <v>2931</v>
      </c>
      <c r="B1696">
        <v>43815</v>
      </c>
    </row>
    <row r="1697" spans="1:2">
      <c r="A1697" s="1" t="s">
        <v>2932</v>
      </c>
      <c r="B1697">
        <v>43845</v>
      </c>
    </row>
    <row r="1698" spans="1:2">
      <c r="A1698" s="1" t="s">
        <v>2933</v>
      </c>
      <c r="B1698">
        <v>43830</v>
      </c>
    </row>
    <row r="1699" spans="1:2">
      <c r="A1699" s="1" t="s">
        <v>2934</v>
      </c>
      <c r="B1699">
        <v>43812</v>
      </c>
    </row>
    <row r="1700" spans="1:2">
      <c r="A1700" s="1" t="s">
        <v>2935</v>
      </c>
      <c r="B1700">
        <v>43825</v>
      </c>
    </row>
    <row r="1701" spans="1:2">
      <c r="A1701" s="1" t="s">
        <v>2936</v>
      </c>
      <c r="B1701">
        <v>43830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43829</v>
      </c>
    </row>
    <row r="1704" spans="1:2">
      <c r="A1704" s="1" t="s">
        <v>2939</v>
      </c>
      <c r="B1704">
        <v>43854</v>
      </c>
    </row>
    <row r="1705" spans="1:2">
      <c r="A1705" s="1" t="s">
        <v>2940</v>
      </c>
      <c r="B1705">
        <v>43759</v>
      </c>
    </row>
    <row r="1706" spans="1:2">
      <c r="A1706" s="1" t="s">
        <v>2941</v>
      </c>
      <c r="B1706">
        <v>43864</v>
      </c>
    </row>
    <row r="1707" spans="1:2">
      <c r="A1707" s="1" t="s">
        <v>2942</v>
      </c>
      <c r="B1707">
        <v>43830</v>
      </c>
    </row>
    <row r="1708" spans="1:2">
      <c r="A1708" s="1" t="s">
        <v>2943</v>
      </c>
      <c r="B1708">
        <v>43832</v>
      </c>
    </row>
    <row r="1709" spans="1:2">
      <c r="A1709" s="1" t="s">
        <v>2944</v>
      </c>
      <c r="B1709">
        <v>43814</v>
      </c>
    </row>
    <row r="1710" spans="1:2">
      <c r="A1710" s="1" t="s">
        <v>2945</v>
      </c>
      <c r="B1710">
        <v>43753</v>
      </c>
    </row>
    <row r="1711" spans="1:2">
      <c r="A1711" s="1" t="s">
        <v>2946</v>
      </c>
      <c r="B1711">
        <v>43801</v>
      </c>
    </row>
    <row r="1712" spans="1:2">
      <c r="A1712" s="1" t="s">
        <v>2947</v>
      </c>
      <c r="B1712">
        <v>43845</v>
      </c>
    </row>
    <row r="1713" spans="1:2">
      <c r="A1713" s="1" t="s">
        <v>2948</v>
      </c>
      <c r="B1713">
        <v>43825</v>
      </c>
    </row>
    <row r="1714" spans="1:2">
      <c r="A1714" s="1" t="s">
        <v>2949</v>
      </c>
      <c r="B1714">
        <v>43832</v>
      </c>
    </row>
    <row r="1715" spans="1:2">
      <c r="A1715" s="1" t="s">
        <v>2950</v>
      </c>
      <c r="B1715">
        <v>43825</v>
      </c>
    </row>
    <row r="1716" spans="1:2">
      <c r="A1716" s="1" t="s">
        <v>2951</v>
      </c>
      <c r="B1716">
        <v>43832</v>
      </c>
    </row>
    <row r="1717" spans="1:2">
      <c r="A1717" s="1" t="s">
        <v>2952</v>
      </c>
      <c r="B1717">
        <v>43829</v>
      </c>
    </row>
    <row r="1718" spans="1:2">
      <c r="A1718" s="1" t="s">
        <v>2953</v>
      </c>
      <c r="B1718">
        <v>43801</v>
      </c>
    </row>
    <row r="1719" spans="1:2">
      <c r="A1719" s="1" t="s">
        <v>2954</v>
      </c>
      <c r="B1719">
        <v>43815</v>
      </c>
    </row>
    <row r="1720" spans="1:2">
      <c r="A1720" s="1" t="s">
        <v>2955</v>
      </c>
      <c r="B1720">
        <v>43825</v>
      </c>
    </row>
    <row r="1721" spans="1:2">
      <c r="A1721" s="1" t="s">
        <v>2956</v>
      </c>
      <c r="B1721">
        <v>43829</v>
      </c>
    </row>
    <row r="1722" spans="1:2">
      <c r="A1722" s="1" t="s">
        <v>560</v>
      </c>
      <c r="B1722">
        <v>43789</v>
      </c>
    </row>
    <row r="1723" spans="1:2">
      <c r="A1723" s="1" t="s">
        <v>2957</v>
      </c>
      <c r="B1723">
        <v>43810</v>
      </c>
    </row>
    <row r="1724" spans="1:2">
      <c r="A1724" s="1" t="s">
        <v>2958</v>
      </c>
      <c r="B1724">
        <v>43840</v>
      </c>
    </row>
    <row r="1725" spans="1:2">
      <c r="A1725" s="1" t="s">
        <v>485</v>
      </c>
      <c r="B1725">
        <v>43840</v>
      </c>
    </row>
    <row r="1726" spans="1:2">
      <c r="A1726" s="1" t="s">
        <v>2959</v>
      </c>
      <c r="B1726">
        <v>43801</v>
      </c>
    </row>
    <row r="1727" spans="1:2">
      <c r="A1727" s="1" t="s">
        <v>2960</v>
      </c>
      <c r="B1727">
        <v>43825</v>
      </c>
    </row>
    <row r="1728" spans="1:2">
      <c r="A1728" s="1" t="s">
        <v>2961</v>
      </c>
      <c r="B1728">
        <v>43826</v>
      </c>
    </row>
    <row r="1729" spans="1:2">
      <c r="A1729" s="1" t="s">
        <v>2962</v>
      </c>
      <c r="B1729">
        <v>43726</v>
      </c>
    </row>
    <row r="1730" spans="1:2">
      <c r="A1730" s="1" t="s">
        <v>2963</v>
      </c>
      <c r="B1730">
        <v>43621</v>
      </c>
    </row>
    <row r="1731" spans="1:2">
      <c r="A1731" s="1" t="s">
        <v>2964</v>
      </c>
      <c r="B1731">
        <v>43656</v>
      </c>
    </row>
    <row r="1732" spans="1:2">
      <c r="A1732" s="1" t="s">
        <v>2965</v>
      </c>
      <c r="B1732">
        <v>43683</v>
      </c>
    </row>
    <row r="1733" spans="1:2">
      <c r="A1733" s="1" t="s">
        <v>2966</v>
      </c>
      <c r="B1733">
        <v>43830</v>
      </c>
    </row>
    <row r="1734" spans="1:2">
      <c r="A1734" s="1" t="s">
        <v>2967</v>
      </c>
      <c r="B1734">
        <v>43815</v>
      </c>
    </row>
    <row r="1735" spans="1:2">
      <c r="A1735" s="1" t="s">
        <v>2968</v>
      </c>
      <c r="B1735">
        <v>43798</v>
      </c>
    </row>
    <row r="1736" spans="1:2">
      <c r="A1736" s="1" t="s">
        <v>2969</v>
      </c>
      <c r="B1736">
        <v>43803</v>
      </c>
    </row>
    <row r="1737" spans="1:2">
      <c r="A1737" s="1" t="s">
        <v>2970</v>
      </c>
      <c r="B1737">
        <v>43815</v>
      </c>
    </row>
    <row r="1738" spans="1:2">
      <c r="A1738" s="1" t="s">
        <v>2971</v>
      </c>
      <c r="B1738">
        <v>43637</v>
      </c>
    </row>
    <row r="1739" spans="1:2">
      <c r="A1739" s="1" t="s">
        <v>2972</v>
      </c>
      <c r="B1739">
        <v>43830</v>
      </c>
    </row>
    <row r="1740" spans="1:2">
      <c r="A1740" s="1" t="s">
        <v>412</v>
      </c>
      <c r="B1740">
        <v>43812</v>
      </c>
    </row>
    <row r="1741" spans="1:2">
      <c r="A1741" s="1" t="s">
        <v>2973</v>
      </c>
      <c r="B1741">
        <v>43734</v>
      </c>
    </row>
    <row r="1742" spans="1:2">
      <c r="A1742" s="1" t="s">
        <v>2974</v>
      </c>
      <c r="B1742">
        <v>43800</v>
      </c>
    </row>
    <row r="1743" spans="1:2">
      <c r="A1743" s="1" t="s">
        <v>2975</v>
      </c>
      <c r="B1743">
        <v>43845</v>
      </c>
    </row>
    <row r="1744" spans="1:2">
      <c r="A1744" s="1" t="s">
        <v>2976</v>
      </c>
      <c r="B1744">
        <v>43770</v>
      </c>
    </row>
    <row r="1745" spans="1:2">
      <c r="A1745" s="1" t="s">
        <v>2977</v>
      </c>
      <c r="B1745">
        <v>43829</v>
      </c>
    </row>
    <row r="1746" spans="1:2">
      <c r="A1746" s="1" t="s">
        <v>2978</v>
      </c>
      <c r="B1746">
        <v>43574</v>
      </c>
    </row>
    <row r="1747" spans="1:2">
      <c r="A1747" s="1" t="s">
        <v>2979</v>
      </c>
      <c r="B1747">
        <v>43831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43654</v>
      </c>
    </row>
    <row r="1750" spans="1:2">
      <c r="A1750" s="1" t="s">
        <v>2982</v>
      </c>
      <c r="B1750">
        <v>43805</v>
      </c>
    </row>
    <row r="1751" spans="1:2">
      <c r="A1751" s="1" t="s">
        <v>2983</v>
      </c>
      <c r="B1751">
        <v>43852</v>
      </c>
    </row>
    <row r="1752" spans="1:2">
      <c r="A1752" s="1" t="s">
        <v>2984</v>
      </c>
      <c r="B1752">
        <v>43845</v>
      </c>
    </row>
    <row r="1753" spans="1:2">
      <c r="A1753" s="1" t="s">
        <v>2985</v>
      </c>
      <c r="B1753">
        <v>43819</v>
      </c>
    </row>
    <row r="1754" spans="1:2">
      <c r="A1754" s="1" t="s">
        <v>2986</v>
      </c>
      <c r="B1754">
        <v>43685</v>
      </c>
    </row>
    <row r="1755" spans="1:2">
      <c r="A1755" s="1" t="s">
        <v>2987</v>
      </c>
      <c r="B1755">
        <v>43830</v>
      </c>
    </row>
    <row r="1756" spans="1:2">
      <c r="A1756" s="1" t="s">
        <v>2988</v>
      </c>
      <c r="B1756">
        <v>43845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43819</v>
      </c>
    </row>
    <row r="1759" spans="1:2">
      <c r="A1759" s="1" t="s">
        <v>2991</v>
      </c>
      <c r="B1759">
        <v>43816</v>
      </c>
    </row>
    <row r="1760" spans="1:2">
      <c r="A1760" s="1" t="s">
        <v>2992</v>
      </c>
      <c r="B1760">
        <v>43815</v>
      </c>
    </row>
    <row r="1761" spans="1:2">
      <c r="A1761" s="1" t="s">
        <v>2993</v>
      </c>
      <c r="B1761">
        <v>43739</v>
      </c>
    </row>
    <row r="1762" spans="1:2">
      <c r="A1762" s="1" t="s">
        <v>2994</v>
      </c>
      <c r="B1762">
        <v>43753</v>
      </c>
    </row>
    <row r="1763" spans="1:2">
      <c r="A1763" s="1" t="s">
        <v>2995</v>
      </c>
      <c r="B1763">
        <v>43812</v>
      </c>
    </row>
    <row r="1764" spans="1:2">
      <c r="A1764" s="1" t="s">
        <v>2996</v>
      </c>
      <c r="B1764">
        <v>43876</v>
      </c>
    </row>
    <row r="1765" spans="1:2">
      <c r="A1765" s="1" t="s">
        <v>2997</v>
      </c>
      <c r="B1765">
        <v>43845</v>
      </c>
    </row>
    <row r="1766" spans="1:2">
      <c r="A1766" s="1" t="s">
        <v>2998</v>
      </c>
      <c r="B1766">
        <v>43796</v>
      </c>
    </row>
    <row r="1767" spans="1:2">
      <c r="A1767" s="1" t="s">
        <v>384</v>
      </c>
      <c r="B1767">
        <v>43809</v>
      </c>
    </row>
    <row r="1768" spans="1:2">
      <c r="A1768" s="1" t="s">
        <v>2999</v>
      </c>
      <c r="B1768">
        <v>43734</v>
      </c>
    </row>
    <row r="1769" spans="1:2">
      <c r="A1769" s="1" t="s">
        <v>3000</v>
      </c>
      <c r="B1769">
        <v>43825</v>
      </c>
    </row>
    <row r="1770" spans="1:2">
      <c r="A1770" s="1" t="s">
        <v>3001</v>
      </c>
      <c r="B1770">
        <v>43845</v>
      </c>
    </row>
    <row r="1771" spans="1:2">
      <c r="A1771" s="1" t="s">
        <v>3002</v>
      </c>
      <c r="B1771">
        <v>43819</v>
      </c>
    </row>
    <row r="1772" spans="1:2">
      <c r="A1772" s="1" t="s">
        <v>3003</v>
      </c>
      <c r="B1772">
        <v>43833</v>
      </c>
    </row>
    <row r="1773" spans="1:2">
      <c r="A1773" s="1" t="s">
        <v>591</v>
      </c>
      <c r="B1773">
        <v>43756</v>
      </c>
    </row>
    <row r="1774" spans="1:2">
      <c r="A1774" s="1" t="s">
        <v>3004</v>
      </c>
      <c r="B1774">
        <v>43655</v>
      </c>
    </row>
    <row r="1775" spans="1:2">
      <c r="A1775" s="1" t="s">
        <v>3005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354</v>
      </c>
      <c r="B1777">
        <v>43845</v>
      </c>
    </row>
    <row r="1778" spans="1:2">
      <c r="A1778" s="1" t="s">
        <v>3006</v>
      </c>
      <c r="B1778">
        <v>43600</v>
      </c>
    </row>
    <row r="1779" spans="1:2">
      <c r="A1779" s="1" t="s">
        <v>3007</v>
      </c>
      <c r="B1779">
        <v>43825</v>
      </c>
    </row>
    <row r="1780" spans="1:2">
      <c r="A1780" s="1" t="s">
        <v>3008</v>
      </c>
      <c r="B1780">
        <v>43768</v>
      </c>
    </row>
    <row r="1781" spans="1:2">
      <c r="A1781" s="1" t="s">
        <v>3009</v>
      </c>
      <c r="B1781">
        <v>43657</v>
      </c>
    </row>
    <row r="1782" spans="1:2">
      <c r="A1782" s="1" t="s">
        <v>3010</v>
      </c>
      <c r="B1782">
        <v>43830</v>
      </c>
    </row>
    <row r="1783" spans="1:2">
      <c r="A1783" s="1" t="s">
        <v>3011</v>
      </c>
      <c r="B1783" t="s">
        <v>638</v>
      </c>
    </row>
    <row r="1784" spans="1:2">
      <c r="A1784" s="1" t="s">
        <v>3012</v>
      </c>
      <c r="B1784">
        <v>43819</v>
      </c>
    </row>
    <row r="1785" spans="1:2">
      <c r="A1785" s="1" t="s">
        <v>3013</v>
      </c>
      <c r="B1785" t="s">
        <v>638</v>
      </c>
    </row>
    <row r="1786" spans="1:2">
      <c r="A1786" s="1" t="s">
        <v>3014</v>
      </c>
      <c r="B1786">
        <v>43830</v>
      </c>
    </row>
    <row r="1787" spans="1:2">
      <c r="A1787" s="1" t="s">
        <v>3015</v>
      </c>
      <c r="B1787">
        <v>43815</v>
      </c>
    </row>
    <row r="1788" spans="1:2">
      <c r="A1788" s="1" t="s">
        <v>3016</v>
      </c>
      <c r="B1788">
        <v>43783</v>
      </c>
    </row>
    <row r="1789" spans="1:2">
      <c r="A1789" s="1" t="s">
        <v>3017</v>
      </c>
      <c r="B1789">
        <v>43830</v>
      </c>
    </row>
    <row r="1790" spans="1:2">
      <c r="A1790" s="1" t="s">
        <v>3018</v>
      </c>
      <c r="B1790">
        <v>43642</v>
      </c>
    </row>
    <row r="1791" spans="1:2">
      <c r="A1791" s="1" t="s">
        <v>3019</v>
      </c>
      <c r="B1791">
        <v>43825</v>
      </c>
    </row>
    <row r="1792" spans="1:2">
      <c r="A1792" s="1" t="s">
        <v>3020</v>
      </c>
      <c r="B1792">
        <v>43829</v>
      </c>
    </row>
    <row r="1793" spans="1:2">
      <c r="A1793" s="1" t="s">
        <v>3021</v>
      </c>
      <c r="B1793">
        <v>43762</v>
      </c>
    </row>
    <row r="1794" spans="1:2">
      <c r="A1794" s="1" t="s">
        <v>3022</v>
      </c>
      <c r="B1794" t="s">
        <v>638</v>
      </c>
    </row>
    <row r="1795" spans="1:2">
      <c r="A1795" s="1" t="s">
        <v>3023</v>
      </c>
      <c r="B1795">
        <v>43890</v>
      </c>
    </row>
    <row r="1796" spans="1:2">
      <c r="A1796" s="1" t="s">
        <v>3024</v>
      </c>
      <c r="B1796">
        <v>43845</v>
      </c>
    </row>
    <row r="1797" spans="1:2">
      <c r="A1797" s="1" t="s">
        <v>3025</v>
      </c>
      <c r="B1797">
        <v>43845</v>
      </c>
    </row>
    <row r="1798" spans="1:2">
      <c r="A1798" s="1" t="s">
        <v>512</v>
      </c>
      <c r="B1798">
        <v>43845</v>
      </c>
    </row>
    <row r="1799" spans="1:2">
      <c r="A1799" s="1" t="s">
        <v>3026</v>
      </c>
      <c r="B1799">
        <v>43815</v>
      </c>
    </row>
    <row r="1800" spans="1:2">
      <c r="A1800" s="1" t="s">
        <v>3027</v>
      </c>
      <c r="B1800">
        <v>43549</v>
      </c>
    </row>
    <row r="1801" spans="1:2">
      <c r="A1801" s="1" t="s">
        <v>3028</v>
      </c>
      <c r="B1801">
        <v>43830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43825</v>
      </c>
    </row>
    <row r="1804" spans="1:2">
      <c r="A1804" s="1" t="s">
        <v>3031</v>
      </c>
      <c r="B1804">
        <v>43683</v>
      </c>
    </row>
    <row r="1805" spans="1:2">
      <c r="A1805" s="1" t="s">
        <v>3032</v>
      </c>
      <c r="B1805">
        <v>43832</v>
      </c>
    </row>
    <row r="1806" spans="1:2">
      <c r="A1806" s="1" t="s">
        <v>3033</v>
      </c>
      <c r="B1806">
        <v>43654</v>
      </c>
    </row>
    <row r="1807" spans="1:2">
      <c r="A1807" s="1" t="s">
        <v>3034</v>
      </c>
      <c r="B1807">
        <v>43734</v>
      </c>
    </row>
    <row r="1808" spans="1:2">
      <c r="A1808" s="1" t="s">
        <v>3035</v>
      </c>
      <c r="B1808">
        <v>43784</v>
      </c>
    </row>
    <row r="1809" spans="1:2">
      <c r="A1809" s="1" t="s">
        <v>3036</v>
      </c>
      <c r="B1809">
        <v>43769</v>
      </c>
    </row>
    <row r="1810" spans="1:2">
      <c r="A1810" s="1" t="s">
        <v>3037</v>
      </c>
      <c r="B1810">
        <v>43672</v>
      </c>
    </row>
    <row r="1811" spans="1:2">
      <c r="A1811" s="1" t="s">
        <v>3038</v>
      </c>
      <c r="B1811">
        <v>43860</v>
      </c>
    </row>
    <row r="1812" spans="1:2">
      <c r="A1812" s="1" t="s">
        <v>3039</v>
      </c>
      <c r="B1812">
        <v>43892</v>
      </c>
    </row>
    <row r="1813" spans="1:2">
      <c r="A1813" s="1" t="s">
        <v>3040</v>
      </c>
      <c r="B1813">
        <v>43655</v>
      </c>
    </row>
    <row r="1814" spans="1:2">
      <c r="A1814" s="1" t="s">
        <v>3041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3042</v>
      </c>
      <c r="B1816">
        <v>43798</v>
      </c>
    </row>
    <row r="1817" spans="1:2">
      <c r="A1817" s="1" t="s">
        <v>3043</v>
      </c>
      <c r="B1817">
        <v>43845</v>
      </c>
    </row>
    <row r="1818" spans="1:2">
      <c r="A1818" s="1" t="s">
        <v>3044</v>
      </c>
      <c r="B1818">
        <v>43784</v>
      </c>
    </row>
    <row r="1819" spans="1:2">
      <c r="A1819" s="1" t="s">
        <v>3045</v>
      </c>
      <c r="B1819">
        <v>43830</v>
      </c>
    </row>
    <row r="1820" spans="1:2">
      <c r="A1820" s="1" t="s">
        <v>3046</v>
      </c>
      <c r="B1820">
        <v>43749</v>
      </c>
    </row>
    <row r="1821" spans="1:2">
      <c r="A1821" s="1" t="s">
        <v>3047</v>
      </c>
      <c r="B1821">
        <v>43825</v>
      </c>
    </row>
    <row r="1822" spans="1:2">
      <c r="A1822" s="1" t="s">
        <v>3048</v>
      </c>
      <c r="B1822">
        <v>43798</v>
      </c>
    </row>
    <row r="1823" spans="1:2">
      <c r="A1823" s="1" t="s">
        <v>3049</v>
      </c>
      <c r="B1823">
        <v>43691</v>
      </c>
    </row>
    <row r="1824" spans="1:2">
      <c r="A1824" s="1" t="s">
        <v>3050</v>
      </c>
      <c r="B1824">
        <v>43768</v>
      </c>
    </row>
    <row r="1825" spans="1:2">
      <c r="A1825" s="1" t="s">
        <v>3051</v>
      </c>
      <c r="B1825">
        <v>43689</v>
      </c>
    </row>
    <row r="1826" spans="1:2">
      <c r="A1826" s="1" t="s">
        <v>3052</v>
      </c>
      <c r="B1826">
        <v>43678</v>
      </c>
    </row>
    <row r="1827" spans="1:2">
      <c r="A1827" s="1" t="s">
        <v>3053</v>
      </c>
      <c r="B1827">
        <v>43830</v>
      </c>
    </row>
    <row r="1828" spans="1:2">
      <c r="A1828" s="1" t="s">
        <v>3054</v>
      </c>
      <c r="B1828">
        <v>43753</v>
      </c>
    </row>
    <row r="1829" spans="1:2">
      <c r="A1829" s="1" t="s">
        <v>3055</v>
      </c>
      <c r="B1829">
        <v>43819</v>
      </c>
    </row>
    <row r="1830" spans="1:2">
      <c r="A1830" s="1" t="s">
        <v>3056</v>
      </c>
      <c r="B1830">
        <v>43832</v>
      </c>
    </row>
    <row r="1831" spans="1:2">
      <c r="A1831" s="1" t="s">
        <v>3057</v>
      </c>
      <c r="B1831">
        <v>43831</v>
      </c>
    </row>
    <row r="1832" spans="1:2">
      <c r="A1832" s="1" t="s">
        <v>3058</v>
      </c>
      <c r="B1832">
        <v>43815</v>
      </c>
    </row>
    <row r="1833" spans="1:2">
      <c r="A1833" s="1" t="s">
        <v>3059</v>
      </c>
      <c r="B1833">
        <v>43798</v>
      </c>
    </row>
    <row r="1834" spans="1:2">
      <c r="A1834" s="1" t="s">
        <v>3060</v>
      </c>
      <c r="B1834">
        <v>43829</v>
      </c>
    </row>
    <row r="1835" spans="1:2">
      <c r="A1835" s="1" t="s">
        <v>3061</v>
      </c>
      <c r="B1835">
        <v>43588</v>
      </c>
    </row>
    <row r="1836" spans="1:2">
      <c r="A1836" s="1" t="s">
        <v>3062</v>
      </c>
      <c r="B1836">
        <v>43829</v>
      </c>
    </row>
    <row r="1837" spans="1:2">
      <c r="A1837" s="1" t="s">
        <v>3063</v>
      </c>
      <c r="B1837">
        <v>43808</v>
      </c>
    </row>
    <row r="1838" spans="1:2">
      <c r="A1838" s="1" t="s">
        <v>3064</v>
      </c>
      <c r="B1838">
        <v>43830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43770</v>
      </c>
    </row>
    <row r="1841" spans="1:2">
      <c r="A1841" s="1" t="s">
        <v>3067</v>
      </c>
      <c r="B1841">
        <v>43777</v>
      </c>
    </row>
    <row r="1842" spans="1:2">
      <c r="A1842" s="1" t="s">
        <v>3068</v>
      </c>
      <c r="B1842">
        <v>43921</v>
      </c>
    </row>
    <row r="1843" spans="1:2">
      <c r="A1843" s="1" t="s">
        <v>3069</v>
      </c>
      <c r="B1843">
        <v>43735</v>
      </c>
    </row>
    <row r="1844" spans="1:2">
      <c r="A1844" s="1" t="s">
        <v>271</v>
      </c>
      <c r="B1844">
        <v>43859</v>
      </c>
    </row>
    <row r="1845" spans="1:2">
      <c r="A1845" s="1" t="s">
        <v>3070</v>
      </c>
      <c r="B1845">
        <v>43654</v>
      </c>
    </row>
    <row r="1846" spans="1:2">
      <c r="A1846" s="1" t="s">
        <v>3071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3072</v>
      </c>
      <c r="B1848">
        <v>43830</v>
      </c>
    </row>
    <row r="1849" spans="1:2">
      <c r="A1849" s="1" t="s">
        <v>3073</v>
      </c>
      <c r="B1849">
        <v>43462</v>
      </c>
    </row>
    <row r="1850" spans="1:2">
      <c r="A1850" s="1" t="s">
        <v>3074</v>
      </c>
      <c r="B1850">
        <v>43816</v>
      </c>
    </row>
    <row r="1851" spans="1:2">
      <c r="A1851" s="1" t="s">
        <v>3075</v>
      </c>
      <c r="B1851">
        <v>43830</v>
      </c>
    </row>
    <row r="1852" spans="1:2">
      <c r="A1852" s="1" t="s">
        <v>280</v>
      </c>
      <c r="B1852">
        <v>43784</v>
      </c>
    </row>
    <row r="1853" spans="1:2">
      <c r="A1853" s="1" t="s">
        <v>3076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3077</v>
      </c>
      <c r="B1855">
        <v>43876</v>
      </c>
    </row>
    <row r="1856" spans="1:2">
      <c r="A1856" s="1" t="s">
        <v>3078</v>
      </c>
      <c r="B1856">
        <v>43804</v>
      </c>
    </row>
    <row r="1857" spans="1:2">
      <c r="A1857" s="1" t="s">
        <v>3079</v>
      </c>
      <c r="B1857">
        <v>43832</v>
      </c>
    </row>
    <row r="1858" spans="1:2">
      <c r="A1858" s="1" t="s">
        <v>3080</v>
      </c>
      <c r="B1858">
        <v>43867</v>
      </c>
    </row>
    <row r="1859" spans="1:2">
      <c r="A1859" s="1" t="s">
        <v>3081</v>
      </c>
      <c r="B1859">
        <v>43845</v>
      </c>
    </row>
    <row r="1860" spans="1:2">
      <c r="A1860" s="1" t="s">
        <v>3082</v>
      </c>
      <c r="B1860">
        <v>43832</v>
      </c>
    </row>
    <row r="1861" spans="1:2">
      <c r="A1861" s="1" t="s">
        <v>3083</v>
      </c>
      <c r="B1861">
        <v>43798</v>
      </c>
    </row>
    <row r="1862" spans="1:2">
      <c r="A1862" s="1" t="s">
        <v>3084</v>
      </c>
      <c r="B1862">
        <v>43845</v>
      </c>
    </row>
    <row r="1863" spans="1:2">
      <c r="A1863" s="1" t="s">
        <v>3085</v>
      </c>
      <c r="B1863">
        <v>43788</v>
      </c>
    </row>
    <row r="1864" spans="1:2">
      <c r="A1864" s="1" t="s">
        <v>3086</v>
      </c>
      <c r="B1864">
        <v>43831</v>
      </c>
    </row>
    <row r="1865" spans="1:2">
      <c r="A1865" s="1" t="s">
        <v>3087</v>
      </c>
      <c r="B1865">
        <v>43892</v>
      </c>
    </row>
    <row r="1866" spans="1:2">
      <c r="A1866" s="1" t="s">
        <v>3088</v>
      </c>
      <c r="B1866">
        <v>43830</v>
      </c>
    </row>
    <row r="1867" spans="1:2">
      <c r="A1867" s="1" t="s">
        <v>3089</v>
      </c>
      <c r="B1867">
        <v>43829</v>
      </c>
    </row>
    <row r="1868" spans="1:2">
      <c r="A1868" s="1" t="s">
        <v>3090</v>
      </c>
      <c r="B1868">
        <v>43830</v>
      </c>
    </row>
    <row r="1869" spans="1:2">
      <c r="A1869" s="1" t="s">
        <v>3091</v>
      </c>
      <c r="B1869">
        <v>43864</v>
      </c>
    </row>
    <row r="1870" spans="1:2">
      <c r="A1870" s="1" t="s">
        <v>3092</v>
      </c>
      <c r="B1870">
        <v>43654</v>
      </c>
    </row>
    <row r="1871" spans="1:2">
      <c r="A1871" s="1" t="s">
        <v>3093</v>
      </c>
      <c r="B1871">
        <v>43830</v>
      </c>
    </row>
    <row r="1872" spans="1:2">
      <c r="A1872" s="1" t="s">
        <v>3094</v>
      </c>
      <c r="B1872">
        <v>43675</v>
      </c>
    </row>
    <row r="1873" spans="1:2">
      <c r="A1873" s="1" t="s">
        <v>3095</v>
      </c>
      <c r="B1873">
        <v>43839</v>
      </c>
    </row>
    <row r="1874" spans="1:2">
      <c r="A1874" s="1" t="s">
        <v>3096</v>
      </c>
      <c r="B1874">
        <v>43819</v>
      </c>
    </row>
    <row r="1875" spans="1:2">
      <c r="A1875" s="1" t="s">
        <v>3097</v>
      </c>
      <c r="B1875">
        <v>43829</v>
      </c>
    </row>
    <row r="1876" spans="1:2">
      <c r="A1876" s="1" t="s">
        <v>3098</v>
      </c>
      <c r="B1876">
        <v>43830</v>
      </c>
    </row>
    <row r="1877" spans="1:2">
      <c r="A1877" s="1" t="s">
        <v>3099</v>
      </c>
      <c r="B1877" t="s">
        <v>638</v>
      </c>
    </row>
    <row r="1878" spans="1:2">
      <c r="A1878" s="1" t="s">
        <v>3100</v>
      </c>
      <c r="B1878">
        <v>43819</v>
      </c>
    </row>
    <row r="1879" spans="1:2">
      <c r="A1879" s="1" t="s">
        <v>3101</v>
      </c>
      <c r="B1879">
        <v>43805</v>
      </c>
    </row>
    <row r="1880" spans="1:2">
      <c r="A1880" s="1" t="s">
        <v>3102</v>
      </c>
      <c r="B1880">
        <v>43798</v>
      </c>
    </row>
    <row r="1881" spans="1:2">
      <c r="A1881" s="1" t="s">
        <v>3103</v>
      </c>
      <c r="B1881">
        <v>43817</v>
      </c>
    </row>
    <row r="1882" spans="1:2">
      <c r="A1882" s="1" t="s">
        <v>3104</v>
      </c>
      <c r="B1882">
        <v>43830</v>
      </c>
    </row>
    <row r="1883" spans="1:2">
      <c r="A1883" s="1" t="s">
        <v>3105</v>
      </c>
      <c r="B1883">
        <v>43759</v>
      </c>
    </row>
    <row r="1884" spans="1:2">
      <c r="A1884" s="1" t="s">
        <v>3106</v>
      </c>
      <c r="B1884">
        <v>43830</v>
      </c>
    </row>
    <row r="1885" spans="1:2">
      <c r="A1885" s="1" t="s">
        <v>3107</v>
      </c>
      <c r="B1885">
        <v>43836</v>
      </c>
    </row>
    <row r="1886" spans="1:2">
      <c r="A1886" s="1" t="s">
        <v>3108</v>
      </c>
      <c r="B1886">
        <v>43839</v>
      </c>
    </row>
    <row r="1887" spans="1:2">
      <c r="A1887" s="1" t="s">
        <v>3109</v>
      </c>
      <c r="B1887">
        <v>43802</v>
      </c>
    </row>
    <row r="1888" spans="1:2">
      <c r="A1888" s="1" t="s">
        <v>3110</v>
      </c>
      <c r="B1888">
        <v>43815</v>
      </c>
    </row>
    <row r="1889" spans="1:2">
      <c r="A1889" s="1" t="s">
        <v>3111</v>
      </c>
      <c r="B1889">
        <v>43832</v>
      </c>
    </row>
    <row r="1890" spans="1:2">
      <c r="A1890" s="1" t="s">
        <v>3112</v>
      </c>
      <c r="B1890">
        <v>43891</v>
      </c>
    </row>
    <row r="1891" spans="1:2">
      <c r="A1891" s="1" t="s">
        <v>3113</v>
      </c>
      <c r="B1891">
        <v>43862</v>
      </c>
    </row>
    <row r="1892" spans="1:2">
      <c r="A1892" s="1" t="s">
        <v>3114</v>
      </c>
      <c r="B1892">
        <v>43876</v>
      </c>
    </row>
    <row r="1893" spans="1:2">
      <c r="A1893" s="1" t="s">
        <v>3115</v>
      </c>
      <c r="B1893">
        <v>43753</v>
      </c>
    </row>
    <row r="1894" spans="1:2">
      <c r="A1894" s="1" t="s">
        <v>3116</v>
      </c>
      <c r="B1894">
        <v>43738</v>
      </c>
    </row>
    <row r="1895" spans="1:2">
      <c r="A1895" s="1" t="s">
        <v>3117</v>
      </c>
      <c r="B1895">
        <v>43830</v>
      </c>
    </row>
    <row r="1896" spans="1:2">
      <c r="A1896" s="1" t="s">
        <v>3118</v>
      </c>
      <c r="B1896">
        <v>43628</v>
      </c>
    </row>
    <row r="1897" spans="1:2">
      <c r="A1897" s="1" t="s">
        <v>3119</v>
      </c>
      <c r="B1897">
        <v>43805</v>
      </c>
    </row>
    <row r="1898" spans="1:2">
      <c r="A1898" s="1" t="s">
        <v>3120</v>
      </c>
      <c r="B1898">
        <v>43773</v>
      </c>
    </row>
    <row r="1899" spans="1:2">
      <c r="A1899" s="1" t="s">
        <v>3121</v>
      </c>
      <c r="B1899" t="s">
        <v>638</v>
      </c>
    </row>
    <row r="1900" spans="1:2">
      <c r="A1900" s="1" t="s">
        <v>3122</v>
      </c>
      <c r="B1900">
        <v>43654</v>
      </c>
    </row>
    <row r="1901" spans="1:2">
      <c r="A1901" s="1" t="s">
        <v>3123</v>
      </c>
      <c r="B1901">
        <v>43864</v>
      </c>
    </row>
    <row r="1902" spans="1:2">
      <c r="A1902" s="1" t="s">
        <v>426</v>
      </c>
      <c r="B1902">
        <v>43845</v>
      </c>
    </row>
    <row r="1903" spans="1:2">
      <c r="A1903" s="1" t="s">
        <v>3124</v>
      </c>
      <c r="B1903" t="s">
        <v>638</v>
      </c>
    </row>
    <row r="1904" spans="1:2">
      <c r="A1904" s="1" t="s">
        <v>3125</v>
      </c>
      <c r="B1904">
        <v>43830</v>
      </c>
    </row>
    <row r="1905" spans="1:2">
      <c r="A1905" s="1" t="s">
        <v>3126</v>
      </c>
      <c r="B1905">
        <v>43832</v>
      </c>
    </row>
    <row r="1906" spans="1:2">
      <c r="A1906" s="1" t="s">
        <v>268</v>
      </c>
      <c r="B1906">
        <v>43761</v>
      </c>
    </row>
    <row r="1907" spans="1:2">
      <c r="A1907" s="1" t="s">
        <v>3127</v>
      </c>
      <c r="B1907">
        <v>43864</v>
      </c>
    </row>
    <row r="1908" spans="1:2">
      <c r="A1908" s="1" t="s">
        <v>3128</v>
      </c>
      <c r="B1908">
        <v>43733</v>
      </c>
    </row>
    <row r="1909" spans="1:2">
      <c r="A1909" s="1" t="s">
        <v>3129</v>
      </c>
      <c r="B1909">
        <v>43830</v>
      </c>
    </row>
    <row r="1910" spans="1:2">
      <c r="A1910" s="1" t="s">
        <v>3130</v>
      </c>
      <c r="B1910">
        <v>43798</v>
      </c>
    </row>
    <row r="1911" spans="1:2">
      <c r="A1911" s="1" t="s">
        <v>3131</v>
      </c>
      <c r="B1911">
        <v>43809</v>
      </c>
    </row>
    <row r="1912" spans="1:2">
      <c r="A1912" s="1" t="s">
        <v>3132</v>
      </c>
      <c r="B1912">
        <v>43830</v>
      </c>
    </row>
    <row r="1913" spans="1:2">
      <c r="A1913" s="1" t="s">
        <v>3133</v>
      </c>
      <c r="B1913">
        <v>43819</v>
      </c>
    </row>
    <row r="1914" spans="1:2">
      <c r="A1914" s="1" t="s">
        <v>3134</v>
      </c>
      <c r="B1914">
        <v>43707</v>
      </c>
    </row>
    <row r="1915" spans="1:2">
      <c r="A1915" s="1" t="s">
        <v>3135</v>
      </c>
      <c r="B1915">
        <v>43837</v>
      </c>
    </row>
    <row r="1916" spans="1:2">
      <c r="A1916" s="1" t="s">
        <v>410</v>
      </c>
      <c r="B1916">
        <v>43845</v>
      </c>
    </row>
    <row r="1917" spans="1:2">
      <c r="A1917" s="1" t="s">
        <v>3136</v>
      </c>
      <c r="B1917">
        <v>43890</v>
      </c>
    </row>
    <row r="1918" spans="1:2">
      <c r="A1918" s="1" t="s">
        <v>3137</v>
      </c>
      <c r="B1918">
        <v>43819</v>
      </c>
    </row>
    <row r="1919" spans="1:2">
      <c r="A1919" s="1" t="s">
        <v>3138</v>
      </c>
      <c r="B1919">
        <v>43735</v>
      </c>
    </row>
    <row r="1920" spans="1:2">
      <c r="A1920" s="1" t="s">
        <v>3139</v>
      </c>
      <c r="B1920">
        <v>43831</v>
      </c>
    </row>
    <row r="1921" spans="1:2">
      <c r="A1921" s="1" t="s">
        <v>3140</v>
      </c>
      <c r="B1921">
        <v>43803</v>
      </c>
    </row>
    <row r="1922" spans="1:2">
      <c r="A1922" s="1" t="s">
        <v>3141</v>
      </c>
      <c r="B1922">
        <v>43825</v>
      </c>
    </row>
    <row r="1923" spans="1:2">
      <c r="A1923" s="1" t="s">
        <v>3142</v>
      </c>
      <c r="B1923">
        <v>43831</v>
      </c>
    </row>
    <row r="1924" spans="1:2">
      <c r="A1924" s="1" t="s">
        <v>3143</v>
      </c>
      <c r="B1924">
        <v>43812</v>
      </c>
    </row>
    <row r="1925" spans="1:2">
      <c r="A1925" s="1" t="s">
        <v>3144</v>
      </c>
      <c r="B1925">
        <v>43830</v>
      </c>
    </row>
    <row r="1926" spans="1:2">
      <c r="A1926" s="1" t="s">
        <v>3145</v>
      </c>
      <c r="B1926">
        <v>43798</v>
      </c>
    </row>
    <row r="1927" spans="1:2">
      <c r="A1927" s="1" t="s">
        <v>3146</v>
      </c>
      <c r="B1927" t="s">
        <v>638</v>
      </c>
    </row>
    <row r="1928" spans="1:2">
      <c r="A1928" s="1" t="s">
        <v>3147</v>
      </c>
      <c r="B1928">
        <v>43423</v>
      </c>
    </row>
    <row r="1929" spans="1:2">
      <c r="A1929" s="1" t="s">
        <v>3148</v>
      </c>
      <c r="B1929" t="s">
        <v>638</v>
      </c>
    </row>
    <row r="1930" spans="1:2">
      <c r="A1930" s="1" t="s">
        <v>3149</v>
      </c>
      <c r="B1930">
        <v>43784</v>
      </c>
    </row>
    <row r="1931" spans="1:2">
      <c r="A1931" s="1" t="s">
        <v>3150</v>
      </c>
      <c r="B1931">
        <v>43831</v>
      </c>
    </row>
    <row r="1932" spans="1:2">
      <c r="A1932" s="1" t="s">
        <v>3151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3152</v>
      </c>
      <c r="B1934">
        <v>43831</v>
      </c>
    </row>
    <row r="1935" spans="1:2">
      <c r="A1935" s="1" t="s">
        <v>3153</v>
      </c>
      <c r="B1935">
        <v>43892</v>
      </c>
    </row>
    <row r="1936" spans="1:2">
      <c r="A1936" s="1" t="s">
        <v>3154</v>
      </c>
      <c r="B1936">
        <v>43798</v>
      </c>
    </row>
    <row r="1937" spans="1:2">
      <c r="A1937" s="1" t="s">
        <v>3155</v>
      </c>
      <c r="B1937">
        <v>43830</v>
      </c>
    </row>
    <row r="1938" spans="1:2">
      <c r="A1938" s="1" t="s">
        <v>422</v>
      </c>
      <c r="B1938">
        <v>43847</v>
      </c>
    </row>
    <row r="1939" spans="1:2">
      <c r="A1939" s="1" t="s">
        <v>3156</v>
      </c>
      <c r="B1939">
        <v>43602</v>
      </c>
    </row>
    <row r="1940" spans="1:2">
      <c r="A1940" s="1" t="s">
        <v>3157</v>
      </c>
      <c r="B1940">
        <v>43830</v>
      </c>
    </row>
    <row r="1941" spans="1:2">
      <c r="A1941" s="1" t="s">
        <v>3158</v>
      </c>
      <c r="B1941">
        <v>43465</v>
      </c>
    </row>
    <row r="1942" spans="1:2">
      <c r="A1942" s="1" t="s">
        <v>3159</v>
      </c>
      <c r="B1942">
        <v>43735</v>
      </c>
    </row>
    <row r="1943" spans="1:2">
      <c r="A1943" s="1" t="s">
        <v>3160</v>
      </c>
      <c r="B1943">
        <v>43805</v>
      </c>
    </row>
    <row r="1944" spans="1:2">
      <c r="A1944" s="1" t="s">
        <v>3161</v>
      </c>
      <c r="B1944">
        <v>43826</v>
      </c>
    </row>
    <row r="1945" spans="1:2">
      <c r="A1945" s="1" t="s">
        <v>3162</v>
      </c>
      <c r="B1945">
        <v>43796</v>
      </c>
    </row>
    <row r="1946" spans="1:2">
      <c r="A1946" s="1" t="s">
        <v>3163</v>
      </c>
      <c r="B1946">
        <v>43784</v>
      </c>
    </row>
    <row r="1947" spans="1:2">
      <c r="A1947" s="1" t="s">
        <v>3164</v>
      </c>
      <c r="B1947">
        <v>43830</v>
      </c>
    </row>
    <row r="1948" spans="1:2">
      <c r="A1948" s="1" t="s">
        <v>3165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553</v>
      </c>
      <c r="B1950">
        <v>43815</v>
      </c>
    </row>
    <row r="1951" spans="1:2">
      <c r="A1951" s="1" t="s">
        <v>3166</v>
      </c>
      <c r="B1951">
        <v>43890</v>
      </c>
    </row>
    <row r="1952" spans="1:2">
      <c r="A1952" s="1" t="s">
        <v>3167</v>
      </c>
      <c r="B1952">
        <v>43626</v>
      </c>
    </row>
    <row r="1953" spans="1:2">
      <c r="A1953" s="1" t="s">
        <v>3168</v>
      </c>
      <c r="B1953">
        <v>43833</v>
      </c>
    </row>
    <row r="1954" spans="1:2">
      <c r="A1954" s="1" t="s">
        <v>3169</v>
      </c>
      <c r="B1954">
        <v>43753</v>
      </c>
    </row>
    <row r="1955" spans="1:2">
      <c r="A1955" s="1" t="s">
        <v>3170</v>
      </c>
      <c r="B1955">
        <v>43805</v>
      </c>
    </row>
    <row r="1956" spans="1:2">
      <c r="A1956" s="1" t="s">
        <v>3171</v>
      </c>
      <c r="B1956">
        <v>43784</v>
      </c>
    </row>
    <row r="1957" spans="1:2">
      <c r="A1957" s="1" t="s">
        <v>3172</v>
      </c>
      <c r="B1957">
        <v>43830</v>
      </c>
    </row>
    <row r="1958" spans="1:2">
      <c r="A1958" s="1" t="s">
        <v>3173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638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638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463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550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638</v>
      </c>
    </row>
    <row r="2010" spans="1:2">
      <c r="A2010" s="1" t="s">
        <v>3223</v>
      </c>
      <c r="B2010" t="s">
        <v>638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638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638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440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595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133</v>
      </c>
      <c r="B2046">
        <v>43819</v>
      </c>
    </row>
    <row r="2047" spans="1:2">
      <c r="A2047" s="1" t="s">
        <v>548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558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450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296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445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403</v>
      </c>
      <c r="B2100">
        <v>43802</v>
      </c>
    </row>
    <row r="2101" spans="1:2">
      <c r="A2101" s="1" t="s">
        <v>416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257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511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638</v>
      </c>
    </row>
    <row r="2124" spans="1:2">
      <c r="A2124" s="1" t="s">
        <v>437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287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638</v>
      </c>
    </row>
    <row r="2129" spans="1:2">
      <c r="A2129" s="1" t="s">
        <v>357</v>
      </c>
      <c r="B2129">
        <v>43850</v>
      </c>
    </row>
    <row r="2130" spans="1:2">
      <c r="A2130" s="1" t="s">
        <v>3328</v>
      </c>
      <c r="B2130">
        <v>43607</v>
      </c>
    </row>
    <row r="2131" spans="1:2">
      <c r="A2131" s="1" t="s">
        <v>3329</v>
      </c>
      <c r="B2131">
        <v>43805</v>
      </c>
    </row>
    <row r="2132" spans="1:2">
      <c r="A2132" s="1" t="s">
        <v>3330</v>
      </c>
      <c r="B2132">
        <v>43825</v>
      </c>
    </row>
    <row r="2133" spans="1:2">
      <c r="A2133" s="1" t="s">
        <v>3331</v>
      </c>
      <c r="B2133">
        <v>43700</v>
      </c>
    </row>
    <row r="2134" spans="1:2">
      <c r="A2134" s="1" t="s">
        <v>3332</v>
      </c>
      <c r="B2134">
        <v>43830</v>
      </c>
    </row>
    <row r="2135" spans="1:2">
      <c r="A2135" s="1" t="s">
        <v>3333</v>
      </c>
      <c r="B2135">
        <v>43819</v>
      </c>
    </row>
    <row r="2136" spans="1:2">
      <c r="A2136" s="1" t="s">
        <v>3334</v>
      </c>
      <c r="B2136">
        <v>43798</v>
      </c>
    </row>
    <row r="2137" spans="1:2">
      <c r="A2137" s="1" t="s">
        <v>3335</v>
      </c>
      <c r="B2137">
        <v>43826</v>
      </c>
    </row>
    <row r="2138" spans="1:2">
      <c r="A2138" s="1" t="s">
        <v>3336</v>
      </c>
      <c r="B2138">
        <v>43830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43759</v>
      </c>
    </row>
    <row r="2141" spans="1:2">
      <c r="A2141" s="1" t="s">
        <v>3339</v>
      </c>
      <c r="B2141" t="s">
        <v>638</v>
      </c>
    </row>
    <row r="2142" spans="1:2">
      <c r="A2142" s="1" t="s">
        <v>3340</v>
      </c>
      <c r="B2142">
        <v>43833</v>
      </c>
    </row>
    <row r="2143" spans="1:2">
      <c r="A2143" s="1" t="s">
        <v>3341</v>
      </c>
      <c r="B2143">
        <v>43796</v>
      </c>
    </row>
    <row r="2144" spans="1:2">
      <c r="A2144" s="1" t="s">
        <v>282</v>
      </c>
      <c r="B2144">
        <v>43812</v>
      </c>
    </row>
    <row r="2145" spans="1:2">
      <c r="A2145" s="1" t="s">
        <v>3342</v>
      </c>
      <c r="B2145">
        <v>43644</v>
      </c>
    </row>
    <row r="2146" spans="1:2">
      <c r="A2146" s="1" t="s">
        <v>419</v>
      </c>
      <c r="B2146">
        <v>43861</v>
      </c>
    </row>
    <row r="2147" spans="1:2">
      <c r="A2147" s="1" t="s">
        <v>3343</v>
      </c>
      <c r="B2147">
        <v>43845</v>
      </c>
    </row>
    <row r="2148" spans="1:2">
      <c r="A2148" s="1" t="s">
        <v>3344</v>
      </c>
      <c r="B2148">
        <v>43830</v>
      </c>
    </row>
    <row r="2149" spans="1:2">
      <c r="A2149" s="1" t="s">
        <v>3345</v>
      </c>
      <c r="B2149">
        <v>43726</v>
      </c>
    </row>
    <row r="2150" spans="1:2">
      <c r="A2150" s="1" t="s">
        <v>3346</v>
      </c>
      <c r="B2150">
        <v>43836</v>
      </c>
    </row>
    <row r="2151" spans="1:2">
      <c r="A2151" s="1" t="s">
        <v>3347</v>
      </c>
      <c r="B2151">
        <v>43800</v>
      </c>
    </row>
    <row r="2152" spans="1:2">
      <c r="A2152" s="1" t="s">
        <v>3348</v>
      </c>
      <c r="B2152">
        <v>43808</v>
      </c>
    </row>
    <row r="2153" spans="1:2">
      <c r="A2153" s="1" t="s">
        <v>3349</v>
      </c>
      <c r="B2153" t="s">
        <v>638</v>
      </c>
    </row>
    <row r="2154" spans="1:2">
      <c r="A2154" s="1" t="s">
        <v>3350</v>
      </c>
      <c r="B2154">
        <v>43753</v>
      </c>
    </row>
    <row r="2155" spans="1:2">
      <c r="A2155" s="1" t="s">
        <v>567</v>
      </c>
      <c r="B2155">
        <v>43845</v>
      </c>
    </row>
    <row r="2156" spans="1:2">
      <c r="A2156" s="1" t="s">
        <v>3351</v>
      </c>
      <c r="B2156">
        <v>43864</v>
      </c>
    </row>
    <row r="2157" spans="1:2">
      <c r="A2157" s="1" t="s">
        <v>395</v>
      </c>
      <c r="B2157">
        <v>43845</v>
      </c>
    </row>
    <row r="2158" spans="1:2">
      <c r="A2158" s="1" t="s">
        <v>3352</v>
      </c>
      <c r="B2158">
        <v>43798</v>
      </c>
    </row>
    <row r="2159" spans="1:2">
      <c r="A2159" s="1" t="s">
        <v>3353</v>
      </c>
      <c r="B2159">
        <v>43817</v>
      </c>
    </row>
    <row r="2160" spans="1:2">
      <c r="A2160" s="1" t="s">
        <v>3354</v>
      </c>
      <c r="B2160">
        <v>43572</v>
      </c>
    </row>
    <row r="2161" spans="1:2">
      <c r="A2161" s="1" t="s">
        <v>3355</v>
      </c>
      <c r="B2161">
        <v>43830</v>
      </c>
    </row>
    <row r="2162" spans="1:2">
      <c r="A2162" s="1" t="s">
        <v>3356</v>
      </c>
      <c r="B2162">
        <v>43579</v>
      </c>
    </row>
    <row r="2163" spans="1:2">
      <c r="A2163" s="1" t="s">
        <v>3357</v>
      </c>
      <c r="B2163">
        <v>43756</v>
      </c>
    </row>
    <row r="2164" spans="1:2">
      <c r="A2164" s="1" t="s">
        <v>3358</v>
      </c>
      <c r="B2164">
        <v>43770</v>
      </c>
    </row>
    <row r="2165" spans="1:2">
      <c r="A2165" s="1" t="s">
        <v>3359</v>
      </c>
      <c r="B2165">
        <v>43819</v>
      </c>
    </row>
    <row r="2166" spans="1:2">
      <c r="A2166" s="1" t="s">
        <v>3360</v>
      </c>
      <c r="B2166">
        <v>43609</v>
      </c>
    </row>
    <row r="2167" spans="1:2">
      <c r="A2167" s="1" t="s">
        <v>3361</v>
      </c>
      <c r="B2167">
        <v>43853</v>
      </c>
    </row>
    <row r="2168" spans="1:2">
      <c r="A2168" s="1" t="s">
        <v>3362</v>
      </c>
      <c r="B2168">
        <v>43876</v>
      </c>
    </row>
    <row r="2169" spans="1:2">
      <c r="A2169" s="1" t="s">
        <v>3363</v>
      </c>
      <c r="B2169">
        <v>43798</v>
      </c>
    </row>
    <row r="2170" spans="1:2">
      <c r="A2170" s="1" t="s">
        <v>3364</v>
      </c>
      <c r="B2170">
        <v>43770</v>
      </c>
    </row>
    <row r="2171" spans="1:2">
      <c r="A2171" s="1" t="s">
        <v>3365</v>
      </c>
      <c r="B2171">
        <v>43876</v>
      </c>
    </row>
    <row r="2172" spans="1:2">
      <c r="A2172" s="1" t="s">
        <v>3366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3367</v>
      </c>
      <c r="B2174">
        <v>43489</v>
      </c>
    </row>
    <row r="2175" spans="1:2">
      <c r="A2175" s="1" t="s">
        <v>3368</v>
      </c>
      <c r="B2175">
        <v>43826</v>
      </c>
    </row>
    <row r="2176" spans="1:2">
      <c r="A2176" s="1" t="s">
        <v>3369</v>
      </c>
      <c r="B2176">
        <v>43753</v>
      </c>
    </row>
    <row r="2177" spans="1:2">
      <c r="A2177" s="1" t="s">
        <v>3370</v>
      </c>
      <c r="B2177" t="s">
        <v>638</v>
      </c>
    </row>
    <row r="2178" spans="1:2">
      <c r="A2178" s="1" t="s">
        <v>3371</v>
      </c>
      <c r="B2178">
        <v>43770</v>
      </c>
    </row>
    <row r="2179" spans="1:2">
      <c r="A2179" s="1" t="s">
        <v>3372</v>
      </c>
      <c r="B2179">
        <v>43791</v>
      </c>
    </row>
    <row r="2180" spans="1:2">
      <c r="A2180" s="1" t="s">
        <v>379</v>
      </c>
      <c r="B2180">
        <v>43811</v>
      </c>
    </row>
    <row r="2181" spans="1:2">
      <c r="A2181" s="1" t="s">
        <v>3373</v>
      </c>
      <c r="B2181">
        <v>43777</v>
      </c>
    </row>
    <row r="2182" spans="1:2">
      <c r="A2182" s="1" t="s">
        <v>3374</v>
      </c>
      <c r="B2182">
        <v>43784</v>
      </c>
    </row>
    <row r="2183" spans="1:2">
      <c r="A2183" s="1" t="s">
        <v>3375</v>
      </c>
      <c r="B2183">
        <v>43825</v>
      </c>
    </row>
    <row r="2184" spans="1:2">
      <c r="A2184" s="1" t="s">
        <v>3376</v>
      </c>
      <c r="B2184">
        <v>43605</v>
      </c>
    </row>
    <row r="2185" spans="1:2">
      <c r="A2185" s="1" t="s">
        <v>3377</v>
      </c>
      <c r="B2185">
        <v>43830</v>
      </c>
    </row>
    <row r="2186" spans="1:2">
      <c r="A2186" s="1" t="s">
        <v>3378</v>
      </c>
      <c r="B2186">
        <v>43840</v>
      </c>
    </row>
    <row r="2187" spans="1:2">
      <c r="A2187" s="1" t="s">
        <v>434</v>
      </c>
      <c r="B2187">
        <v>43798</v>
      </c>
    </row>
    <row r="2188" spans="1:2">
      <c r="A2188" s="1" t="s">
        <v>3379</v>
      </c>
      <c r="B2188">
        <v>43819</v>
      </c>
    </row>
    <row r="2189" spans="1:2">
      <c r="A2189" s="1" t="s">
        <v>541</v>
      </c>
      <c r="B2189">
        <v>43816</v>
      </c>
    </row>
    <row r="2190" spans="1:2">
      <c r="A2190" s="1" t="s">
        <v>3380</v>
      </c>
      <c r="B2190">
        <v>43830</v>
      </c>
    </row>
    <row r="2191" spans="1:2">
      <c r="A2191" s="1" t="s">
        <v>3381</v>
      </c>
      <c r="B2191">
        <v>43770</v>
      </c>
    </row>
    <row r="2192" spans="1:2">
      <c r="A2192" s="1" t="s">
        <v>3382</v>
      </c>
      <c r="B2192">
        <v>43819</v>
      </c>
    </row>
    <row r="2193" spans="1:2">
      <c r="A2193" s="1" t="s">
        <v>3383</v>
      </c>
      <c r="B2193">
        <v>43830</v>
      </c>
    </row>
    <row r="2194" spans="1:2">
      <c r="A2194" s="1" t="s">
        <v>3384</v>
      </c>
      <c r="B2194">
        <v>43738</v>
      </c>
    </row>
    <row r="2195" spans="1:2">
      <c r="A2195" s="1" t="s">
        <v>3385</v>
      </c>
      <c r="B2195">
        <v>43773</v>
      </c>
    </row>
    <row r="2196" spans="1:2">
      <c r="A2196" s="1" t="s">
        <v>3386</v>
      </c>
      <c r="B2196">
        <v>43798</v>
      </c>
    </row>
    <row r="2197" spans="1:2">
      <c r="A2197" s="1" t="s">
        <v>3387</v>
      </c>
      <c r="B2197">
        <v>43663</v>
      </c>
    </row>
    <row r="2198" spans="1:2">
      <c r="A2198" s="1" t="s">
        <v>3388</v>
      </c>
      <c r="B2198">
        <v>43830</v>
      </c>
    </row>
    <row r="2199" spans="1:2">
      <c r="A2199" s="1" t="s">
        <v>3389</v>
      </c>
      <c r="B2199">
        <v>43579</v>
      </c>
    </row>
    <row r="2200" spans="1:2">
      <c r="A2200" s="1" t="s">
        <v>3390</v>
      </c>
      <c r="B2200">
        <v>43784</v>
      </c>
    </row>
    <row r="2201" spans="1:2">
      <c r="A2201" s="1" t="s">
        <v>3391</v>
      </c>
      <c r="B2201">
        <v>43864</v>
      </c>
    </row>
    <row r="2202" spans="1:2">
      <c r="A2202" s="1" t="s">
        <v>3392</v>
      </c>
      <c r="B2202">
        <v>43845</v>
      </c>
    </row>
    <row r="2203" spans="1:2">
      <c r="A2203" s="1" t="s">
        <v>3393</v>
      </c>
      <c r="B2203">
        <v>43832</v>
      </c>
    </row>
    <row r="2204" spans="1:2">
      <c r="A2204" s="1" t="s">
        <v>3394</v>
      </c>
      <c r="B2204">
        <v>43689</v>
      </c>
    </row>
    <row r="2205" spans="1:2">
      <c r="A2205" s="1" t="s">
        <v>3395</v>
      </c>
      <c r="B2205">
        <v>43770</v>
      </c>
    </row>
    <row r="2206" spans="1:2">
      <c r="A2206" s="1" t="s">
        <v>3396</v>
      </c>
      <c r="B2206">
        <v>43776</v>
      </c>
    </row>
    <row r="2207" spans="1:2">
      <c r="A2207" s="1" t="s">
        <v>3397</v>
      </c>
      <c r="B2207">
        <v>43864</v>
      </c>
    </row>
    <row r="2208" spans="1:2">
      <c r="A2208" s="1" t="s">
        <v>3398</v>
      </c>
      <c r="B2208">
        <v>43748</v>
      </c>
    </row>
    <row r="2209" spans="1:2">
      <c r="A2209" s="1" t="s">
        <v>3399</v>
      </c>
      <c r="B2209">
        <v>43822</v>
      </c>
    </row>
    <row r="2210" spans="1:2">
      <c r="A2210" s="1" t="s">
        <v>448</v>
      </c>
      <c r="B2210">
        <v>43839</v>
      </c>
    </row>
    <row r="2211" spans="1:2">
      <c r="A2211" s="1" t="s">
        <v>3400</v>
      </c>
      <c r="B2211">
        <v>43671</v>
      </c>
    </row>
    <row r="2212" spans="1:2">
      <c r="A2212" s="1" t="s">
        <v>3401</v>
      </c>
      <c r="B2212">
        <v>43753</v>
      </c>
    </row>
    <row r="2213" spans="1:2">
      <c r="A2213" s="1" t="s">
        <v>3402</v>
      </c>
      <c r="B2213">
        <v>43830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43782</v>
      </c>
    </row>
    <row r="2216" spans="1:2">
      <c r="A2216" s="1" t="s">
        <v>536</v>
      </c>
      <c r="B2216">
        <v>43819</v>
      </c>
    </row>
    <row r="2217" spans="1:2">
      <c r="A2217" s="1" t="s">
        <v>3405</v>
      </c>
      <c r="B2217">
        <v>43864</v>
      </c>
    </row>
    <row r="2218" spans="1:2">
      <c r="A2218" s="1" t="s">
        <v>3406</v>
      </c>
      <c r="B2218">
        <v>43830</v>
      </c>
    </row>
    <row r="2219" spans="1:2">
      <c r="A2219" s="1" t="s">
        <v>3407</v>
      </c>
      <c r="B2219">
        <v>43808</v>
      </c>
    </row>
    <row r="2220" spans="1:2">
      <c r="A2220" s="1" t="s">
        <v>3408</v>
      </c>
      <c r="B2220">
        <v>43789</v>
      </c>
    </row>
    <row r="2221" spans="1:2">
      <c r="A2221" s="1" t="s">
        <v>3409</v>
      </c>
      <c r="B2221">
        <v>43864</v>
      </c>
    </row>
    <row r="2222" spans="1:2">
      <c r="A2222" s="1" t="s">
        <v>3410</v>
      </c>
      <c r="B2222">
        <v>43854</v>
      </c>
    </row>
    <row r="2223" spans="1:2">
      <c r="A2223" s="1" t="s">
        <v>3411</v>
      </c>
      <c r="B2223">
        <v>43733</v>
      </c>
    </row>
    <row r="2224" spans="1:2">
      <c r="A2224" s="1" t="s">
        <v>3412</v>
      </c>
      <c r="B2224">
        <v>43823</v>
      </c>
    </row>
    <row r="2225" spans="1:2">
      <c r="A2225" s="1" t="s">
        <v>3413</v>
      </c>
      <c r="B2225">
        <v>43798</v>
      </c>
    </row>
    <row r="2226" spans="1:2">
      <c r="A2226" s="1" t="s">
        <v>3414</v>
      </c>
      <c r="B2226">
        <v>43759</v>
      </c>
    </row>
    <row r="2227" spans="1:2">
      <c r="A2227" s="1" t="s">
        <v>3415</v>
      </c>
      <c r="B2227">
        <v>43790</v>
      </c>
    </row>
    <row r="2228" spans="1:2">
      <c r="A2228" s="1" t="s">
        <v>3416</v>
      </c>
      <c r="B2228">
        <v>43819</v>
      </c>
    </row>
    <row r="2229" spans="1:2">
      <c r="A2229" s="1" t="s">
        <v>3417</v>
      </c>
      <c r="B2229">
        <v>43774</v>
      </c>
    </row>
    <row r="2230" spans="1:2">
      <c r="A2230" s="1" t="s">
        <v>3418</v>
      </c>
      <c r="B2230">
        <v>43876</v>
      </c>
    </row>
    <row r="2231" spans="1:2">
      <c r="A2231" s="1" t="s">
        <v>3419</v>
      </c>
      <c r="B2231">
        <v>43584</v>
      </c>
    </row>
    <row r="2232" spans="1:2">
      <c r="A2232" s="1" t="s">
        <v>132</v>
      </c>
      <c r="B2232">
        <v>43811</v>
      </c>
    </row>
    <row r="2233" spans="1:2">
      <c r="A2233" s="1" t="s">
        <v>3420</v>
      </c>
      <c r="B2233">
        <v>43770</v>
      </c>
    </row>
    <row r="2234" spans="1:2">
      <c r="A2234" s="1" t="s">
        <v>3421</v>
      </c>
      <c r="B2234">
        <v>43864</v>
      </c>
    </row>
    <row r="2235" spans="1:2">
      <c r="A2235" s="1" t="s">
        <v>3422</v>
      </c>
      <c r="B2235">
        <v>43798</v>
      </c>
    </row>
    <row r="2236" spans="1:2">
      <c r="A2236" s="1" t="s">
        <v>3423</v>
      </c>
      <c r="B2236">
        <v>43840</v>
      </c>
    </row>
    <row r="2237" spans="1:2">
      <c r="A2237" s="1" t="s">
        <v>3424</v>
      </c>
      <c r="B2237" t="s">
        <v>638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638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462</v>
      </c>
      <c r="B2256">
        <v>43830</v>
      </c>
    </row>
    <row r="2257" spans="1:2">
      <c r="A2257" s="1" t="s">
        <v>3443</v>
      </c>
      <c r="B2257">
        <v>43815</v>
      </c>
    </row>
    <row r="2258" spans="1:2">
      <c r="A2258" s="1" t="s">
        <v>3444</v>
      </c>
      <c r="B2258" t="s">
        <v>638</v>
      </c>
    </row>
    <row r="2259" spans="1:2">
      <c r="A2259" s="1" t="s">
        <v>3445</v>
      </c>
      <c r="B2259">
        <v>43784</v>
      </c>
    </row>
    <row r="2260" spans="1:2">
      <c r="A2260" s="1" t="s">
        <v>3446</v>
      </c>
      <c r="B2260">
        <v>43819</v>
      </c>
    </row>
    <row r="2261" spans="1:2">
      <c r="A2261" s="1" t="s">
        <v>449</v>
      </c>
      <c r="B2261">
        <v>43815</v>
      </c>
    </row>
    <row r="2262" spans="1:2">
      <c r="A2262" s="1" t="s">
        <v>3447</v>
      </c>
      <c r="B2262">
        <v>43830</v>
      </c>
    </row>
    <row r="2263" spans="1:2">
      <c r="A2263" s="1" t="s">
        <v>3448</v>
      </c>
      <c r="B2263">
        <v>43783</v>
      </c>
    </row>
    <row r="2264" spans="1:2">
      <c r="A2264" s="1" t="s">
        <v>3449</v>
      </c>
      <c r="B2264">
        <v>43553</v>
      </c>
    </row>
    <row r="2265" spans="1:2">
      <c r="A2265" s="1" t="s">
        <v>3450</v>
      </c>
      <c r="B2265">
        <v>43815</v>
      </c>
    </row>
    <row r="2266" spans="1:2">
      <c r="A2266" s="1" t="s">
        <v>3451</v>
      </c>
      <c r="B2266">
        <v>43586</v>
      </c>
    </row>
    <row r="2267" spans="1:2">
      <c r="A2267" s="1" t="s">
        <v>3452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3453</v>
      </c>
      <c r="B2269">
        <v>43770</v>
      </c>
    </row>
    <row r="2270" spans="1:2">
      <c r="A2270" s="1" t="s">
        <v>3454</v>
      </c>
      <c r="B2270">
        <v>43556</v>
      </c>
    </row>
    <row r="2271" spans="1:2">
      <c r="A2271" s="1" t="s">
        <v>3455</v>
      </c>
      <c r="B2271">
        <v>43815</v>
      </c>
    </row>
    <row r="2272" spans="1:2">
      <c r="A2272" s="1" t="s">
        <v>3456</v>
      </c>
      <c r="B2272">
        <v>43816</v>
      </c>
    </row>
    <row r="2273" spans="1:2">
      <c r="A2273" s="1" t="s">
        <v>3457</v>
      </c>
      <c r="B2273">
        <v>43844</v>
      </c>
    </row>
    <row r="2274" spans="1:2">
      <c r="A2274" s="1" t="s">
        <v>3458</v>
      </c>
      <c r="B2274">
        <v>43845</v>
      </c>
    </row>
    <row r="2275" spans="1:2">
      <c r="A2275" s="1" t="s">
        <v>3459</v>
      </c>
      <c r="B2275">
        <v>43601</v>
      </c>
    </row>
    <row r="2276" spans="1:2">
      <c r="A2276" s="1" t="s">
        <v>3460</v>
      </c>
      <c r="B2276">
        <v>43830</v>
      </c>
    </row>
    <row r="2277" spans="1:2">
      <c r="A2277" s="1" t="s">
        <v>3461</v>
      </c>
      <c r="B2277">
        <v>43853</v>
      </c>
    </row>
    <row r="2278" spans="1:2">
      <c r="A2278" s="1" t="s">
        <v>3462</v>
      </c>
      <c r="B2278">
        <v>43819</v>
      </c>
    </row>
    <row r="2279" spans="1:2">
      <c r="A2279" s="1" t="s">
        <v>3463</v>
      </c>
      <c r="B2279">
        <v>43800</v>
      </c>
    </row>
    <row r="2280" spans="1:2">
      <c r="A2280" s="1" t="s">
        <v>3464</v>
      </c>
      <c r="B2280">
        <v>43819</v>
      </c>
    </row>
    <row r="2281" spans="1:2">
      <c r="A2281" s="1" t="s">
        <v>3465</v>
      </c>
      <c r="B2281">
        <v>43861</v>
      </c>
    </row>
    <row r="2282" spans="1:2">
      <c r="A2282" s="1" t="s">
        <v>3466</v>
      </c>
      <c r="B2282">
        <v>43654</v>
      </c>
    </row>
    <row r="2283" spans="1:2">
      <c r="A2283" s="1" t="s">
        <v>3467</v>
      </c>
      <c r="B2283">
        <v>43816</v>
      </c>
    </row>
    <row r="2284" spans="1:2">
      <c r="A2284" s="1" t="s">
        <v>3468</v>
      </c>
      <c r="B2284">
        <v>43804</v>
      </c>
    </row>
    <row r="2285" spans="1:2">
      <c r="A2285" s="1" t="s">
        <v>3469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3470</v>
      </c>
      <c r="B2287">
        <v>43791</v>
      </c>
    </row>
    <row r="2288" spans="1:2">
      <c r="A2288" s="1" t="s">
        <v>3471</v>
      </c>
      <c r="B2288">
        <v>43528</v>
      </c>
    </row>
    <row r="2289" spans="1:2">
      <c r="A2289" s="1" t="s">
        <v>3472</v>
      </c>
      <c r="B2289">
        <v>43830</v>
      </c>
    </row>
    <row r="2290" spans="1:2">
      <c r="A2290" s="1" t="s">
        <v>3473</v>
      </c>
      <c r="B2290">
        <v>43837</v>
      </c>
    </row>
    <row r="2291" spans="1:2">
      <c r="A2291" s="1" t="s">
        <v>3474</v>
      </c>
      <c r="B2291">
        <v>43845</v>
      </c>
    </row>
    <row r="2292" spans="1:2">
      <c r="A2292" s="1" t="s">
        <v>3475</v>
      </c>
      <c r="B2292">
        <v>43468</v>
      </c>
    </row>
    <row r="2293" spans="1:2">
      <c r="A2293" s="1" t="s">
        <v>3476</v>
      </c>
      <c r="B2293">
        <v>43906</v>
      </c>
    </row>
    <row r="2294" spans="1:2">
      <c r="A2294" s="1" t="s">
        <v>3477</v>
      </c>
      <c r="B2294">
        <v>43815</v>
      </c>
    </row>
    <row r="2295" spans="1:2">
      <c r="A2295" s="1" t="s">
        <v>3478</v>
      </c>
      <c r="B2295">
        <v>43830</v>
      </c>
    </row>
    <row r="2296" spans="1:2">
      <c r="A2296" s="1" t="s">
        <v>3479</v>
      </c>
      <c r="B2296">
        <v>43864</v>
      </c>
    </row>
    <row r="2297" spans="1:2">
      <c r="A2297" s="1" t="s">
        <v>3480</v>
      </c>
      <c r="B2297" t="s">
        <v>638</v>
      </c>
    </row>
    <row r="2298" spans="1:2">
      <c r="A2298" s="1" t="s">
        <v>3481</v>
      </c>
      <c r="B2298">
        <v>43815</v>
      </c>
    </row>
    <row r="2299" spans="1:2">
      <c r="A2299" s="1" t="s">
        <v>3482</v>
      </c>
      <c r="B2299">
        <v>43592</v>
      </c>
    </row>
    <row r="2300" spans="1:2">
      <c r="A2300" s="1" t="s">
        <v>3483</v>
      </c>
      <c r="B2300">
        <v>43830</v>
      </c>
    </row>
    <row r="2301" spans="1:2">
      <c r="A2301" s="1" t="s">
        <v>3484</v>
      </c>
      <c r="B2301">
        <v>43854</v>
      </c>
    </row>
    <row r="2302" spans="1:2">
      <c r="A2302" s="1" t="s">
        <v>3485</v>
      </c>
      <c r="B2302">
        <v>43815</v>
      </c>
    </row>
    <row r="2303" spans="1:2">
      <c r="A2303" s="1" t="s">
        <v>3486</v>
      </c>
      <c r="B2303">
        <v>43825</v>
      </c>
    </row>
    <row r="2304" spans="1:2">
      <c r="A2304" s="1" t="s">
        <v>3487</v>
      </c>
      <c r="B2304">
        <v>43830</v>
      </c>
    </row>
    <row r="2305" spans="1:2">
      <c r="A2305" s="1" t="s">
        <v>3488</v>
      </c>
      <c r="B2305">
        <v>43735</v>
      </c>
    </row>
    <row r="2306" spans="1:2">
      <c r="A2306" s="1" t="s">
        <v>3489</v>
      </c>
      <c r="B2306">
        <v>43676</v>
      </c>
    </row>
    <row r="2307" spans="1:2">
      <c r="A2307" s="1" t="s">
        <v>3490</v>
      </c>
      <c r="B2307">
        <v>43830</v>
      </c>
    </row>
    <row r="2308" spans="1:2">
      <c r="A2308" s="1" t="s">
        <v>3491</v>
      </c>
      <c r="B2308">
        <v>43845</v>
      </c>
    </row>
    <row r="2309" spans="1:2">
      <c r="A2309" s="1" t="s">
        <v>3492</v>
      </c>
      <c r="B2309">
        <v>43830</v>
      </c>
    </row>
    <row r="2310" spans="1:2">
      <c r="A2310" s="1" t="s">
        <v>3493</v>
      </c>
      <c r="B2310">
        <v>43733</v>
      </c>
    </row>
    <row r="2311" spans="1:2">
      <c r="A2311" s="1" t="s">
        <v>3494</v>
      </c>
      <c r="B2311">
        <v>43753</v>
      </c>
    </row>
    <row r="2312" spans="1:2">
      <c r="A2312" s="1" t="s">
        <v>3495</v>
      </c>
      <c r="B2312">
        <v>43838</v>
      </c>
    </row>
    <row r="2313" spans="1:2">
      <c r="A2313" s="1" t="s">
        <v>3496</v>
      </c>
      <c r="B2313">
        <v>43808</v>
      </c>
    </row>
    <row r="2314" spans="1:2">
      <c r="A2314" s="1" t="s">
        <v>3497</v>
      </c>
      <c r="B2314">
        <v>43859</v>
      </c>
    </row>
    <row r="2315" spans="1:2">
      <c r="A2315" s="1" t="s">
        <v>3498</v>
      </c>
      <c r="B2315">
        <v>43836</v>
      </c>
    </row>
    <row r="2316" spans="1:2">
      <c r="A2316" s="1" t="s">
        <v>3499</v>
      </c>
      <c r="B2316">
        <v>43714</v>
      </c>
    </row>
    <row r="2317" spans="1:2">
      <c r="A2317" s="1" t="s">
        <v>3500</v>
      </c>
      <c r="B2317">
        <v>43805</v>
      </c>
    </row>
    <row r="2318" spans="1:2">
      <c r="A2318" s="1" t="s">
        <v>418</v>
      </c>
      <c r="B2318">
        <v>43773</v>
      </c>
    </row>
    <row r="2319" spans="1:2">
      <c r="A2319" s="1" t="s">
        <v>3501</v>
      </c>
      <c r="B2319">
        <v>43637</v>
      </c>
    </row>
    <row r="2320" spans="1:2">
      <c r="A2320" s="1" t="s">
        <v>3502</v>
      </c>
      <c r="B2320">
        <v>43819</v>
      </c>
    </row>
    <row r="2321" spans="1:2">
      <c r="A2321" s="1" t="s">
        <v>3503</v>
      </c>
      <c r="B2321">
        <v>43830</v>
      </c>
    </row>
    <row r="2322" spans="1:2">
      <c r="A2322" s="1" t="s">
        <v>3504</v>
      </c>
      <c r="B2322">
        <v>43819</v>
      </c>
    </row>
    <row r="2323" spans="1:2">
      <c r="A2323" s="1" t="s">
        <v>3505</v>
      </c>
      <c r="B2323">
        <v>43830</v>
      </c>
    </row>
    <row r="2324" spans="1:2">
      <c r="A2324" s="1" t="s">
        <v>3506</v>
      </c>
      <c r="B2324">
        <v>43830</v>
      </c>
    </row>
    <row r="2325" spans="1:2">
      <c r="A2325" s="1" t="s">
        <v>3507</v>
      </c>
      <c r="B2325">
        <v>43801</v>
      </c>
    </row>
    <row r="2326" spans="1:2">
      <c r="A2326" s="1" t="s">
        <v>3508</v>
      </c>
      <c r="B2326">
        <v>43876</v>
      </c>
    </row>
    <row r="2327" spans="1:2">
      <c r="A2327" s="1" t="s">
        <v>3509</v>
      </c>
      <c r="B2327">
        <v>43817</v>
      </c>
    </row>
    <row r="2328" spans="1:2">
      <c r="A2328" s="1" t="s">
        <v>3510</v>
      </c>
      <c r="B2328">
        <v>43791</v>
      </c>
    </row>
    <row r="2329" spans="1:2">
      <c r="A2329" s="1" t="s">
        <v>156</v>
      </c>
      <c r="B2329">
        <v>43818</v>
      </c>
    </row>
    <row r="2330" spans="1:2">
      <c r="A2330" s="1" t="s">
        <v>3511</v>
      </c>
      <c r="B2330">
        <v>43819</v>
      </c>
    </row>
    <row r="2331" spans="1:2">
      <c r="A2331" s="1" t="s">
        <v>3512</v>
      </c>
      <c r="B2331">
        <v>43740</v>
      </c>
    </row>
    <row r="2332" spans="1:2">
      <c r="A2332" s="1" t="s">
        <v>3513</v>
      </c>
      <c r="B2332">
        <v>43819</v>
      </c>
    </row>
    <row r="2333" spans="1:2">
      <c r="A2333" s="1" t="s">
        <v>3514</v>
      </c>
      <c r="B2333" t="s">
        <v>638</v>
      </c>
    </row>
    <row r="2334" spans="1:2">
      <c r="A2334" s="1" t="s">
        <v>3515</v>
      </c>
      <c r="B2334">
        <v>43616</v>
      </c>
    </row>
    <row r="2335" spans="1:2">
      <c r="A2335" s="1" t="s">
        <v>3516</v>
      </c>
      <c r="B2335">
        <v>43833</v>
      </c>
    </row>
    <row r="2336" spans="1:2">
      <c r="A2336" s="1" t="s">
        <v>3517</v>
      </c>
      <c r="B2336">
        <v>43830</v>
      </c>
    </row>
    <row r="2337" spans="1:2">
      <c r="A2337" s="1" t="s">
        <v>3518</v>
      </c>
      <c r="B2337">
        <v>43829</v>
      </c>
    </row>
    <row r="2338" spans="1:2">
      <c r="A2338" s="1" t="s">
        <v>3519</v>
      </c>
      <c r="B2338">
        <v>43845</v>
      </c>
    </row>
    <row r="2339" spans="1:2">
      <c r="A2339" s="1" t="s">
        <v>3520</v>
      </c>
      <c r="B2339">
        <v>43845</v>
      </c>
    </row>
    <row r="2340" spans="1:2">
      <c r="A2340" s="1" t="s">
        <v>262</v>
      </c>
      <c r="B2340">
        <v>43887</v>
      </c>
    </row>
    <row r="2341" spans="1:2">
      <c r="A2341" s="1" t="s">
        <v>3521</v>
      </c>
      <c r="B2341">
        <v>43830</v>
      </c>
    </row>
    <row r="2342" spans="1:2">
      <c r="A2342" s="1" t="s">
        <v>3522</v>
      </c>
      <c r="B2342">
        <v>43798</v>
      </c>
    </row>
    <row r="2343" spans="1:2">
      <c r="A2343" s="1" t="s">
        <v>3523</v>
      </c>
      <c r="B2343">
        <v>43830</v>
      </c>
    </row>
    <row r="2344" spans="1:2">
      <c r="A2344" s="1" t="s">
        <v>3524</v>
      </c>
      <c r="B2344">
        <v>43747</v>
      </c>
    </row>
    <row r="2345" spans="1:2">
      <c r="A2345" s="1" t="s">
        <v>3525</v>
      </c>
      <c r="B2345">
        <v>43738</v>
      </c>
    </row>
    <row r="2346" spans="1:2">
      <c r="A2346" s="1" t="s">
        <v>3526</v>
      </c>
      <c r="B2346">
        <v>43832</v>
      </c>
    </row>
    <row r="2347" spans="1:2">
      <c r="A2347" s="1" t="s">
        <v>3527</v>
      </c>
      <c r="B2347">
        <v>43574</v>
      </c>
    </row>
    <row r="2348" spans="1:2">
      <c r="A2348" s="1" t="s">
        <v>3528</v>
      </c>
      <c r="B2348">
        <v>43805</v>
      </c>
    </row>
    <row r="2349" spans="1:2">
      <c r="A2349" s="1" t="s">
        <v>3529</v>
      </c>
      <c r="B2349">
        <v>43619</v>
      </c>
    </row>
    <row r="2350" spans="1:2">
      <c r="A2350" s="1" t="s">
        <v>3530</v>
      </c>
      <c r="B2350">
        <v>43734</v>
      </c>
    </row>
    <row r="2351" spans="1:2">
      <c r="A2351" s="1" t="s">
        <v>273</v>
      </c>
      <c r="B2351">
        <v>43802</v>
      </c>
    </row>
    <row r="2352" spans="1:2">
      <c r="A2352" s="1" t="s">
        <v>3531</v>
      </c>
      <c r="B2352">
        <v>43770</v>
      </c>
    </row>
    <row r="2353" spans="1:2">
      <c r="A2353" s="1" t="s">
        <v>3532</v>
      </c>
      <c r="B2353">
        <v>43739</v>
      </c>
    </row>
    <row r="2354" spans="1:2">
      <c r="A2354" s="1" t="s">
        <v>3533</v>
      </c>
      <c r="B2354">
        <v>43802</v>
      </c>
    </row>
    <row r="2355" spans="1:2">
      <c r="A2355" s="1" t="s">
        <v>3534</v>
      </c>
      <c r="B2355">
        <v>43763</v>
      </c>
    </row>
    <row r="2356" spans="1:2">
      <c r="A2356" s="1" t="s">
        <v>3535</v>
      </c>
      <c r="B2356">
        <v>43819</v>
      </c>
    </row>
    <row r="2357" spans="1:2">
      <c r="A2357" s="1" t="s">
        <v>3536</v>
      </c>
      <c r="B2357">
        <v>43809</v>
      </c>
    </row>
    <row r="2358" spans="1:2">
      <c r="A2358" s="1" t="s">
        <v>288</v>
      </c>
      <c r="B2358">
        <v>43885</v>
      </c>
    </row>
    <row r="2359" spans="1:2">
      <c r="A2359" s="1" t="s">
        <v>3537</v>
      </c>
      <c r="B2359">
        <v>43749</v>
      </c>
    </row>
    <row r="2360" spans="1:2">
      <c r="A2360" s="1" t="s">
        <v>3538</v>
      </c>
      <c r="B2360">
        <v>43830</v>
      </c>
    </row>
    <row r="2361" spans="1:2">
      <c r="A2361" s="1" t="s">
        <v>3539</v>
      </c>
      <c r="B2361">
        <v>43551</v>
      </c>
    </row>
    <row r="2362" spans="1:2">
      <c r="A2362" s="1" t="s">
        <v>3540</v>
      </c>
      <c r="B2362">
        <v>43819</v>
      </c>
    </row>
    <row r="2363" spans="1:2">
      <c r="A2363" s="1" t="s">
        <v>3541</v>
      </c>
      <c r="B2363">
        <v>43777</v>
      </c>
    </row>
    <row r="2364" spans="1:2">
      <c r="A2364" s="1" t="s">
        <v>135</v>
      </c>
      <c r="B2364">
        <v>43826</v>
      </c>
    </row>
    <row r="2365" spans="1:2">
      <c r="A2365" s="1" t="s">
        <v>3542</v>
      </c>
      <c r="B2365">
        <v>43734</v>
      </c>
    </row>
    <row r="2366" spans="1:2">
      <c r="A2366" s="1" t="s">
        <v>3543</v>
      </c>
      <c r="B2366">
        <v>43830</v>
      </c>
    </row>
    <row r="2367" spans="1:2">
      <c r="A2367" s="1" t="s">
        <v>3544</v>
      </c>
      <c r="B2367">
        <v>43579</v>
      </c>
    </row>
    <row r="2368" spans="1:2">
      <c r="A2368" s="1" t="s">
        <v>3545</v>
      </c>
      <c r="B2368">
        <v>43810</v>
      </c>
    </row>
    <row r="2369" spans="1:2">
      <c r="A2369" s="1" t="s">
        <v>3546</v>
      </c>
      <c r="B2369">
        <v>43788</v>
      </c>
    </row>
    <row r="2370" spans="1:2">
      <c r="A2370" s="1" t="s">
        <v>290</v>
      </c>
      <c r="B2370">
        <v>43830</v>
      </c>
    </row>
    <row r="2371" spans="1:2">
      <c r="A2371" s="1" t="s">
        <v>3547</v>
      </c>
      <c r="B2371">
        <v>43734</v>
      </c>
    </row>
    <row r="2372" spans="1:2">
      <c r="A2372" s="1" t="s">
        <v>464</v>
      </c>
      <c r="B2372">
        <v>43784</v>
      </c>
    </row>
    <row r="2373" spans="1:2">
      <c r="A2373" s="1" t="s">
        <v>3548</v>
      </c>
      <c r="B2373">
        <v>43735</v>
      </c>
    </row>
    <row r="2374" spans="1:2">
      <c r="A2374" s="1" t="s">
        <v>407</v>
      </c>
      <c r="B2374">
        <v>43809</v>
      </c>
    </row>
    <row r="2375" spans="1:2">
      <c r="A2375" s="1" t="s">
        <v>3549</v>
      </c>
      <c r="B2375">
        <v>43829</v>
      </c>
    </row>
    <row r="2376" spans="1:2">
      <c r="A2376" s="1" t="s">
        <v>3550</v>
      </c>
      <c r="B2376">
        <v>43741</v>
      </c>
    </row>
    <row r="2377" spans="1:2">
      <c r="A2377" s="1" t="s">
        <v>579</v>
      </c>
      <c r="B2377">
        <v>43845</v>
      </c>
    </row>
    <row r="2378" spans="1:2">
      <c r="A2378" s="1" t="s">
        <v>3551</v>
      </c>
      <c r="B2378">
        <v>43831</v>
      </c>
    </row>
    <row r="2379" spans="1:2">
      <c r="A2379" s="1" t="s">
        <v>3552</v>
      </c>
      <c r="B2379">
        <v>43798</v>
      </c>
    </row>
    <row r="2380" spans="1:2">
      <c r="A2380" s="1" t="s">
        <v>3553</v>
      </c>
      <c r="B2380">
        <v>43830</v>
      </c>
    </row>
    <row r="2381" spans="1:2">
      <c r="A2381" s="1" t="s">
        <v>3554</v>
      </c>
      <c r="B2381">
        <v>43812</v>
      </c>
    </row>
    <row r="2382" spans="1:2">
      <c r="A2382" s="1" t="s">
        <v>3555</v>
      </c>
      <c r="B2382">
        <v>43798</v>
      </c>
    </row>
    <row r="2383" spans="1:2">
      <c r="A2383" s="1" t="s">
        <v>3556</v>
      </c>
      <c r="B2383">
        <v>43815</v>
      </c>
    </row>
    <row r="2384" spans="1:2">
      <c r="A2384" s="1" t="s">
        <v>3557</v>
      </c>
      <c r="B2384">
        <v>43760</v>
      </c>
    </row>
    <row r="2385" spans="1:2">
      <c r="A2385" s="1" t="s">
        <v>312</v>
      </c>
      <c r="B2385">
        <v>43864</v>
      </c>
    </row>
    <row r="2386" spans="1:2">
      <c r="A2386" s="1" t="s">
        <v>3558</v>
      </c>
      <c r="B2386">
        <v>43784</v>
      </c>
    </row>
    <row r="2387" spans="1:2">
      <c r="A2387" s="1" t="s">
        <v>3559</v>
      </c>
      <c r="B2387">
        <v>43864</v>
      </c>
    </row>
    <row r="2388" spans="1:2">
      <c r="A2388" s="1" t="s">
        <v>3560</v>
      </c>
      <c r="B2388">
        <v>43825</v>
      </c>
    </row>
    <row r="2389" spans="1:2">
      <c r="A2389" s="1" t="s">
        <v>3561</v>
      </c>
      <c r="B2389">
        <v>43745</v>
      </c>
    </row>
    <row r="2390" spans="1:2">
      <c r="A2390" s="1" t="s">
        <v>3562</v>
      </c>
      <c r="B2390">
        <v>43684</v>
      </c>
    </row>
    <row r="2391" spans="1:2">
      <c r="A2391" s="1" t="s">
        <v>3563</v>
      </c>
      <c r="B2391">
        <v>43657</v>
      </c>
    </row>
    <row r="2392" spans="1:2">
      <c r="A2392" s="1" t="s">
        <v>3564</v>
      </c>
      <c r="B2392">
        <v>43819</v>
      </c>
    </row>
    <row r="2393" spans="1:2">
      <c r="A2393" s="1" t="s">
        <v>3565</v>
      </c>
      <c r="B2393">
        <v>43798</v>
      </c>
    </row>
    <row r="2394" spans="1:2">
      <c r="A2394" s="1" t="s">
        <v>3566</v>
      </c>
      <c r="B2394">
        <v>43644</v>
      </c>
    </row>
    <row r="2395" spans="1:2">
      <c r="A2395" s="1" t="s">
        <v>3567</v>
      </c>
      <c r="B2395">
        <v>43812</v>
      </c>
    </row>
    <row r="2396" spans="1:2">
      <c r="A2396" s="1" t="s">
        <v>294</v>
      </c>
      <c r="B2396">
        <v>43866</v>
      </c>
    </row>
    <row r="2397" spans="1:2">
      <c r="A2397" s="1" t="s">
        <v>3568</v>
      </c>
      <c r="B2397">
        <v>43819</v>
      </c>
    </row>
    <row r="2398" spans="1:2">
      <c r="A2398" s="1" t="s">
        <v>3569</v>
      </c>
      <c r="B2398">
        <v>43845</v>
      </c>
    </row>
    <row r="2399" spans="1:2">
      <c r="A2399" s="1" t="s">
        <v>3570</v>
      </c>
      <c r="B2399">
        <v>43826</v>
      </c>
    </row>
    <row r="2400" spans="1:2">
      <c r="A2400" s="1" t="s">
        <v>3571</v>
      </c>
      <c r="B2400">
        <v>43830</v>
      </c>
    </row>
    <row r="2401" spans="1:2">
      <c r="A2401" s="1" t="s">
        <v>3572</v>
      </c>
      <c r="B2401">
        <v>43811</v>
      </c>
    </row>
    <row r="2402" spans="1:2">
      <c r="A2402" s="1" t="s">
        <v>277</v>
      </c>
      <c r="B2402">
        <v>43830</v>
      </c>
    </row>
    <row r="2403" spans="1:2">
      <c r="A2403" s="1" t="s">
        <v>3573</v>
      </c>
      <c r="B2403">
        <v>43826</v>
      </c>
    </row>
    <row r="2404" spans="1:2">
      <c r="A2404" s="1" t="s">
        <v>3574</v>
      </c>
      <c r="B2404">
        <v>43801</v>
      </c>
    </row>
    <row r="2405" spans="1:2">
      <c r="A2405" s="1" t="s">
        <v>3575</v>
      </c>
      <c r="B2405">
        <v>43830</v>
      </c>
    </row>
    <row r="2406" spans="1:2">
      <c r="A2406" s="1" t="s">
        <v>260</v>
      </c>
      <c r="B2406">
        <v>43826</v>
      </c>
    </row>
    <row r="2407" spans="1:2">
      <c r="A2407" s="1" t="s">
        <v>3576</v>
      </c>
      <c r="B2407">
        <v>43791</v>
      </c>
    </row>
    <row r="2408" spans="1:2">
      <c r="A2408" s="1" t="s">
        <v>3577</v>
      </c>
      <c r="B2408">
        <v>43747</v>
      </c>
    </row>
    <row r="2409" spans="1:2">
      <c r="A2409" s="1" t="s">
        <v>3578</v>
      </c>
      <c r="B2409">
        <v>43839</v>
      </c>
    </row>
    <row r="2410" spans="1:2">
      <c r="A2410" s="1" t="s">
        <v>3579</v>
      </c>
      <c r="B2410">
        <v>43756</v>
      </c>
    </row>
    <row r="2411" spans="1:2">
      <c r="A2411" s="1" t="s">
        <v>3580</v>
      </c>
      <c r="B2411" t="s">
        <v>638</v>
      </c>
    </row>
    <row r="2412" spans="1:2">
      <c r="A2412" s="1" t="s">
        <v>3581</v>
      </c>
      <c r="B2412">
        <v>43818</v>
      </c>
    </row>
    <row r="2413" spans="1:2">
      <c r="A2413" s="1" t="s">
        <v>3582</v>
      </c>
      <c r="B2413">
        <v>43845</v>
      </c>
    </row>
    <row r="2414" spans="1:2">
      <c r="A2414" s="1" t="s">
        <v>3583</v>
      </c>
      <c r="B2414">
        <v>43754</v>
      </c>
    </row>
    <row r="2415" spans="1:2">
      <c r="A2415" s="1" t="s">
        <v>3584</v>
      </c>
      <c r="B2415">
        <v>43787</v>
      </c>
    </row>
    <row r="2416" spans="1:2">
      <c r="A2416" s="1" t="s">
        <v>3585</v>
      </c>
      <c r="B2416" t="s">
        <v>638</v>
      </c>
    </row>
    <row r="2417" spans="1:2">
      <c r="A2417" s="1" t="s">
        <v>3586</v>
      </c>
      <c r="B2417">
        <v>43830</v>
      </c>
    </row>
    <row r="2418" spans="1:2">
      <c r="A2418" s="1" t="s">
        <v>3587</v>
      </c>
      <c r="B2418" t="s">
        <v>638</v>
      </c>
    </row>
    <row r="2419" spans="1:2">
      <c r="A2419" s="1" t="s">
        <v>3588</v>
      </c>
      <c r="B2419">
        <v>43818</v>
      </c>
    </row>
    <row r="2420" spans="1:2">
      <c r="A2420" s="1" t="s">
        <v>211</v>
      </c>
      <c r="B2420">
        <v>43783</v>
      </c>
    </row>
    <row r="2421" spans="1:2">
      <c r="A2421" s="1" t="s">
        <v>3589</v>
      </c>
      <c r="B2421">
        <v>43805</v>
      </c>
    </row>
    <row r="2422" spans="1:2">
      <c r="A2422" s="1" t="s">
        <v>3590</v>
      </c>
      <c r="B2422">
        <v>43769</v>
      </c>
    </row>
    <row r="2423" spans="1:2">
      <c r="A2423" s="1" t="s">
        <v>3591</v>
      </c>
      <c r="B2423">
        <v>43832</v>
      </c>
    </row>
    <row r="2424" spans="1:2">
      <c r="A2424" s="1" t="s">
        <v>3592</v>
      </c>
      <c r="B2424">
        <v>43461</v>
      </c>
    </row>
    <row r="2425" spans="1:2">
      <c r="A2425" s="1" t="s">
        <v>3593</v>
      </c>
      <c r="B2425">
        <v>43608</v>
      </c>
    </row>
    <row r="2426" spans="1:2">
      <c r="A2426" s="1" t="s">
        <v>3594</v>
      </c>
      <c r="B2426">
        <v>43468</v>
      </c>
    </row>
    <row r="2427" spans="1:2">
      <c r="A2427" s="1" t="s">
        <v>3595</v>
      </c>
      <c r="B2427">
        <v>43825</v>
      </c>
    </row>
    <row r="2428" spans="1:2">
      <c r="A2428" s="1" t="s">
        <v>3596</v>
      </c>
      <c r="B2428">
        <v>43727</v>
      </c>
    </row>
    <row r="2429" spans="1:2">
      <c r="A2429" s="1" t="s">
        <v>3597</v>
      </c>
      <c r="B2429">
        <v>43819</v>
      </c>
    </row>
    <row r="2430" spans="1:2">
      <c r="A2430" s="1" t="s">
        <v>3598</v>
      </c>
      <c r="B2430">
        <v>43830</v>
      </c>
    </row>
    <row r="2431" spans="1:2">
      <c r="A2431" s="1" t="s">
        <v>3599</v>
      </c>
      <c r="B2431">
        <v>43801</v>
      </c>
    </row>
    <row r="2432" spans="1:2">
      <c r="A2432" s="1" t="s">
        <v>3600</v>
      </c>
      <c r="B2432">
        <v>43830</v>
      </c>
    </row>
    <row r="2433" spans="1:2">
      <c r="A2433" s="1" t="s">
        <v>3601</v>
      </c>
      <c r="B2433">
        <v>43840</v>
      </c>
    </row>
    <row r="2434" spans="1:2">
      <c r="A2434" s="1" t="s">
        <v>263</v>
      </c>
      <c r="B2434">
        <v>43832</v>
      </c>
    </row>
    <row r="2435" spans="1:2">
      <c r="A2435" s="1" t="s">
        <v>3602</v>
      </c>
      <c r="B2435">
        <v>43833</v>
      </c>
    </row>
    <row r="2436" spans="1:2">
      <c r="A2436" s="1" t="s">
        <v>3603</v>
      </c>
      <c r="B2436" t="s">
        <v>638</v>
      </c>
    </row>
    <row r="2437" spans="1:2">
      <c r="A2437" s="1" t="s">
        <v>3604</v>
      </c>
      <c r="B2437">
        <v>43798</v>
      </c>
    </row>
    <row r="2438" spans="1:2">
      <c r="A2438" s="1" t="s">
        <v>274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3605</v>
      </c>
      <c r="B2440">
        <v>43830</v>
      </c>
    </row>
    <row r="2441" spans="1:2">
      <c r="A2441" s="1" t="s">
        <v>3606</v>
      </c>
      <c r="B2441">
        <v>43830</v>
      </c>
    </row>
    <row r="2442" spans="1:2">
      <c r="A2442" s="1" t="s">
        <v>251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3607</v>
      </c>
      <c r="B2444">
        <v>43819</v>
      </c>
    </row>
    <row r="2445" spans="1:2">
      <c r="A2445" s="1" t="s">
        <v>3608</v>
      </c>
      <c r="B2445">
        <v>43798</v>
      </c>
    </row>
    <row r="2446" spans="1:2">
      <c r="A2446" s="1" t="s">
        <v>402</v>
      </c>
      <c r="B2446">
        <v>43896</v>
      </c>
    </row>
    <row r="2447" spans="1:2">
      <c r="A2447" s="1" t="s">
        <v>3609</v>
      </c>
      <c r="B2447">
        <v>43830</v>
      </c>
    </row>
    <row r="2448" spans="1:2">
      <c r="A2448" s="1" t="s">
        <v>3610</v>
      </c>
      <c r="B2448" t="s">
        <v>638</v>
      </c>
    </row>
    <row r="2449" spans="1:2">
      <c r="A2449" s="1" t="s">
        <v>3611</v>
      </c>
      <c r="B2449">
        <v>43759</v>
      </c>
    </row>
    <row r="2450" spans="1:2">
      <c r="A2450" s="1" t="s">
        <v>3612</v>
      </c>
      <c r="B2450">
        <v>43655</v>
      </c>
    </row>
    <row r="2451" spans="1:2">
      <c r="A2451" s="1" t="s">
        <v>3613</v>
      </c>
      <c r="B2451">
        <v>43830</v>
      </c>
    </row>
    <row r="2452" spans="1:2">
      <c r="A2452" s="1" t="s">
        <v>3614</v>
      </c>
      <c r="B2452">
        <v>43791</v>
      </c>
    </row>
    <row r="2453" spans="1:2">
      <c r="A2453" s="1" t="s">
        <v>586</v>
      </c>
      <c r="B2453">
        <v>43829</v>
      </c>
    </row>
    <row r="2454" spans="1:2">
      <c r="A2454" s="1" t="s">
        <v>3615</v>
      </c>
      <c r="B2454">
        <v>43766</v>
      </c>
    </row>
    <row r="2455" spans="1:2">
      <c r="A2455" s="1" t="s">
        <v>3616</v>
      </c>
      <c r="B2455">
        <v>43461</v>
      </c>
    </row>
    <row r="2456" spans="1:2">
      <c r="A2456" s="1" t="s">
        <v>3617</v>
      </c>
      <c r="B2456">
        <v>43830</v>
      </c>
    </row>
    <row r="2457" spans="1:2">
      <c r="A2457" s="1" t="s">
        <v>456</v>
      </c>
      <c r="B2457">
        <v>43805</v>
      </c>
    </row>
    <row r="2458" spans="1:2">
      <c r="A2458" s="1" t="s">
        <v>3618</v>
      </c>
      <c r="B2458">
        <v>43626</v>
      </c>
    </row>
    <row r="2459" spans="1:2">
      <c r="A2459" s="1" t="s">
        <v>3619</v>
      </c>
      <c r="B2459" t="s">
        <v>638</v>
      </c>
    </row>
    <row r="2460" spans="1:2">
      <c r="A2460" s="1" t="s">
        <v>3620</v>
      </c>
      <c r="B2460">
        <v>43847</v>
      </c>
    </row>
    <row r="2461" spans="1:2">
      <c r="A2461" s="1" t="s">
        <v>3621</v>
      </c>
      <c r="B2461">
        <v>43748</v>
      </c>
    </row>
    <row r="2462" spans="1:2">
      <c r="A2462" s="1" t="s">
        <v>399</v>
      </c>
      <c r="B2462">
        <v>43831</v>
      </c>
    </row>
    <row r="2463" spans="1:2">
      <c r="A2463" s="1" t="s">
        <v>3622</v>
      </c>
      <c r="B2463">
        <v>43664</v>
      </c>
    </row>
    <row r="2464" spans="1:2">
      <c r="A2464" s="1" t="s">
        <v>3623</v>
      </c>
      <c r="B2464">
        <v>43845</v>
      </c>
    </row>
    <row r="2465" spans="1:2">
      <c r="A2465" s="1" t="s">
        <v>3624</v>
      </c>
      <c r="B2465">
        <v>43580</v>
      </c>
    </row>
    <row r="2466" spans="1:2">
      <c r="A2466" s="1" t="s">
        <v>484</v>
      </c>
      <c r="B2466">
        <v>43791</v>
      </c>
    </row>
    <row r="2467" spans="1:2">
      <c r="A2467" s="1" t="s">
        <v>3625</v>
      </c>
      <c r="B2467">
        <v>43830</v>
      </c>
    </row>
    <row r="2468" spans="1:2">
      <c r="A2468" s="1" t="s">
        <v>3626</v>
      </c>
      <c r="B2468">
        <v>43826</v>
      </c>
    </row>
    <row r="2469" spans="1:2">
      <c r="A2469" s="1" t="s">
        <v>3627</v>
      </c>
      <c r="B2469">
        <v>43740</v>
      </c>
    </row>
    <row r="2470" spans="1:2">
      <c r="A2470" s="1" t="s">
        <v>3628</v>
      </c>
      <c r="B2470">
        <v>43784</v>
      </c>
    </row>
    <row r="2471" spans="1:2">
      <c r="A2471" s="1" t="s">
        <v>3629</v>
      </c>
      <c r="B2471">
        <v>43782</v>
      </c>
    </row>
    <row r="2472" spans="1:2">
      <c r="A2472" s="1" t="s">
        <v>3630</v>
      </c>
      <c r="B2472">
        <v>43800</v>
      </c>
    </row>
    <row r="2473" spans="1:2">
      <c r="A2473" s="1" t="s">
        <v>3631</v>
      </c>
      <c r="B2473">
        <v>43738</v>
      </c>
    </row>
    <row r="2474" spans="1:2">
      <c r="A2474" s="1" t="s">
        <v>3632</v>
      </c>
      <c r="B2474">
        <v>43808</v>
      </c>
    </row>
    <row r="2475" spans="1:2">
      <c r="A2475" s="1" t="s">
        <v>3633</v>
      </c>
      <c r="B2475">
        <v>43830</v>
      </c>
    </row>
    <row r="2476" spans="1:2">
      <c r="A2476" s="1" t="s">
        <v>3634</v>
      </c>
      <c r="B2476">
        <v>43648</v>
      </c>
    </row>
    <row r="2477" spans="1:2">
      <c r="A2477" s="1" t="s">
        <v>3635</v>
      </c>
      <c r="B2477">
        <v>43830</v>
      </c>
    </row>
    <row r="2478" spans="1:2">
      <c r="A2478" s="1" t="s">
        <v>3636</v>
      </c>
      <c r="B2478">
        <v>43798</v>
      </c>
    </row>
    <row r="2479" spans="1:2">
      <c r="A2479" s="1" t="s">
        <v>3637</v>
      </c>
      <c r="B2479">
        <v>43734</v>
      </c>
    </row>
    <row r="2480" spans="1:2">
      <c r="A2480" s="1" t="s">
        <v>3638</v>
      </c>
      <c r="B2480" t="s">
        <v>638</v>
      </c>
    </row>
    <row r="2481" spans="1:2">
      <c r="A2481" s="1" t="s">
        <v>3639</v>
      </c>
      <c r="B2481" t="s">
        <v>638</v>
      </c>
    </row>
    <row r="2482" spans="1:2">
      <c r="A2482" s="1" t="s">
        <v>3640</v>
      </c>
      <c r="B2482">
        <v>43809</v>
      </c>
    </row>
    <row r="2483" spans="1:2">
      <c r="A2483" s="1" t="s">
        <v>3641</v>
      </c>
      <c r="B2483">
        <v>43837</v>
      </c>
    </row>
    <row r="2484" spans="1:2">
      <c r="A2484" s="1" t="s">
        <v>3642</v>
      </c>
      <c r="B2484">
        <v>43633</v>
      </c>
    </row>
    <row r="2485" spans="1:2">
      <c r="A2485" s="1" t="s">
        <v>3643</v>
      </c>
      <c r="B2485">
        <v>43818</v>
      </c>
    </row>
    <row r="2486" spans="1:2">
      <c r="A2486" s="1" t="s">
        <v>3644</v>
      </c>
      <c r="B2486">
        <v>43830</v>
      </c>
    </row>
    <row r="2487" spans="1:2">
      <c r="A2487" s="1" t="s">
        <v>3645</v>
      </c>
      <c r="B2487">
        <v>43769</v>
      </c>
    </row>
    <row r="2488" spans="1:2">
      <c r="A2488" s="1" t="s">
        <v>3646</v>
      </c>
      <c r="B2488">
        <v>43830</v>
      </c>
    </row>
    <row r="2489" spans="1:2">
      <c r="A2489" s="1" t="s">
        <v>3647</v>
      </c>
      <c r="B2489">
        <v>43819</v>
      </c>
    </row>
    <row r="2490" spans="1:2">
      <c r="A2490" s="1" t="s">
        <v>3648</v>
      </c>
      <c r="B2490">
        <v>43825</v>
      </c>
    </row>
    <row r="2491" spans="1:2">
      <c r="A2491" s="1" t="s">
        <v>3649</v>
      </c>
      <c r="B2491">
        <v>43693</v>
      </c>
    </row>
    <row r="2492" spans="1:2">
      <c r="A2492" s="1" t="s">
        <v>3650</v>
      </c>
      <c r="B2492">
        <v>43845</v>
      </c>
    </row>
    <row r="2493" spans="1:2">
      <c r="A2493" s="1" t="s">
        <v>520</v>
      </c>
      <c r="B2493">
        <v>43844</v>
      </c>
    </row>
    <row r="2494" spans="1:2">
      <c r="A2494" s="1" t="s">
        <v>334</v>
      </c>
      <c r="B2494">
        <v>43829</v>
      </c>
    </row>
    <row r="2495" spans="1:2">
      <c r="A2495" s="1" t="s">
        <v>3651</v>
      </c>
      <c r="B2495">
        <v>43845</v>
      </c>
    </row>
    <row r="2496" spans="1:2">
      <c r="A2496" s="1" t="s">
        <v>3652</v>
      </c>
      <c r="B2496">
        <v>43766</v>
      </c>
    </row>
    <row r="2497" spans="1:2">
      <c r="A2497" s="1" t="s">
        <v>3653</v>
      </c>
      <c r="B2497">
        <v>43817</v>
      </c>
    </row>
    <row r="2498" spans="1:2">
      <c r="A2498" s="1" t="s">
        <v>3654</v>
      </c>
      <c r="B2498">
        <v>43734</v>
      </c>
    </row>
    <row r="2499" spans="1:2">
      <c r="A2499" s="1" t="s">
        <v>3655</v>
      </c>
      <c r="B2499">
        <v>43876</v>
      </c>
    </row>
    <row r="2500" spans="1:2">
      <c r="A2500" s="1" t="s">
        <v>3656</v>
      </c>
      <c r="B2500">
        <v>43830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43818</v>
      </c>
    </row>
    <row r="2503" spans="1:2">
      <c r="A2503" s="1" t="s">
        <v>3659</v>
      </c>
      <c r="B2503">
        <v>43675</v>
      </c>
    </row>
    <row r="2504" spans="1:2">
      <c r="A2504" s="1" t="s">
        <v>3660</v>
      </c>
      <c r="B2504">
        <v>43810</v>
      </c>
    </row>
    <row r="2505" spans="1:2">
      <c r="A2505" s="1" t="s">
        <v>3661</v>
      </c>
      <c r="B2505" t="s">
        <v>638</v>
      </c>
    </row>
    <row r="2506" spans="1:2">
      <c r="A2506" s="1" t="s">
        <v>3662</v>
      </c>
      <c r="B2506" t="s">
        <v>638</v>
      </c>
    </row>
    <row r="2507" spans="1:2">
      <c r="A2507" s="1" t="s">
        <v>3663</v>
      </c>
      <c r="B2507">
        <v>43738</v>
      </c>
    </row>
    <row r="2508" spans="1:2">
      <c r="A2508" s="1" t="s">
        <v>3664</v>
      </c>
      <c r="B2508">
        <v>43790</v>
      </c>
    </row>
    <row r="2509" spans="1:2">
      <c r="A2509" s="1" t="s">
        <v>3665</v>
      </c>
      <c r="B2509">
        <v>43795</v>
      </c>
    </row>
    <row r="2510" spans="1:2">
      <c r="A2510" s="1" t="s">
        <v>459</v>
      </c>
      <c r="B2510">
        <v>43845</v>
      </c>
    </row>
    <row r="2511" spans="1:2">
      <c r="A2511" s="1" t="s">
        <v>3666</v>
      </c>
      <c r="B2511">
        <v>43759</v>
      </c>
    </row>
    <row r="2512" spans="1:2">
      <c r="A2512" s="1" t="s">
        <v>3667</v>
      </c>
      <c r="B2512">
        <v>43812</v>
      </c>
    </row>
    <row r="2513" spans="1:2">
      <c r="A2513" s="1" t="s">
        <v>3668</v>
      </c>
      <c r="B2513">
        <v>43734</v>
      </c>
    </row>
    <row r="2514" spans="1:2">
      <c r="A2514" s="1" t="s">
        <v>3669</v>
      </c>
      <c r="B2514">
        <v>43825</v>
      </c>
    </row>
    <row r="2515" spans="1:2">
      <c r="A2515" s="1" t="s">
        <v>3670</v>
      </c>
      <c r="B2515">
        <v>43830</v>
      </c>
    </row>
    <row r="2516" spans="1:2">
      <c r="A2516" s="1" t="s">
        <v>3671</v>
      </c>
      <c r="B2516">
        <v>43861</v>
      </c>
    </row>
    <row r="2517" spans="1:2">
      <c r="A2517" s="1" t="s">
        <v>3672</v>
      </c>
      <c r="B2517">
        <v>43818</v>
      </c>
    </row>
    <row r="2518" spans="1:2">
      <c r="A2518" s="1" t="s">
        <v>3673</v>
      </c>
      <c r="B2518">
        <v>43739</v>
      </c>
    </row>
    <row r="2519" spans="1:2">
      <c r="A2519" s="1" t="s">
        <v>3674</v>
      </c>
      <c r="B2519">
        <v>43605</v>
      </c>
    </row>
    <row r="2520" spans="1:2">
      <c r="A2520" s="1" t="s">
        <v>3675</v>
      </c>
      <c r="B2520">
        <v>43825</v>
      </c>
    </row>
    <row r="2521" spans="1:2">
      <c r="A2521" s="1" t="s">
        <v>3676</v>
      </c>
      <c r="B2521">
        <v>43766</v>
      </c>
    </row>
    <row r="2522" spans="1:2">
      <c r="A2522" s="1" t="s">
        <v>3677</v>
      </c>
      <c r="B2522">
        <v>43644</v>
      </c>
    </row>
    <row r="2523" spans="1:2">
      <c r="A2523" s="1" t="s">
        <v>430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3678</v>
      </c>
      <c r="B2525">
        <v>43812</v>
      </c>
    </row>
    <row r="2526" spans="1:2">
      <c r="A2526" s="1" t="s">
        <v>3679</v>
      </c>
      <c r="B2526">
        <v>43798</v>
      </c>
    </row>
    <row r="2527" spans="1:2">
      <c r="A2527" s="1" t="s">
        <v>3680</v>
      </c>
      <c r="B2527">
        <v>43864</v>
      </c>
    </row>
    <row r="2528" spans="1:2">
      <c r="A2528" s="1" t="s">
        <v>3681</v>
      </c>
      <c r="B2528">
        <v>43810</v>
      </c>
    </row>
    <row r="2529" spans="1:2">
      <c r="A2529" s="1" t="s">
        <v>3682</v>
      </c>
      <c r="B2529">
        <v>43818</v>
      </c>
    </row>
    <row r="2530" spans="1:2">
      <c r="A2530" s="1" t="s">
        <v>3683</v>
      </c>
      <c r="B2530">
        <v>43836</v>
      </c>
    </row>
    <row r="2531" spans="1:2">
      <c r="A2531" s="1" t="s">
        <v>3684</v>
      </c>
      <c r="B2531">
        <v>43693</v>
      </c>
    </row>
    <row r="2532" spans="1:2">
      <c r="A2532" s="1" t="s">
        <v>3685</v>
      </c>
      <c r="B2532">
        <v>43830</v>
      </c>
    </row>
    <row r="2533" spans="1:2">
      <c r="A2533" s="1" t="s">
        <v>3686</v>
      </c>
      <c r="B2533">
        <v>43749</v>
      </c>
    </row>
    <row r="2534" spans="1:2">
      <c r="A2534" s="1" t="s">
        <v>3687</v>
      </c>
      <c r="B2534">
        <v>43830</v>
      </c>
    </row>
    <row r="2535" spans="1:2">
      <c r="A2535" s="1" t="s">
        <v>3688</v>
      </c>
      <c r="B2535" t="s">
        <v>638</v>
      </c>
    </row>
    <row r="2536" spans="1:2">
      <c r="A2536" s="1" t="s">
        <v>3689</v>
      </c>
      <c r="B2536">
        <v>43830</v>
      </c>
    </row>
    <row r="2537" spans="1:2">
      <c r="A2537" s="1" t="s">
        <v>66</v>
      </c>
      <c r="B2537">
        <v>43845</v>
      </c>
    </row>
    <row r="2538" spans="1:2">
      <c r="A2538" s="1" t="s">
        <v>3690</v>
      </c>
      <c r="B2538">
        <v>43801</v>
      </c>
    </row>
    <row r="2539" spans="1:2">
      <c r="A2539" s="1" t="s">
        <v>3691</v>
      </c>
      <c r="B2539">
        <v>43749</v>
      </c>
    </row>
    <row r="2540" spans="1:2">
      <c r="A2540" s="1" t="s">
        <v>3692</v>
      </c>
      <c r="B2540">
        <v>43819</v>
      </c>
    </row>
    <row r="2541" spans="1:2">
      <c r="A2541" s="1" t="s">
        <v>3693</v>
      </c>
      <c r="B2541">
        <v>43819</v>
      </c>
    </row>
    <row r="2542" spans="1:2">
      <c r="A2542" s="1" t="s">
        <v>264</v>
      </c>
      <c r="B2542">
        <v>43810</v>
      </c>
    </row>
    <row r="2543" spans="1:2">
      <c r="A2543" s="1" t="s">
        <v>3694</v>
      </c>
      <c r="B2543">
        <v>43817</v>
      </c>
    </row>
    <row r="2544" spans="1:2">
      <c r="A2544" s="1" t="s">
        <v>3695</v>
      </c>
      <c r="B2544">
        <v>43830</v>
      </c>
    </row>
    <row r="2545" spans="1:2">
      <c r="A2545" s="1" t="s">
        <v>3696</v>
      </c>
      <c r="B2545">
        <v>43759</v>
      </c>
    </row>
    <row r="2546" spans="1:2">
      <c r="A2546" s="1" t="s">
        <v>3697</v>
      </c>
      <c r="B2546">
        <v>43830</v>
      </c>
    </row>
    <row r="2547" spans="1:2">
      <c r="A2547" s="1" t="s">
        <v>3698</v>
      </c>
      <c r="B2547">
        <v>43832</v>
      </c>
    </row>
    <row r="2548" spans="1:2">
      <c r="A2548" s="1" t="s">
        <v>284</v>
      </c>
      <c r="B2548">
        <v>43800</v>
      </c>
    </row>
    <row r="2549" spans="1:2">
      <c r="A2549" s="1" t="s">
        <v>3699</v>
      </c>
      <c r="B2549">
        <v>43822</v>
      </c>
    </row>
    <row r="2550" spans="1:2">
      <c r="A2550" s="1" t="s">
        <v>3700</v>
      </c>
      <c r="B2550">
        <v>43814</v>
      </c>
    </row>
    <row r="2551" spans="1:2">
      <c r="A2551" s="1" t="s">
        <v>3701</v>
      </c>
      <c r="B2551">
        <v>43818</v>
      </c>
    </row>
    <row r="2552" spans="1:2">
      <c r="A2552" s="1" t="s">
        <v>3702</v>
      </c>
      <c r="B2552" t="s">
        <v>638</v>
      </c>
    </row>
    <row r="2553" spans="1:2">
      <c r="A2553" s="1" t="s">
        <v>3703</v>
      </c>
      <c r="B2553">
        <v>43637</v>
      </c>
    </row>
    <row r="2554" spans="1:2">
      <c r="A2554" s="1" t="s">
        <v>3704</v>
      </c>
      <c r="B2554">
        <v>43822</v>
      </c>
    </row>
    <row r="2555" spans="1:2">
      <c r="A2555" s="1" t="s">
        <v>3705</v>
      </c>
      <c r="B2555">
        <v>43669</v>
      </c>
    </row>
    <row r="2556" spans="1:2">
      <c r="A2556" s="1" t="s">
        <v>3706</v>
      </c>
      <c r="B2556">
        <v>43818</v>
      </c>
    </row>
    <row r="2557" spans="1:2">
      <c r="A2557" s="1" t="s">
        <v>3707</v>
      </c>
      <c r="B2557">
        <v>43626</v>
      </c>
    </row>
    <row r="2558" spans="1:2">
      <c r="A2558" s="1" t="s">
        <v>3708</v>
      </c>
      <c r="B2558">
        <v>43791</v>
      </c>
    </row>
    <row r="2559" spans="1:2">
      <c r="A2559" s="1" t="s">
        <v>3709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3710</v>
      </c>
      <c r="B2561">
        <v>43735</v>
      </c>
    </row>
    <row r="2562" spans="1:2">
      <c r="A2562" s="1" t="s">
        <v>3711</v>
      </c>
      <c r="B2562">
        <v>43784</v>
      </c>
    </row>
    <row r="2563" spans="1:2">
      <c r="A2563" s="1" t="s">
        <v>3712</v>
      </c>
      <c r="B2563">
        <v>43798</v>
      </c>
    </row>
    <row r="2564" spans="1:2">
      <c r="A2564" s="1" t="s">
        <v>3713</v>
      </c>
      <c r="B2564">
        <v>43805</v>
      </c>
    </row>
    <row r="2565" spans="1:2">
      <c r="A2565" s="1" t="s">
        <v>3714</v>
      </c>
      <c r="B2565">
        <v>43830</v>
      </c>
    </row>
    <row r="2566" spans="1:2">
      <c r="A2566" s="1" t="s">
        <v>3715</v>
      </c>
      <c r="B2566">
        <v>43830</v>
      </c>
    </row>
    <row r="2567" spans="1:2">
      <c r="A2567" s="1" t="s">
        <v>3716</v>
      </c>
      <c r="B2567">
        <v>43861</v>
      </c>
    </row>
    <row r="2568" spans="1:2">
      <c r="A2568" s="1" t="s">
        <v>3717</v>
      </c>
      <c r="B2568">
        <v>43804</v>
      </c>
    </row>
    <row r="2569" spans="1:2">
      <c r="A2569" s="1" t="s">
        <v>3718</v>
      </c>
      <c r="B2569">
        <v>43644</v>
      </c>
    </row>
    <row r="2570" spans="1:2">
      <c r="A2570" s="1" t="s">
        <v>3719</v>
      </c>
      <c r="B2570">
        <v>43845</v>
      </c>
    </row>
    <row r="2571" spans="1:2">
      <c r="A2571" s="1" t="s">
        <v>3720</v>
      </c>
      <c r="B2571">
        <v>43805</v>
      </c>
    </row>
    <row r="2572" spans="1:2">
      <c r="A2572" s="1" t="s">
        <v>3721</v>
      </c>
      <c r="B2572">
        <v>43847</v>
      </c>
    </row>
    <row r="2573" spans="1:2">
      <c r="A2573" s="1" t="s">
        <v>3722</v>
      </c>
      <c r="B2573">
        <v>43798</v>
      </c>
    </row>
    <row r="2574" spans="1:2">
      <c r="A2574" s="1" t="s">
        <v>3723</v>
      </c>
      <c r="B2574">
        <v>43812</v>
      </c>
    </row>
    <row r="2575" spans="1:2">
      <c r="A2575" s="1" t="s">
        <v>3724</v>
      </c>
      <c r="B2575">
        <v>43735</v>
      </c>
    </row>
    <row r="2576" spans="1:2">
      <c r="A2576" s="1" t="s">
        <v>3725</v>
      </c>
      <c r="B2576" t="s">
        <v>638</v>
      </c>
    </row>
    <row r="2577" spans="1:2">
      <c r="A2577" s="1" t="s">
        <v>3726</v>
      </c>
      <c r="B2577">
        <v>43864</v>
      </c>
    </row>
    <row r="2578" spans="1:2">
      <c r="A2578" s="1" t="s">
        <v>3727</v>
      </c>
      <c r="B2578">
        <v>43830</v>
      </c>
    </row>
    <row r="2579" spans="1:2">
      <c r="A2579" s="1" t="s">
        <v>495</v>
      </c>
      <c r="B2579">
        <v>43831</v>
      </c>
    </row>
    <row r="2580" spans="1:2">
      <c r="A2580" s="1" t="s">
        <v>3728</v>
      </c>
      <c r="B2580">
        <v>43815</v>
      </c>
    </row>
    <row r="2581" spans="1:2">
      <c r="A2581" s="1" t="s">
        <v>3729</v>
      </c>
      <c r="B2581">
        <v>43830</v>
      </c>
    </row>
    <row r="2582" spans="1:2">
      <c r="A2582" s="1" t="s">
        <v>531</v>
      </c>
      <c r="B2582">
        <v>43846</v>
      </c>
    </row>
    <row r="2583" spans="1:2">
      <c r="A2583" s="1" t="s">
        <v>472</v>
      </c>
      <c r="B2583">
        <v>43845</v>
      </c>
    </row>
    <row r="2584" spans="1:2">
      <c r="A2584" s="1" t="s">
        <v>3730</v>
      </c>
      <c r="B2584">
        <v>43819</v>
      </c>
    </row>
    <row r="2585" spans="1:2">
      <c r="A2585" s="1" t="s">
        <v>3731</v>
      </c>
      <c r="B2585">
        <v>43738</v>
      </c>
    </row>
    <row r="2586" spans="1:2">
      <c r="A2586" s="1" t="s">
        <v>3732</v>
      </c>
      <c r="B2586">
        <v>43832</v>
      </c>
    </row>
    <row r="2587" spans="1:2">
      <c r="A2587" s="1" t="s">
        <v>3733</v>
      </c>
      <c r="B2587">
        <v>43830</v>
      </c>
    </row>
    <row r="2588" spans="1:2">
      <c r="A2588" s="1" t="s">
        <v>3734</v>
      </c>
      <c r="B2588">
        <v>43845</v>
      </c>
    </row>
    <row r="2589" spans="1:2">
      <c r="A2589" s="1" t="s">
        <v>3735</v>
      </c>
      <c r="B2589">
        <v>43462</v>
      </c>
    </row>
    <row r="2590" spans="1:2">
      <c r="A2590" s="1" t="s">
        <v>3736</v>
      </c>
      <c r="B2590">
        <v>43777</v>
      </c>
    </row>
    <row r="2591" spans="1:2">
      <c r="A2591" s="1" t="s">
        <v>3737</v>
      </c>
      <c r="B2591">
        <v>43739</v>
      </c>
    </row>
    <row r="2592" spans="1:2">
      <c r="A2592" s="1" t="s">
        <v>455</v>
      </c>
      <c r="B2592">
        <v>43864</v>
      </c>
    </row>
    <row r="2593" spans="1:2">
      <c r="A2593" s="1" t="s">
        <v>3738</v>
      </c>
      <c r="B2593">
        <v>43798</v>
      </c>
    </row>
    <row r="2594" spans="1:2">
      <c r="A2594" s="1" t="s">
        <v>3739</v>
      </c>
      <c r="B2594">
        <v>43812</v>
      </c>
    </row>
    <row r="2595" spans="1:2">
      <c r="A2595" s="1" t="s">
        <v>3740</v>
      </c>
      <c r="B2595">
        <v>43854</v>
      </c>
    </row>
    <row r="2596" spans="1:2">
      <c r="A2596" s="1" t="s">
        <v>3741</v>
      </c>
      <c r="B2596">
        <v>43734</v>
      </c>
    </row>
    <row r="2597" spans="1:2">
      <c r="A2597" s="1" t="s">
        <v>3742</v>
      </c>
      <c r="B2597">
        <v>43830</v>
      </c>
    </row>
    <row r="2598" spans="1:2">
      <c r="A2598" s="1" t="s">
        <v>252</v>
      </c>
      <c r="B2598">
        <v>43831</v>
      </c>
    </row>
    <row r="2599" spans="1:2">
      <c r="A2599" s="1" t="s">
        <v>3743</v>
      </c>
      <c r="B2599">
        <v>43788</v>
      </c>
    </row>
    <row r="2600" spans="1:2">
      <c r="A2600" s="1" t="s">
        <v>3744</v>
      </c>
      <c r="B2600">
        <v>43798</v>
      </c>
    </row>
    <row r="2601" spans="1:2">
      <c r="A2601" s="1" t="s">
        <v>3745</v>
      </c>
      <c r="B2601">
        <v>43826</v>
      </c>
    </row>
    <row r="2602" spans="1:2">
      <c r="A2602" s="1" t="s">
        <v>3746</v>
      </c>
      <c r="B2602">
        <v>43794</v>
      </c>
    </row>
    <row r="2603" spans="1:2">
      <c r="A2603" s="1" t="s">
        <v>3747</v>
      </c>
      <c r="B2603" t="s">
        <v>638</v>
      </c>
    </row>
    <row r="2604" spans="1:2">
      <c r="A2604" s="1" t="s">
        <v>147</v>
      </c>
      <c r="B2604">
        <v>43832</v>
      </c>
    </row>
    <row r="2605" spans="1:2">
      <c r="A2605" s="1" t="s">
        <v>3748</v>
      </c>
      <c r="B2605">
        <v>43791</v>
      </c>
    </row>
    <row r="2606" spans="1:2">
      <c r="A2606" s="1" t="s">
        <v>3749</v>
      </c>
      <c r="B2606" t="s">
        <v>638</v>
      </c>
    </row>
    <row r="2607" spans="1:2">
      <c r="A2607" s="1" t="s">
        <v>3750</v>
      </c>
      <c r="B2607">
        <v>43819</v>
      </c>
    </row>
    <row r="2608" spans="1:2">
      <c r="A2608" s="1" t="s">
        <v>3751</v>
      </c>
      <c r="B2608">
        <v>43733</v>
      </c>
    </row>
    <row r="2609" spans="1:2">
      <c r="A2609" s="1" t="s">
        <v>3752</v>
      </c>
      <c r="B2609" t="s">
        <v>638</v>
      </c>
    </row>
    <row r="2610" spans="1:2">
      <c r="A2610" s="1" t="s">
        <v>588</v>
      </c>
      <c r="B2610">
        <v>43829</v>
      </c>
    </row>
    <row r="2611" spans="1:2">
      <c r="A2611" s="1" t="s">
        <v>3753</v>
      </c>
      <c r="B2611" t="s">
        <v>638</v>
      </c>
    </row>
    <row r="2612" spans="1:2">
      <c r="A2612" s="1" t="s">
        <v>3754</v>
      </c>
      <c r="B2612">
        <v>43647</v>
      </c>
    </row>
    <row r="2613" spans="1:2">
      <c r="A2613" s="1" t="s">
        <v>279</v>
      </c>
      <c r="B2613">
        <v>43830</v>
      </c>
    </row>
    <row r="2614" spans="1:2">
      <c r="A2614" s="1" t="s">
        <v>3755</v>
      </c>
      <c r="B2614">
        <v>43798</v>
      </c>
    </row>
    <row r="2615" spans="1:2">
      <c r="A2615" s="1" t="s">
        <v>3756</v>
      </c>
      <c r="B2615">
        <v>43823</v>
      </c>
    </row>
    <row r="2616" spans="1:2">
      <c r="A2616" s="1" t="s">
        <v>3757</v>
      </c>
      <c r="B2616">
        <v>43803</v>
      </c>
    </row>
    <row r="2617" spans="1:2">
      <c r="A2617" s="1" t="s">
        <v>3758</v>
      </c>
      <c r="B2617">
        <v>43812</v>
      </c>
    </row>
    <row r="2618" spans="1:2">
      <c r="A2618" s="1" t="s">
        <v>389</v>
      </c>
      <c r="B2618">
        <v>43815</v>
      </c>
    </row>
    <row r="2619" spans="1:2">
      <c r="A2619" s="1" t="s">
        <v>3759</v>
      </c>
      <c r="B2619">
        <v>43622</v>
      </c>
    </row>
    <row r="2620" spans="1:2">
      <c r="A2620" s="1" t="s">
        <v>3760</v>
      </c>
      <c r="B2620">
        <v>43733</v>
      </c>
    </row>
    <row r="2621" spans="1:2">
      <c r="A2621" s="1" t="s">
        <v>3761</v>
      </c>
      <c r="B2621">
        <v>43802</v>
      </c>
    </row>
    <row r="2622" spans="1:2">
      <c r="A2622" s="1" t="s">
        <v>3762</v>
      </c>
      <c r="B2622" t="s">
        <v>638</v>
      </c>
    </row>
    <row r="2623" spans="1:2">
      <c r="A2623" s="1" t="s">
        <v>3763</v>
      </c>
      <c r="B2623">
        <v>43654</v>
      </c>
    </row>
    <row r="2624" spans="1:2">
      <c r="A2624" s="1" t="s">
        <v>261</v>
      </c>
      <c r="B2624">
        <v>43812</v>
      </c>
    </row>
    <row r="2625" spans="1:2">
      <c r="A2625" s="1" t="s">
        <v>3764</v>
      </c>
      <c r="B2625" t="s">
        <v>638</v>
      </c>
    </row>
    <row r="2626" spans="1:2">
      <c r="A2626" s="1" t="s">
        <v>3765</v>
      </c>
      <c r="B2626">
        <v>43682</v>
      </c>
    </row>
    <row r="2627" spans="1:2">
      <c r="A2627" s="1" t="s">
        <v>3766</v>
      </c>
      <c r="B2627">
        <v>43826</v>
      </c>
    </row>
    <row r="2628" spans="1:2">
      <c r="A2628" s="1" t="s">
        <v>3767</v>
      </c>
      <c r="B2628">
        <v>43812</v>
      </c>
    </row>
    <row r="2629" spans="1:2">
      <c r="A2629" s="1" t="s">
        <v>3768</v>
      </c>
      <c r="B2629">
        <v>43739</v>
      </c>
    </row>
    <row r="2630" spans="1:2">
      <c r="A2630" s="1" t="s">
        <v>3769</v>
      </c>
      <c r="B2630">
        <v>43738</v>
      </c>
    </row>
    <row r="2631" spans="1:2">
      <c r="A2631" s="1" t="s">
        <v>3770</v>
      </c>
      <c r="B2631" t="s">
        <v>638</v>
      </c>
    </row>
    <row r="2632" spans="1:2">
      <c r="A2632" s="1" t="s">
        <v>3771</v>
      </c>
      <c r="B2632">
        <v>43810</v>
      </c>
    </row>
    <row r="2633" spans="1:2">
      <c r="A2633" s="1" t="s">
        <v>3772</v>
      </c>
      <c r="B2633">
        <v>43759</v>
      </c>
    </row>
    <row r="2634" spans="1:2">
      <c r="A2634" s="1" t="s">
        <v>3773</v>
      </c>
      <c r="B2634">
        <v>43592</v>
      </c>
    </row>
    <row r="2635" spans="1:2">
      <c r="A2635" s="1" t="s">
        <v>3774</v>
      </c>
      <c r="B2635">
        <v>43804</v>
      </c>
    </row>
    <row r="2636" spans="1:2">
      <c r="A2636" s="1" t="s">
        <v>3775</v>
      </c>
      <c r="B2636">
        <v>43784</v>
      </c>
    </row>
    <row r="2637" spans="1:2">
      <c r="A2637" s="1" t="s">
        <v>3776</v>
      </c>
      <c r="B2637">
        <v>43781</v>
      </c>
    </row>
    <row r="2638" spans="1:2">
      <c r="A2638" s="1" t="s">
        <v>3777</v>
      </c>
      <c r="B2638">
        <v>43643</v>
      </c>
    </row>
    <row r="2639" spans="1:2">
      <c r="A2639" s="1" t="s">
        <v>3778</v>
      </c>
      <c r="B2639">
        <v>43759</v>
      </c>
    </row>
    <row r="2640" spans="1:2">
      <c r="A2640" s="1" t="s">
        <v>3779</v>
      </c>
      <c r="B2640">
        <v>43644</v>
      </c>
    </row>
    <row r="2641" spans="1:2">
      <c r="A2641" s="1" t="s">
        <v>3780</v>
      </c>
      <c r="B2641">
        <v>43770</v>
      </c>
    </row>
    <row r="2642" spans="1:2">
      <c r="A2642" s="1" t="s">
        <v>3781</v>
      </c>
      <c r="B2642">
        <v>43819</v>
      </c>
    </row>
    <row r="2643" spans="1:2">
      <c r="A2643" s="1" t="s">
        <v>3782</v>
      </c>
      <c r="B2643" t="s">
        <v>638</v>
      </c>
    </row>
    <row r="2644" spans="1:2">
      <c r="A2644" s="1" t="s">
        <v>3783</v>
      </c>
      <c r="B2644">
        <v>43804</v>
      </c>
    </row>
    <row r="2645" spans="1:2">
      <c r="A2645" s="1" t="s">
        <v>3784</v>
      </c>
      <c r="B2645" t="s">
        <v>638</v>
      </c>
    </row>
    <row r="2646" spans="1:2">
      <c r="A2646" s="1" t="s">
        <v>3785</v>
      </c>
      <c r="B2646">
        <v>43784</v>
      </c>
    </row>
    <row r="2647" spans="1:2">
      <c r="A2647" s="1" t="s">
        <v>3786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3787</v>
      </c>
      <c r="B2649">
        <v>43833</v>
      </c>
    </row>
    <row r="2650" spans="1:2">
      <c r="A2650" s="1" t="s">
        <v>27</v>
      </c>
      <c r="B2650">
        <v>43832</v>
      </c>
    </row>
    <row r="2651" spans="1:2">
      <c r="A2651" s="1" t="s">
        <v>370</v>
      </c>
      <c r="B2651">
        <v>43781</v>
      </c>
    </row>
    <row r="2652" spans="1:2">
      <c r="A2652" s="1" t="s">
        <v>3788</v>
      </c>
      <c r="B2652">
        <v>43825</v>
      </c>
    </row>
    <row r="2653" spans="1:2">
      <c r="A2653" s="1" t="s">
        <v>3789</v>
      </c>
      <c r="B2653">
        <v>43781</v>
      </c>
    </row>
    <row r="2654" spans="1:2">
      <c r="A2654" s="1" t="s">
        <v>3790</v>
      </c>
      <c r="B2654">
        <v>43747</v>
      </c>
    </row>
    <row r="2655" spans="1:2">
      <c r="A2655" s="1" t="s">
        <v>3791</v>
      </c>
      <c r="B2655">
        <v>43731</v>
      </c>
    </row>
    <row r="2656" spans="1:2">
      <c r="A2656" s="1" t="s">
        <v>3792</v>
      </c>
      <c r="B2656">
        <v>43829</v>
      </c>
    </row>
    <row r="2657" spans="1:2">
      <c r="A2657" s="1" t="s">
        <v>3793</v>
      </c>
      <c r="B2657">
        <v>43795</v>
      </c>
    </row>
    <row r="2658" spans="1:2">
      <c r="A2658" s="1" t="s">
        <v>3794</v>
      </c>
      <c r="B2658" t="s">
        <v>638</v>
      </c>
    </row>
    <row r="2659" spans="1:2">
      <c r="A2659" s="1" t="s">
        <v>3795</v>
      </c>
      <c r="B2659">
        <v>43738</v>
      </c>
    </row>
    <row r="2660" spans="1:2">
      <c r="A2660" s="1" t="s">
        <v>3796</v>
      </c>
      <c r="B2660">
        <v>43798</v>
      </c>
    </row>
    <row r="2661" spans="1:2">
      <c r="A2661" s="1" t="s">
        <v>3797</v>
      </c>
      <c r="B2661">
        <v>43815</v>
      </c>
    </row>
    <row r="2662" spans="1:2">
      <c r="A2662" s="1" t="s">
        <v>3798</v>
      </c>
      <c r="B2662">
        <v>43819</v>
      </c>
    </row>
    <row r="2663" spans="1:2">
      <c r="A2663" s="1" t="s">
        <v>3799</v>
      </c>
      <c r="B2663">
        <v>43700</v>
      </c>
    </row>
    <row r="2664" spans="1:2">
      <c r="A2664" s="1" t="s">
        <v>3800</v>
      </c>
      <c r="B2664">
        <v>43696</v>
      </c>
    </row>
    <row r="2665" spans="1:2">
      <c r="A2665" s="1" t="s">
        <v>3801</v>
      </c>
      <c r="B2665" t="s">
        <v>638</v>
      </c>
    </row>
    <row r="2666" spans="1:2">
      <c r="A2666" s="1" t="s">
        <v>3802</v>
      </c>
      <c r="B2666">
        <v>43858</v>
      </c>
    </row>
    <row r="2667" spans="1:2">
      <c r="A2667" s="1" t="s">
        <v>3803</v>
      </c>
      <c r="B2667">
        <v>43829</v>
      </c>
    </row>
    <row r="2668" spans="1:2">
      <c r="A2668" s="1" t="s">
        <v>451</v>
      </c>
      <c r="B2668">
        <v>43781</v>
      </c>
    </row>
    <row r="2669" spans="1:2">
      <c r="A2669" s="1" t="s">
        <v>3804</v>
      </c>
      <c r="B2669">
        <v>43787</v>
      </c>
    </row>
    <row r="2670" spans="1:2">
      <c r="A2670" s="1" t="s">
        <v>3805</v>
      </c>
      <c r="B2670">
        <v>43647</v>
      </c>
    </row>
    <row r="2671" spans="1:2">
      <c r="A2671" s="1" t="s">
        <v>3806</v>
      </c>
      <c r="B2671">
        <v>43564</v>
      </c>
    </row>
    <row r="2672" spans="1:2">
      <c r="A2672" s="1" t="s">
        <v>3807</v>
      </c>
      <c r="B2672">
        <v>43567</v>
      </c>
    </row>
    <row r="2673" spans="1:2">
      <c r="A2673" s="1" t="s">
        <v>3808</v>
      </c>
      <c r="B2673">
        <v>43769</v>
      </c>
    </row>
    <row r="2674" spans="1:2">
      <c r="A2674" s="1" t="s">
        <v>3809</v>
      </c>
      <c r="B2674">
        <v>43798</v>
      </c>
    </row>
    <row r="2675" spans="1:2">
      <c r="A2675" s="1" t="s">
        <v>3810</v>
      </c>
      <c r="B2675">
        <v>43804</v>
      </c>
    </row>
    <row r="2676" spans="1:2">
      <c r="A2676" s="1" t="s">
        <v>3811</v>
      </c>
      <c r="B2676">
        <v>43850</v>
      </c>
    </row>
    <row r="2677" spans="1:2">
      <c r="A2677" s="1" t="s">
        <v>3812</v>
      </c>
      <c r="B2677">
        <v>43830</v>
      </c>
    </row>
    <row r="2678" spans="1:2">
      <c r="A2678" s="1" t="s">
        <v>3813</v>
      </c>
      <c r="B2678">
        <v>43801</v>
      </c>
    </row>
    <row r="2679" spans="1:2">
      <c r="A2679" s="1" t="s">
        <v>3814</v>
      </c>
      <c r="B2679">
        <v>43830</v>
      </c>
    </row>
    <row r="2680" spans="1:2">
      <c r="A2680" s="1" t="s">
        <v>3815</v>
      </c>
      <c r="B2680">
        <v>43759</v>
      </c>
    </row>
    <row r="2681" spans="1:2">
      <c r="A2681" s="1" t="s">
        <v>3816</v>
      </c>
      <c r="B2681">
        <v>43727</v>
      </c>
    </row>
    <row r="2682" spans="1:2">
      <c r="A2682" s="1" t="s">
        <v>3817</v>
      </c>
      <c r="B2682">
        <v>43830</v>
      </c>
    </row>
    <row r="2683" spans="1:2">
      <c r="A2683" s="1" t="s">
        <v>3818</v>
      </c>
      <c r="B2683">
        <v>43819</v>
      </c>
    </row>
    <row r="2684" spans="1:2">
      <c r="A2684" s="1" t="s">
        <v>3819</v>
      </c>
      <c r="B2684">
        <v>43586</v>
      </c>
    </row>
    <row r="2685" spans="1:2">
      <c r="A2685" s="1" t="s">
        <v>3820</v>
      </c>
      <c r="B2685">
        <v>43782</v>
      </c>
    </row>
    <row r="2686" spans="1:2">
      <c r="A2686" s="1" t="s">
        <v>3821</v>
      </c>
      <c r="B2686">
        <v>43815</v>
      </c>
    </row>
    <row r="2687" spans="1:2">
      <c r="A2687" s="1" t="s">
        <v>3822</v>
      </c>
      <c r="B2687">
        <v>43892</v>
      </c>
    </row>
    <row r="2688" spans="1:2">
      <c r="A2688" s="1" t="s">
        <v>3823</v>
      </c>
      <c r="B2688">
        <v>43805</v>
      </c>
    </row>
    <row r="2689" spans="1:2">
      <c r="A2689" s="1" t="s">
        <v>3824</v>
      </c>
      <c r="B2689">
        <v>43808</v>
      </c>
    </row>
    <row r="2690" spans="1:2">
      <c r="A2690" s="1" t="s">
        <v>3825</v>
      </c>
      <c r="B2690">
        <v>43819</v>
      </c>
    </row>
    <row r="2691" spans="1:2">
      <c r="A2691" s="1" t="s">
        <v>3826</v>
      </c>
      <c r="B2691">
        <v>43851</v>
      </c>
    </row>
    <row r="2692" spans="1:2">
      <c r="A2692" s="1" t="s">
        <v>3827</v>
      </c>
      <c r="B2692">
        <v>43843</v>
      </c>
    </row>
    <row r="2693" spans="1:2">
      <c r="A2693" s="1" t="s">
        <v>3828</v>
      </c>
      <c r="B2693">
        <v>43832</v>
      </c>
    </row>
    <row r="2694" spans="1:2">
      <c r="A2694" s="1" t="s">
        <v>3829</v>
      </c>
      <c r="B2694">
        <v>43495</v>
      </c>
    </row>
    <row r="2695" spans="1:2">
      <c r="A2695" s="1" t="s">
        <v>3830</v>
      </c>
      <c r="B2695">
        <v>43801</v>
      </c>
    </row>
    <row r="2696" spans="1:2">
      <c r="A2696" s="1" t="s">
        <v>3831</v>
      </c>
      <c r="B2696">
        <v>43844</v>
      </c>
    </row>
    <row r="2697" spans="1:2">
      <c r="A2697" s="1" t="s">
        <v>3832</v>
      </c>
      <c r="B2697">
        <v>43814</v>
      </c>
    </row>
    <row r="2698" spans="1:2">
      <c r="A2698" s="1" t="s">
        <v>3833</v>
      </c>
      <c r="B2698">
        <v>43783</v>
      </c>
    </row>
    <row r="2699" spans="1:2">
      <c r="A2699" s="1" t="s">
        <v>3834</v>
      </c>
      <c r="B2699">
        <v>43735</v>
      </c>
    </row>
    <row r="2700" spans="1:2">
      <c r="A2700" s="1" t="s">
        <v>3835</v>
      </c>
      <c r="B2700">
        <v>43815</v>
      </c>
    </row>
    <row r="2701" spans="1:2">
      <c r="A2701" s="1" t="s">
        <v>3836</v>
      </c>
      <c r="B2701">
        <v>43860</v>
      </c>
    </row>
    <row r="2702" spans="1:2">
      <c r="A2702" s="1" t="s">
        <v>3837</v>
      </c>
      <c r="B2702">
        <v>43830</v>
      </c>
    </row>
    <row r="2703" spans="1:2">
      <c r="A2703" s="1" t="s">
        <v>3838</v>
      </c>
      <c r="B2703">
        <v>43769</v>
      </c>
    </row>
    <row r="2704" spans="1:2">
      <c r="A2704" s="1" t="s">
        <v>3839</v>
      </c>
      <c r="B2704" t="s">
        <v>638</v>
      </c>
    </row>
    <row r="2705" spans="1:2">
      <c r="A2705" s="1" t="s">
        <v>3840</v>
      </c>
      <c r="B2705">
        <v>43627</v>
      </c>
    </row>
    <row r="2706" spans="1:2">
      <c r="A2706" s="1" t="s">
        <v>3841</v>
      </c>
      <c r="B2706">
        <v>43613</v>
      </c>
    </row>
    <row r="2707" spans="1:2">
      <c r="A2707" s="1" t="s">
        <v>3842</v>
      </c>
      <c r="B2707">
        <v>43830</v>
      </c>
    </row>
    <row r="2708" spans="1:2">
      <c r="A2708" s="1" t="s">
        <v>3843</v>
      </c>
      <c r="B2708">
        <v>43711</v>
      </c>
    </row>
    <row r="2709" spans="1:2">
      <c r="A2709" s="1" t="s">
        <v>3844</v>
      </c>
      <c r="B2709">
        <v>43808</v>
      </c>
    </row>
    <row r="2710" spans="1:2">
      <c r="A2710" s="1" t="s">
        <v>3845</v>
      </c>
      <c r="B2710">
        <v>43734</v>
      </c>
    </row>
    <row r="2711" spans="1:2">
      <c r="A2711" s="1" t="s">
        <v>3846</v>
      </c>
      <c r="B2711">
        <v>43830</v>
      </c>
    </row>
    <row r="2712" spans="1:2">
      <c r="A2712" s="1" t="s">
        <v>3847</v>
      </c>
      <c r="B2712">
        <v>43819</v>
      </c>
    </row>
    <row r="2713" spans="1:2">
      <c r="A2713" s="1" t="s">
        <v>3848</v>
      </c>
      <c r="B2713">
        <v>43819</v>
      </c>
    </row>
    <row r="2714" spans="1:2">
      <c r="A2714" s="1" t="s">
        <v>468</v>
      </c>
      <c r="B2714">
        <v>43812</v>
      </c>
    </row>
    <row r="2715" spans="1:2">
      <c r="A2715" s="1" t="s">
        <v>3849</v>
      </c>
      <c r="B2715">
        <v>43609</v>
      </c>
    </row>
    <row r="2716" spans="1:2">
      <c r="A2716" s="1" t="s">
        <v>39</v>
      </c>
      <c r="B2716">
        <v>43815</v>
      </c>
    </row>
    <row r="2717" spans="1:2">
      <c r="A2717" s="1" t="s">
        <v>3850</v>
      </c>
      <c r="B2717">
        <v>43798</v>
      </c>
    </row>
    <row r="2718" spans="1:2">
      <c r="A2718" s="1" t="s">
        <v>3851</v>
      </c>
      <c r="B2718">
        <v>43801</v>
      </c>
    </row>
    <row r="2719" spans="1:2">
      <c r="A2719" s="1" t="s">
        <v>3852</v>
      </c>
      <c r="B2719">
        <v>43781</v>
      </c>
    </row>
    <row r="2720" spans="1:2">
      <c r="A2720" s="1" t="s">
        <v>3853</v>
      </c>
      <c r="B2720" t="s">
        <v>638</v>
      </c>
    </row>
    <row r="2721" spans="1:2">
      <c r="A2721" s="1" t="s">
        <v>3854</v>
      </c>
      <c r="B2721">
        <v>43706</v>
      </c>
    </row>
    <row r="2722" spans="1:2">
      <c r="A2722" s="1" t="s">
        <v>3855</v>
      </c>
      <c r="B2722">
        <v>43830</v>
      </c>
    </row>
    <row r="2723" spans="1:2">
      <c r="A2723" s="1" t="s">
        <v>204</v>
      </c>
      <c r="B2723">
        <v>43891</v>
      </c>
    </row>
    <row r="2724" spans="1:2">
      <c r="A2724" s="1" t="s">
        <v>3856</v>
      </c>
      <c r="B2724">
        <v>43732</v>
      </c>
    </row>
    <row r="2725" spans="1:2">
      <c r="A2725" s="1" t="s">
        <v>3857</v>
      </c>
      <c r="B2725">
        <v>43819</v>
      </c>
    </row>
    <row r="2726" spans="1:2">
      <c r="A2726" s="1" t="s">
        <v>3858</v>
      </c>
      <c r="B2726">
        <v>43773</v>
      </c>
    </row>
    <row r="2727" spans="1:2">
      <c r="A2727" s="1" t="s">
        <v>3859</v>
      </c>
      <c r="B2727">
        <v>43805</v>
      </c>
    </row>
    <row r="2728" spans="1:2">
      <c r="A2728" s="1" t="s">
        <v>3860</v>
      </c>
      <c r="B2728">
        <v>43819</v>
      </c>
    </row>
    <row r="2729" spans="1:2">
      <c r="A2729" s="1" t="s">
        <v>3861</v>
      </c>
      <c r="B2729">
        <v>43861</v>
      </c>
    </row>
    <row r="2730" spans="1:2">
      <c r="A2730" s="1" t="s">
        <v>3862</v>
      </c>
      <c r="B2730">
        <v>43626</v>
      </c>
    </row>
    <row r="2731" spans="1:2">
      <c r="A2731" s="1" t="s">
        <v>465</v>
      </c>
      <c r="B2731">
        <v>43830</v>
      </c>
    </row>
    <row r="2732" spans="1:2">
      <c r="A2732" s="1" t="s">
        <v>3863</v>
      </c>
      <c r="B2732">
        <v>43721</v>
      </c>
    </row>
    <row r="2733" spans="1:2">
      <c r="A2733" s="1" t="s">
        <v>3864</v>
      </c>
      <c r="B2733">
        <v>43833</v>
      </c>
    </row>
    <row r="2734" spans="1:2">
      <c r="A2734" s="1" t="s">
        <v>3865</v>
      </c>
      <c r="B2734">
        <v>43734</v>
      </c>
    </row>
    <row r="2735" spans="1:2">
      <c r="A2735" s="1" t="s">
        <v>3866</v>
      </c>
      <c r="B2735">
        <v>43825</v>
      </c>
    </row>
    <row r="2736" spans="1:2">
      <c r="A2736" s="1" t="s">
        <v>3867</v>
      </c>
      <c r="B2736">
        <v>43845</v>
      </c>
    </row>
    <row r="2737" spans="1:2">
      <c r="A2737" s="1" t="s">
        <v>461</v>
      </c>
      <c r="B2737">
        <v>43851</v>
      </c>
    </row>
    <row r="2738" spans="1:2">
      <c r="A2738" s="1" t="s">
        <v>3868</v>
      </c>
      <c r="B2738">
        <v>43738</v>
      </c>
    </row>
    <row r="2739" spans="1:2">
      <c r="A2739" s="1" t="s">
        <v>3869</v>
      </c>
      <c r="B2739">
        <v>43812</v>
      </c>
    </row>
    <row r="2740" spans="1:2">
      <c r="A2740" s="1" t="s">
        <v>3870</v>
      </c>
      <c r="B2740">
        <v>43832</v>
      </c>
    </row>
    <row r="2741" spans="1:2">
      <c r="A2741" s="1" t="s">
        <v>3871</v>
      </c>
      <c r="B2741">
        <v>43819</v>
      </c>
    </row>
    <row r="2742" spans="1:2">
      <c r="A2742" s="1" t="s">
        <v>3872</v>
      </c>
      <c r="B2742">
        <v>43763</v>
      </c>
    </row>
    <row r="2743" spans="1:2">
      <c r="A2743" s="1" t="s">
        <v>3873</v>
      </c>
      <c r="B2743">
        <v>43654</v>
      </c>
    </row>
    <row r="2744" spans="1:2">
      <c r="A2744" s="1" t="s">
        <v>3874</v>
      </c>
      <c r="B2744">
        <v>43749</v>
      </c>
    </row>
    <row r="2745" spans="1:2">
      <c r="A2745" s="1" t="s">
        <v>3875</v>
      </c>
      <c r="B2745">
        <v>43686</v>
      </c>
    </row>
    <row r="2746" spans="1:2">
      <c r="A2746" s="1" t="s">
        <v>3876</v>
      </c>
      <c r="B2746">
        <v>43830</v>
      </c>
    </row>
    <row r="2747" spans="1:2">
      <c r="A2747" s="1" t="s">
        <v>3877</v>
      </c>
      <c r="B2747">
        <v>43830</v>
      </c>
    </row>
    <row r="2748" spans="1:2">
      <c r="A2748" s="1" t="s">
        <v>3878</v>
      </c>
      <c r="B2748">
        <v>43577</v>
      </c>
    </row>
    <row r="2749" spans="1:2">
      <c r="A2749" s="1" t="s">
        <v>192</v>
      </c>
      <c r="B2749">
        <v>43832</v>
      </c>
    </row>
    <row r="2750" spans="1:2">
      <c r="A2750" s="1" t="s">
        <v>3879</v>
      </c>
      <c r="B2750">
        <v>43826</v>
      </c>
    </row>
    <row r="2751" spans="1:2">
      <c r="A2751" s="1" t="s">
        <v>3880</v>
      </c>
      <c r="B2751" t="s">
        <v>638</v>
      </c>
    </row>
    <row r="2752" spans="1:2">
      <c r="A2752" s="1" t="s">
        <v>3881</v>
      </c>
      <c r="B2752">
        <v>43734</v>
      </c>
    </row>
    <row r="2753" spans="1:2">
      <c r="A2753" s="1" t="s">
        <v>3882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3883</v>
      </c>
      <c r="B2755">
        <v>43798</v>
      </c>
    </row>
    <row r="2756" spans="1:2">
      <c r="A2756" s="1" t="s">
        <v>3884</v>
      </c>
      <c r="B2756">
        <v>43818</v>
      </c>
    </row>
    <row r="2757" spans="1:2">
      <c r="A2757" s="1" t="s">
        <v>3885</v>
      </c>
      <c r="B2757">
        <v>43791</v>
      </c>
    </row>
    <row r="2758" spans="1:2">
      <c r="A2758" s="1" t="s">
        <v>3886</v>
      </c>
      <c r="B2758">
        <v>43837</v>
      </c>
    </row>
    <row r="2759" spans="1:2">
      <c r="A2759" s="1" t="s">
        <v>3887</v>
      </c>
      <c r="B2759">
        <v>43776</v>
      </c>
    </row>
    <row r="2760" spans="1:2">
      <c r="A2760" s="1" t="s">
        <v>3888</v>
      </c>
      <c r="B2760">
        <v>43830</v>
      </c>
    </row>
    <row r="2761" spans="1:2">
      <c r="A2761" s="1" t="s">
        <v>331</v>
      </c>
      <c r="B2761">
        <v>43801</v>
      </c>
    </row>
    <row r="2762" spans="1:2">
      <c r="A2762" s="1" t="s">
        <v>3889</v>
      </c>
      <c r="B2762">
        <v>43875</v>
      </c>
    </row>
    <row r="2763" spans="1:2">
      <c r="A2763" s="1" t="s">
        <v>3890</v>
      </c>
      <c r="B2763" t="s">
        <v>638</v>
      </c>
    </row>
    <row r="2764" spans="1:2">
      <c r="A2764" s="1" t="s">
        <v>3891</v>
      </c>
      <c r="B2764">
        <v>43826</v>
      </c>
    </row>
    <row r="2765" spans="1:2">
      <c r="A2765" s="1" t="s">
        <v>3892</v>
      </c>
      <c r="B2765">
        <v>43605</v>
      </c>
    </row>
    <row r="2766" spans="1:2">
      <c r="A2766" s="1" t="s">
        <v>3893</v>
      </c>
      <c r="B2766">
        <v>43728</v>
      </c>
    </row>
    <row r="2767" spans="1:2">
      <c r="A2767" s="1" t="s">
        <v>3894</v>
      </c>
      <c r="B2767">
        <v>43830</v>
      </c>
    </row>
    <row r="2768" spans="1:2">
      <c r="A2768" s="1" t="s">
        <v>3895</v>
      </c>
      <c r="B2768">
        <v>43781</v>
      </c>
    </row>
    <row r="2769" spans="1:2">
      <c r="A2769" s="1" t="s">
        <v>3896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3897</v>
      </c>
      <c r="B2771">
        <v>43720</v>
      </c>
    </row>
    <row r="2772" spans="1:2">
      <c r="A2772" s="1" t="s">
        <v>3898</v>
      </c>
      <c r="B2772">
        <v>43819</v>
      </c>
    </row>
    <row r="2773" spans="1:2">
      <c r="A2773" s="1" t="s">
        <v>328</v>
      </c>
      <c r="B2773">
        <v>43861</v>
      </c>
    </row>
    <row r="2774" spans="1:2">
      <c r="A2774" s="1" t="s">
        <v>3899</v>
      </c>
      <c r="B2774">
        <v>43733</v>
      </c>
    </row>
    <row r="2775" spans="1:2">
      <c r="A2775" s="1" t="s">
        <v>3900</v>
      </c>
      <c r="B2775">
        <v>43830</v>
      </c>
    </row>
    <row r="2776" spans="1:2">
      <c r="A2776" s="1" t="s">
        <v>3901</v>
      </c>
      <c r="B2776">
        <v>43601</v>
      </c>
    </row>
    <row r="2777" spans="1:2">
      <c r="A2777" s="1" t="s">
        <v>3902</v>
      </c>
      <c r="B2777">
        <v>43623</v>
      </c>
    </row>
    <row r="2778" spans="1:2">
      <c r="A2778" s="1" t="s">
        <v>340</v>
      </c>
      <c r="B2778">
        <v>43815</v>
      </c>
    </row>
    <row r="2779" spans="1:2">
      <c r="A2779" s="1" t="s">
        <v>3903</v>
      </c>
      <c r="B2779">
        <v>43832</v>
      </c>
    </row>
    <row r="2780" spans="1:2">
      <c r="A2780" s="1" t="s">
        <v>3904</v>
      </c>
      <c r="B2780">
        <v>43830</v>
      </c>
    </row>
    <row r="2781" spans="1:2">
      <c r="A2781" s="1" t="s">
        <v>3905</v>
      </c>
      <c r="B2781">
        <v>43812</v>
      </c>
    </row>
    <row r="2782" spans="1:2">
      <c r="A2782" s="1" t="s">
        <v>3906</v>
      </c>
      <c r="B2782">
        <v>43769</v>
      </c>
    </row>
    <row r="2783" spans="1:2">
      <c r="A2783" s="1" t="s">
        <v>3907</v>
      </c>
      <c r="B2783">
        <v>43861</v>
      </c>
    </row>
    <row r="2784" spans="1:2">
      <c r="A2784" s="1" t="s">
        <v>3908</v>
      </c>
      <c r="B2784">
        <v>43689</v>
      </c>
    </row>
    <row r="2785" spans="1:2">
      <c r="A2785" s="1" t="s">
        <v>3909</v>
      </c>
      <c r="B2785">
        <v>43805</v>
      </c>
    </row>
    <row r="2786" spans="1:2">
      <c r="A2786" s="1" t="s">
        <v>3910</v>
      </c>
      <c r="B2786">
        <v>43830</v>
      </c>
    </row>
    <row r="2787" spans="1:2">
      <c r="A2787" s="1" t="s">
        <v>3911</v>
      </c>
      <c r="B2787">
        <v>43803</v>
      </c>
    </row>
    <row r="2788" spans="1:2">
      <c r="A2788" s="1" t="s">
        <v>3912</v>
      </c>
      <c r="B2788">
        <v>43819</v>
      </c>
    </row>
    <row r="2789" spans="1:2">
      <c r="A2789" s="1" t="s">
        <v>3913</v>
      </c>
      <c r="B2789">
        <v>43798</v>
      </c>
    </row>
    <row r="2790" spans="1:2">
      <c r="A2790" s="1" t="s">
        <v>3914</v>
      </c>
      <c r="B2790">
        <v>43823</v>
      </c>
    </row>
    <row r="2791" spans="1:2">
      <c r="A2791" s="1" t="s">
        <v>3915</v>
      </c>
      <c r="B2791">
        <v>43731</v>
      </c>
    </row>
    <row r="2792" spans="1:2">
      <c r="A2792" s="1" t="s">
        <v>3916</v>
      </c>
      <c r="B2792">
        <v>43606</v>
      </c>
    </row>
    <row r="2793" spans="1:2">
      <c r="A2793" s="1" t="s">
        <v>3917</v>
      </c>
      <c r="B2793">
        <v>43840</v>
      </c>
    </row>
    <row r="2794" spans="1:2">
      <c r="A2794" s="1" t="s">
        <v>3918</v>
      </c>
      <c r="B2794">
        <v>43731</v>
      </c>
    </row>
    <row r="2795" spans="1:2">
      <c r="A2795" s="1" t="s">
        <v>3919</v>
      </c>
      <c r="B2795">
        <v>43861</v>
      </c>
    </row>
    <row r="2796" spans="1:2">
      <c r="A2796" s="1" t="s">
        <v>3920</v>
      </c>
      <c r="B2796">
        <v>43830</v>
      </c>
    </row>
    <row r="2797" spans="1:2">
      <c r="A2797" s="1" t="s">
        <v>3921</v>
      </c>
      <c r="B2797">
        <v>43815</v>
      </c>
    </row>
    <row r="2798" spans="1:2">
      <c r="A2798" s="1" t="s">
        <v>3922</v>
      </c>
      <c r="B2798">
        <v>43805</v>
      </c>
    </row>
    <row r="2799" spans="1:2">
      <c r="A2799" s="1" t="s">
        <v>3923</v>
      </c>
      <c r="B2799">
        <v>43818</v>
      </c>
    </row>
    <row r="2800" spans="1:2">
      <c r="A2800" s="1" t="s">
        <v>3924</v>
      </c>
      <c r="B2800">
        <v>43654</v>
      </c>
    </row>
    <row r="2801" spans="1:2">
      <c r="A2801" s="1" t="s">
        <v>3925</v>
      </c>
      <c r="B2801">
        <v>43819</v>
      </c>
    </row>
    <row r="2802" spans="1:2">
      <c r="A2802" s="1" t="s">
        <v>3926</v>
      </c>
      <c r="B2802">
        <v>43739</v>
      </c>
    </row>
    <row r="2803" spans="1:2">
      <c r="A2803" s="1" t="s">
        <v>3927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3928</v>
      </c>
      <c r="B2805">
        <v>43819</v>
      </c>
    </row>
    <row r="2806" spans="1:2">
      <c r="A2806" s="1" t="s">
        <v>3929</v>
      </c>
      <c r="B2806">
        <v>43833</v>
      </c>
    </row>
    <row r="2807" spans="1:2">
      <c r="A2807" s="1" t="s">
        <v>3930</v>
      </c>
      <c r="B2807">
        <v>43735</v>
      </c>
    </row>
    <row r="2808" spans="1:2">
      <c r="A2808" s="1" t="s">
        <v>3931</v>
      </c>
      <c r="B2808">
        <v>43818</v>
      </c>
    </row>
    <row r="2809" spans="1:2">
      <c r="A2809" s="1" t="s">
        <v>3932</v>
      </c>
      <c r="B2809">
        <v>43845</v>
      </c>
    </row>
    <row r="2810" spans="1:2">
      <c r="A2810" s="1" t="s">
        <v>3933</v>
      </c>
      <c r="B2810">
        <v>43798</v>
      </c>
    </row>
    <row r="2811" spans="1:2">
      <c r="A2811" s="1" t="s">
        <v>3934</v>
      </c>
      <c r="B2811">
        <v>43801</v>
      </c>
    </row>
    <row r="2812" spans="1:2">
      <c r="A2812" s="1" t="s">
        <v>490</v>
      </c>
      <c r="B2812">
        <v>43840</v>
      </c>
    </row>
    <row r="2813" spans="1:2">
      <c r="A2813" s="1" t="s">
        <v>3935</v>
      </c>
      <c r="B2813">
        <v>43661</v>
      </c>
    </row>
    <row r="2814" spans="1:2">
      <c r="A2814" s="1" t="s">
        <v>3936</v>
      </c>
      <c r="B2814">
        <v>43461</v>
      </c>
    </row>
    <row r="2815" spans="1:2">
      <c r="A2815" s="1" t="s">
        <v>3937</v>
      </c>
      <c r="B2815">
        <v>43734</v>
      </c>
    </row>
    <row r="2816" spans="1:2">
      <c r="A2816" s="1" t="s">
        <v>3938</v>
      </c>
      <c r="B2816">
        <v>43644</v>
      </c>
    </row>
    <row r="2817" spans="1:2">
      <c r="A2817" s="1" t="s">
        <v>3939</v>
      </c>
      <c r="B2817">
        <v>43801</v>
      </c>
    </row>
    <row r="2818" spans="1:2">
      <c r="A2818" s="1" t="s">
        <v>3940</v>
      </c>
      <c r="B2818">
        <v>43830</v>
      </c>
    </row>
    <row r="2819" spans="1:2">
      <c r="A2819" s="1" t="s">
        <v>3941</v>
      </c>
      <c r="B2819">
        <v>43795</v>
      </c>
    </row>
    <row r="2820" spans="1:2">
      <c r="A2820" s="1" t="s">
        <v>3942</v>
      </c>
      <c r="B2820">
        <v>43818</v>
      </c>
    </row>
    <row r="2821" spans="1:2">
      <c r="A2821" s="1" t="s">
        <v>3943</v>
      </c>
      <c r="B2821">
        <v>43819</v>
      </c>
    </row>
    <row r="2822" spans="1:2">
      <c r="A2822" s="1" t="s">
        <v>3944</v>
      </c>
      <c r="B2822">
        <v>43769</v>
      </c>
    </row>
    <row r="2823" spans="1:2">
      <c r="A2823" s="1" t="s">
        <v>3945</v>
      </c>
      <c r="B2823">
        <v>43819</v>
      </c>
    </row>
    <row r="2824" spans="1:2">
      <c r="A2824" s="1" t="s">
        <v>289</v>
      </c>
      <c r="B2824">
        <v>43866</v>
      </c>
    </row>
    <row r="2825" spans="1:2">
      <c r="A2825" s="1" t="s">
        <v>3946</v>
      </c>
      <c r="B2825">
        <v>43812</v>
      </c>
    </row>
    <row r="2826" spans="1:2">
      <c r="A2826" s="1" t="s">
        <v>3947</v>
      </c>
      <c r="B2826">
        <v>43605</v>
      </c>
    </row>
    <row r="2827" spans="1:2">
      <c r="A2827" s="1" t="s">
        <v>3948</v>
      </c>
      <c r="B2827">
        <v>43735</v>
      </c>
    </row>
    <row r="2828" spans="1:2">
      <c r="A2828" s="1" t="s">
        <v>3949</v>
      </c>
      <c r="B2828">
        <v>43832</v>
      </c>
    </row>
    <row r="2829" spans="1:2">
      <c r="A2829" s="1" t="s">
        <v>3950</v>
      </c>
      <c r="B2829">
        <v>43809</v>
      </c>
    </row>
    <row r="2830" spans="1:2">
      <c r="A2830" s="1" t="s">
        <v>3951</v>
      </c>
      <c r="B2830">
        <v>43844</v>
      </c>
    </row>
    <row r="2831" spans="1:2">
      <c r="A2831" s="1" t="s">
        <v>3952</v>
      </c>
      <c r="B2831">
        <v>43784</v>
      </c>
    </row>
    <row r="2832" spans="1:2">
      <c r="A2832" s="1" t="s">
        <v>3953</v>
      </c>
      <c r="B2832">
        <v>43864</v>
      </c>
    </row>
    <row r="2833" spans="1:2">
      <c r="A2833" s="1" t="s">
        <v>3954</v>
      </c>
      <c r="B2833">
        <v>43805</v>
      </c>
    </row>
    <row r="2834" spans="1:2">
      <c r="A2834" s="1" t="s">
        <v>3955</v>
      </c>
      <c r="B2834">
        <v>43822</v>
      </c>
    </row>
    <row r="2835" spans="1:2">
      <c r="A2835" s="1" t="s">
        <v>528</v>
      </c>
      <c r="B2835">
        <v>43616</v>
      </c>
    </row>
    <row r="2836" spans="1:2">
      <c r="A2836" s="1" t="s">
        <v>3956</v>
      </c>
      <c r="B2836">
        <v>43644</v>
      </c>
    </row>
    <row r="2837" spans="1:2">
      <c r="A2837" s="1" t="s">
        <v>3957</v>
      </c>
      <c r="B2837">
        <v>43656</v>
      </c>
    </row>
    <row r="2838" spans="1:2">
      <c r="A2838" s="1" t="s">
        <v>3958</v>
      </c>
      <c r="B2838">
        <v>43808</v>
      </c>
    </row>
    <row r="2839" spans="1:2">
      <c r="A2839" s="1" t="s">
        <v>3959</v>
      </c>
      <c r="B2839">
        <v>43651</v>
      </c>
    </row>
    <row r="2840" spans="1:2">
      <c r="A2840" s="1" t="s">
        <v>3960</v>
      </c>
      <c r="B2840" t="s">
        <v>638</v>
      </c>
    </row>
    <row r="2841" spans="1:2">
      <c r="A2841" s="1" t="s">
        <v>3961</v>
      </c>
      <c r="B2841">
        <v>43782</v>
      </c>
    </row>
    <row r="2842" spans="1:2">
      <c r="A2842" s="1" t="s">
        <v>3962</v>
      </c>
      <c r="B2842">
        <v>43812</v>
      </c>
    </row>
    <row r="2843" spans="1:2">
      <c r="A2843" s="1" t="s">
        <v>3963</v>
      </c>
      <c r="B2843">
        <v>43783</v>
      </c>
    </row>
    <row r="2844" spans="1:2">
      <c r="A2844" s="1" t="s">
        <v>3964</v>
      </c>
      <c r="B2844">
        <v>43845</v>
      </c>
    </row>
    <row r="2845" spans="1:2">
      <c r="A2845" s="1" t="s">
        <v>3965</v>
      </c>
      <c r="B2845">
        <v>43559</v>
      </c>
    </row>
    <row r="2846" spans="1:2">
      <c r="A2846" s="1" t="s">
        <v>3966</v>
      </c>
      <c r="B2846">
        <v>43712</v>
      </c>
    </row>
    <row r="2847" spans="1:2">
      <c r="A2847" s="1" t="s">
        <v>3967</v>
      </c>
      <c r="B2847">
        <v>43789</v>
      </c>
    </row>
    <row r="2848" spans="1:2">
      <c r="A2848" s="1" t="s">
        <v>3968</v>
      </c>
      <c r="B2848">
        <v>43825</v>
      </c>
    </row>
    <row r="2849" spans="1:2">
      <c r="A2849" s="1" t="s">
        <v>239</v>
      </c>
      <c r="B2849">
        <v>43815</v>
      </c>
    </row>
    <row r="2850" spans="1:2">
      <c r="A2850" s="1" t="s">
        <v>3969</v>
      </c>
      <c r="B2850">
        <v>43609</v>
      </c>
    </row>
    <row r="2851" spans="1:2">
      <c r="A2851" s="1" t="s">
        <v>3970</v>
      </c>
      <c r="B2851">
        <v>43825</v>
      </c>
    </row>
    <row r="2852" spans="1:2">
      <c r="A2852" s="1" t="s">
        <v>3971</v>
      </c>
      <c r="B2852">
        <v>43906</v>
      </c>
    </row>
    <row r="2853" spans="1:2">
      <c r="A2853" s="1" t="s">
        <v>3972</v>
      </c>
      <c r="B2853">
        <v>43840</v>
      </c>
    </row>
    <row r="2854" spans="1:2">
      <c r="A2854" s="1" t="s">
        <v>3973</v>
      </c>
      <c r="B2854">
        <v>43826</v>
      </c>
    </row>
    <row r="2855" spans="1:2">
      <c r="A2855" s="1" t="s">
        <v>3974</v>
      </c>
      <c r="B2855">
        <v>43794</v>
      </c>
    </row>
    <row r="2856" spans="1:2">
      <c r="A2856" s="1" t="s">
        <v>311</v>
      </c>
      <c r="B2856">
        <v>43784</v>
      </c>
    </row>
    <row r="2857" spans="1:2">
      <c r="A2857" s="1" t="s">
        <v>3975</v>
      </c>
      <c r="B2857">
        <v>43819</v>
      </c>
    </row>
    <row r="2858" spans="1:2">
      <c r="A2858" s="1" t="s">
        <v>3976</v>
      </c>
      <c r="B2858">
        <v>43830</v>
      </c>
    </row>
    <row r="2859" spans="1:2">
      <c r="A2859" s="1" t="s">
        <v>3977</v>
      </c>
      <c r="B2859">
        <v>43784</v>
      </c>
    </row>
    <row r="2860" spans="1:2">
      <c r="A2860" s="1" t="s">
        <v>3978</v>
      </c>
      <c r="B2860">
        <v>43811</v>
      </c>
    </row>
    <row r="2861" spans="1:2">
      <c r="A2861" s="1" t="s">
        <v>3979</v>
      </c>
      <c r="B2861">
        <v>43654</v>
      </c>
    </row>
    <row r="2862" spans="1:2">
      <c r="A2862" s="1" t="s">
        <v>3980</v>
      </c>
      <c r="B2862">
        <v>43784</v>
      </c>
    </row>
    <row r="2863" spans="1:2">
      <c r="A2863" s="1" t="s">
        <v>3981</v>
      </c>
      <c r="B2863">
        <v>43815</v>
      </c>
    </row>
    <row r="2864" spans="1:2">
      <c r="A2864" s="1" t="s">
        <v>3982</v>
      </c>
      <c r="B2864">
        <v>43833</v>
      </c>
    </row>
    <row r="2865" spans="1:2">
      <c r="A2865" s="1" t="s">
        <v>3983</v>
      </c>
      <c r="B2865">
        <v>43773</v>
      </c>
    </row>
    <row r="2866" spans="1:2">
      <c r="A2866" s="1" t="s">
        <v>3984</v>
      </c>
      <c r="B2866">
        <v>43800</v>
      </c>
    </row>
    <row r="2867" spans="1:2">
      <c r="A2867" s="1" t="s">
        <v>3985</v>
      </c>
      <c r="B2867">
        <v>43826</v>
      </c>
    </row>
    <row r="2868" spans="1:2">
      <c r="A2868" s="1" t="s">
        <v>3986</v>
      </c>
      <c r="B2868">
        <v>43753</v>
      </c>
    </row>
    <row r="2869" spans="1:2">
      <c r="A2869" s="1" t="s">
        <v>3987</v>
      </c>
      <c r="B2869">
        <v>43819</v>
      </c>
    </row>
    <row r="2870" spans="1:2">
      <c r="A2870" s="1" t="s">
        <v>3988</v>
      </c>
      <c r="B2870">
        <v>43815</v>
      </c>
    </row>
    <row r="2871" spans="1:2">
      <c r="A2871" s="1" t="s">
        <v>3989</v>
      </c>
      <c r="B2871">
        <v>43825</v>
      </c>
    </row>
    <row r="2872" spans="1:2">
      <c r="A2872" s="1" t="s">
        <v>3990</v>
      </c>
      <c r="B2872">
        <v>43461</v>
      </c>
    </row>
    <row r="2873" spans="1:2">
      <c r="A2873" s="1" t="s">
        <v>3991</v>
      </c>
      <c r="B2873">
        <v>43739</v>
      </c>
    </row>
    <row r="2874" spans="1:2">
      <c r="A2874" s="1" t="s">
        <v>3992</v>
      </c>
      <c r="B2874">
        <v>43829</v>
      </c>
    </row>
    <row r="2875" spans="1:2">
      <c r="A2875" s="1" t="s">
        <v>3993</v>
      </c>
      <c r="B2875">
        <v>43822</v>
      </c>
    </row>
    <row r="2876" spans="1:2">
      <c r="A2876" s="1" t="s">
        <v>3994</v>
      </c>
      <c r="B2876">
        <v>43677</v>
      </c>
    </row>
    <row r="2877" spans="1:2">
      <c r="A2877" s="1" t="s">
        <v>3995</v>
      </c>
      <c r="B2877">
        <v>43634</v>
      </c>
    </row>
    <row r="2878" spans="1:2">
      <c r="A2878" s="1" t="s">
        <v>3996</v>
      </c>
      <c r="B2878">
        <v>43808</v>
      </c>
    </row>
    <row r="2879" spans="1:2">
      <c r="A2879" s="1" t="s">
        <v>3997</v>
      </c>
      <c r="B2879">
        <v>43622</v>
      </c>
    </row>
    <row r="2880" spans="1:2">
      <c r="A2880" s="1" t="s">
        <v>3998</v>
      </c>
      <c r="B2880">
        <v>43830</v>
      </c>
    </row>
    <row r="2881" spans="1:2">
      <c r="A2881" s="1" t="s">
        <v>3999</v>
      </c>
      <c r="B2881">
        <v>43733</v>
      </c>
    </row>
    <row r="2882" spans="1:2">
      <c r="A2882" s="1" t="s">
        <v>4000</v>
      </c>
      <c r="B2882">
        <v>43753</v>
      </c>
    </row>
    <row r="2883" spans="1:2">
      <c r="A2883" s="1" t="s">
        <v>4001</v>
      </c>
      <c r="B2883">
        <v>43830</v>
      </c>
    </row>
    <row r="2884" spans="1:2">
      <c r="A2884" s="1" t="s">
        <v>4002</v>
      </c>
      <c r="B2884" t="s">
        <v>638</v>
      </c>
    </row>
    <row r="2885" spans="1:2">
      <c r="A2885" s="1" t="s">
        <v>4003</v>
      </c>
      <c r="B2885">
        <v>43626</v>
      </c>
    </row>
    <row r="2886" spans="1:2">
      <c r="A2886" s="1" t="s">
        <v>4004</v>
      </c>
      <c r="B2886">
        <v>43798</v>
      </c>
    </row>
    <row r="2887" spans="1:2">
      <c r="A2887" s="1" t="s">
        <v>4005</v>
      </c>
      <c r="B2887">
        <v>43804</v>
      </c>
    </row>
    <row r="2888" spans="1:2">
      <c r="A2888" s="1" t="s">
        <v>4006</v>
      </c>
      <c r="B2888">
        <v>43830</v>
      </c>
    </row>
    <row r="2889" spans="1:2">
      <c r="A2889" s="1" t="s">
        <v>4007</v>
      </c>
      <c r="B2889">
        <v>43753</v>
      </c>
    </row>
    <row r="2890" spans="1:2">
      <c r="A2890" s="1" t="s">
        <v>4008</v>
      </c>
      <c r="B2890">
        <v>43738</v>
      </c>
    </row>
    <row r="2891" spans="1:2">
      <c r="A2891" s="1" t="s">
        <v>4009</v>
      </c>
      <c r="B2891">
        <v>43826</v>
      </c>
    </row>
    <row r="2892" spans="1:2">
      <c r="A2892" s="1" t="s">
        <v>4010</v>
      </c>
      <c r="B2892">
        <v>43819</v>
      </c>
    </row>
    <row r="2893" spans="1:2">
      <c r="A2893" s="1" t="s">
        <v>4011</v>
      </c>
      <c r="B2893">
        <v>43832</v>
      </c>
    </row>
    <row r="2894" spans="1:2">
      <c r="A2894" s="1" t="s">
        <v>4012</v>
      </c>
      <c r="B2894">
        <v>43822</v>
      </c>
    </row>
    <row r="2895" spans="1:2">
      <c r="A2895" s="1" t="s">
        <v>4013</v>
      </c>
      <c r="B2895">
        <v>43826</v>
      </c>
    </row>
    <row r="2896" spans="1:2">
      <c r="A2896" s="1" t="s">
        <v>4014</v>
      </c>
      <c r="B2896" t="s">
        <v>638</v>
      </c>
    </row>
    <row r="2897" spans="1:2">
      <c r="A2897" s="1" t="s">
        <v>4015</v>
      </c>
      <c r="B2897">
        <v>43830</v>
      </c>
    </row>
    <row r="2898" spans="1:2">
      <c r="A2898" s="1" t="s">
        <v>4016</v>
      </c>
      <c r="B2898">
        <v>43830</v>
      </c>
    </row>
    <row r="2899" spans="1:2">
      <c r="A2899" s="1" t="s">
        <v>4017</v>
      </c>
      <c r="B2899">
        <v>43819</v>
      </c>
    </row>
    <row r="2900" spans="1:2">
      <c r="A2900" s="1" t="s">
        <v>4018</v>
      </c>
      <c r="B2900" t="s">
        <v>638</v>
      </c>
    </row>
    <row r="2901" spans="1:2">
      <c r="A2901" s="1" t="s">
        <v>176</v>
      </c>
      <c r="B2901">
        <v>43845</v>
      </c>
    </row>
    <row r="2902" spans="1:2">
      <c r="A2902" s="1" t="s">
        <v>4019</v>
      </c>
      <c r="B2902" t="s">
        <v>638</v>
      </c>
    </row>
    <row r="2903" spans="1:2">
      <c r="A2903" s="1" t="s">
        <v>4020</v>
      </c>
      <c r="B2903">
        <v>43819</v>
      </c>
    </row>
    <row r="2904" spans="1:2">
      <c r="A2904" s="1" t="s">
        <v>4021</v>
      </c>
      <c r="B2904">
        <v>43830</v>
      </c>
    </row>
    <row r="2905" spans="1:2">
      <c r="A2905" s="1" t="s">
        <v>4022</v>
      </c>
      <c r="B2905" t="s">
        <v>638</v>
      </c>
    </row>
    <row r="2906" spans="1:2">
      <c r="A2906" s="1" t="s">
        <v>4023</v>
      </c>
      <c r="B2906">
        <v>43830</v>
      </c>
    </row>
    <row r="2907" spans="1:2">
      <c r="A2907" s="1" t="s">
        <v>4024</v>
      </c>
      <c r="B2907" t="s">
        <v>638</v>
      </c>
    </row>
    <row r="2908" spans="1:2">
      <c r="A2908" s="1" t="s">
        <v>4025</v>
      </c>
      <c r="B2908">
        <v>43832</v>
      </c>
    </row>
    <row r="2909" spans="1:2">
      <c r="A2909" s="1" t="s">
        <v>142</v>
      </c>
      <c r="B2909">
        <v>43814</v>
      </c>
    </row>
    <row r="2910" spans="1:2">
      <c r="A2910" s="1" t="s">
        <v>4026</v>
      </c>
      <c r="B2910">
        <v>43825</v>
      </c>
    </row>
    <row r="2911" spans="1:2">
      <c r="A2911" s="1" t="s">
        <v>438</v>
      </c>
      <c r="B2911">
        <v>43629</v>
      </c>
    </row>
    <row r="2912" spans="1:2">
      <c r="A2912" s="1" t="s">
        <v>24</v>
      </c>
      <c r="B2912">
        <v>43811</v>
      </c>
    </row>
    <row r="2913" spans="1:2">
      <c r="A2913" s="1" t="s">
        <v>4027</v>
      </c>
      <c r="B2913">
        <v>43770</v>
      </c>
    </row>
    <row r="2914" spans="1:2">
      <c r="A2914" s="1" t="s">
        <v>4028</v>
      </c>
      <c r="B2914">
        <v>43738</v>
      </c>
    </row>
    <row r="2915" spans="1:2">
      <c r="A2915" s="1" t="s">
        <v>4029</v>
      </c>
      <c r="B2915">
        <v>43818</v>
      </c>
    </row>
    <row r="2916" spans="1:2">
      <c r="A2916" s="1" t="s">
        <v>4030</v>
      </c>
      <c r="B2916">
        <v>43755</v>
      </c>
    </row>
    <row r="2917" spans="1:2">
      <c r="A2917" s="1" t="s">
        <v>4031</v>
      </c>
      <c r="B2917">
        <v>43784</v>
      </c>
    </row>
    <row r="2918" spans="1:2">
      <c r="A2918" s="1" t="s">
        <v>4032</v>
      </c>
      <c r="B2918">
        <v>43609</v>
      </c>
    </row>
    <row r="2919" spans="1:2">
      <c r="A2919" s="1" t="s">
        <v>4033</v>
      </c>
      <c r="B2919">
        <v>43819</v>
      </c>
    </row>
    <row r="2920" spans="1:2">
      <c r="A2920" s="1" t="s">
        <v>4034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4035</v>
      </c>
      <c r="B2922">
        <v>43830</v>
      </c>
    </row>
    <row r="2923" spans="1:2">
      <c r="A2923" s="1" t="s">
        <v>4036</v>
      </c>
      <c r="B2923">
        <v>43789</v>
      </c>
    </row>
    <row r="2924" spans="1:2">
      <c r="A2924" s="1" t="s">
        <v>4037</v>
      </c>
      <c r="B2924">
        <v>43784</v>
      </c>
    </row>
    <row r="2925" spans="1:2">
      <c r="A2925" s="1" t="s">
        <v>4038</v>
      </c>
      <c r="B2925">
        <v>43644</v>
      </c>
    </row>
    <row r="2926" spans="1:2">
      <c r="A2926" s="1" t="s">
        <v>4039</v>
      </c>
      <c r="B2926">
        <v>43816</v>
      </c>
    </row>
    <row r="2927" spans="1:2">
      <c r="A2927" s="1" t="s">
        <v>4040</v>
      </c>
      <c r="B2927">
        <v>43805</v>
      </c>
    </row>
    <row r="2928" spans="1:2">
      <c r="A2928" s="1" t="s">
        <v>4041</v>
      </c>
      <c r="B2928">
        <v>43819</v>
      </c>
    </row>
    <row r="2929" spans="1:2">
      <c r="A2929" s="1" t="s">
        <v>4042</v>
      </c>
      <c r="B2929">
        <v>43755</v>
      </c>
    </row>
    <row r="2930" spans="1:2">
      <c r="A2930" s="1" t="s">
        <v>4043</v>
      </c>
      <c r="B2930">
        <v>43830</v>
      </c>
    </row>
    <row r="2931" spans="1:2">
      <c r="A2931" s="1" t="s">
        <v>4044</v>
      </c>
      <c r="B2931">
        <v>43798</v>
      </c>
    </row>
    <row r="2932" spans="1:2">
      <c r="A2932" s="1" t="s">
        <v>4045</v>
      </c>
      <c r="B2932" t="s">
        <v>638</v>
      </c>
    </row>
    <row r="2933" spans="1:2">
      <c r="A2933" s="1" t="s">
        <v>4046</v>
      </c>
      <c r="B2933">
        <v>43815</v>
      </c>
    </row>
    <row r="2934" spans="1:2">
      <c r="A2934" s="1" t="s">
        <v>4047</v>
      </c>
      <c r="B2934">
        <v>43815</v>
      </c>
    </row>
    <row r="2935" spans="1:2">
      <c r="A2935" s="1" t="s">
        <v>4048</v>
      </c>
      <c r="B2935">
        <v>43801</v>
      </c>
    </row>
    <row r="2936" spans="1:2">
      <c r="A2936" s="1" t="s">
        <v>4049</v>
      </c>
      <c r="B2936" t="s">
        <v>638</v>
      </c>
    </row>
    <row r="2937" spans="1:2">
      <c r="A2937" s="1" t="s">
        <v>4050</v>
      </c>
      <c r="B2937">
        <v>43796</v>
      </c>
    </row>
    <row r="2938" spans="1:2">
      <c r="A2938" s="1" t="s">
        <v>4051</v>
      </c>
      <c r="B2938">
        <v>43733</v>
      </c>
    </row>
    <row r="2939" spans="1:2">
      <c r="A2939" s="1" t="s">
        <v>4052</v>
      </c>
      <c r="B2939" t="s">
        <v>638</v>
      </c>
    </row>
    <row r="2940" spans="1:2">
      <c r="A2940" s="1" t="s">
        <v>4053</v>
      </c>
      <c r="B2940" t="s">
        <v>638</v>
      </c>
    </row>
    <row r="2941" spans="1:2">
      <c r="A2941" s="1" t="s">
        <v>4054</v>
      </c>
      <c r="B2941">
        <v>43819</v>
      </c>
    </row>
    <row r="2942" spans="1:2">
      <c r="A2942" s="1" t="s">
        <v>4055</v>
      </c>
      <c r="B2942">
        <v>43804</v>
      </c>
    </row>
    <row r="2943" spans="1:2">
      <c r="A2943" s="1" t="s">
        <v>4056</v>
      </c>
      <c r="B2943">
        <v>43762</v>
      </c>
    </row>
    <row r="2944" spans="1:2">
      <c r="A2944" s="1" t="s">
        <v>4057</v>
      </c>
      <c r="B2944">
        <v>43819</v>
      </c>
    </row>
    <row r="2945" spans="1:2">
      <c r="A2945" s="1" t="s">
        <v>4058</v>
      </c>
      <c r="B2945">
        <v>43734</v>
      </c>
    </row>
    <row r="2946" spans="1:2">
      <c r="A2946" s="1" t="s">
        <v>4059</v>
      </c>
      <c r="B2946">
        <v>43738</v>
      </c>
    </row>
    <row r="2947" spans="1:2">
      <c r="A2947" s="1" t="s">
        <v>4060</v>
      </c>
      <c r="B2947">
        <v>43830</v>
      </c>
    </row>
    <row r="2948" spans="1:2">
      <c r="A2948" s="1" t="s">
        <v>4061</v>
      </c>
      <c r="B2948">
        <v>43891</v>
      </c>
    </row>
    <row r="2949" spans="1:2">
      <c r="A2949" s="1" t="s">
        <v>4062</v>
      </c>
      <c r="B2949">
        <v>43830</v>
      </c>
    </row>
    <row r="2950" spans="1:2">
      <c r="A2950" s="1" t="s">
        <v>4063</v>
      </c>
      <c r="B2950">
        <v>43714</v>
      </c>
    </row>
    <row r="2951" spans="1:2">
      <c r="A2951" s="1" t="s">
        <v>4064</v>
      </c>
      <c r="B2951">
        <v>43811</v>
      </c>
    </row>
    <row r="2952" spans="1:2">
      <c r="A2952" s="1" t="s">
        <v>4065</v>
      </c>
      <c r="B2952">
        <v>43738</v>
      </c>
    </row>
    <row r="2953" spans="1:2">
      <c r="A2953" s="1" t="s">
        <v>4066</v>
      </c>
      <c r="B2953">
        <v>43830</v>
      </c>
    </row>
    <row r="2954" spans="1:2">
      <c r="A2954" s="1" t="s">
        <v>4067</v>
      </c>
      <c r="B2954">
        <v>43805</v>
      </c>
    </row>
    <row r="2955" spans="1:2">
      <c r="A2955" s="1" t="s">
        <v>298</v>
      </c>
      <c r="B2955">
        <v>43839</v>
      </c>
    </row>
    <row r="2956" spans="1:2">
      <c r="A2956" s="1" t="s">
        <v>4068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4069</v>
      </c>
      <c r="B2958">
        <v>43804</v>
      </c>
    </row>
    <row r="2959" spans="1:2">
      <c r="A2959" s="1" t="s">
        <v>4070</v>
      </c>
      <c r="B2959">
        <v>43830</v>
      </c>
    </row>
    <row r="2960" spans="1:2">
      <c r="A2960" s="1" t="s">
        <v>4071</v>
      </c>
      <c r="B2960">
        <v>43830</v>
      </c>
    </row>
    <row r="2961" spans="1:2">
      <c r="A2961" s="1" t="s">
        <v>4072</v>
      </c>
      <c r="B2961">
        <v>43801</v>
      </c>
    </row>
    <row r="2962" spans="1:2">
      <c r="A2962" s="1" t="s">
        <v>4073</v>
      </c>
      <c r="B2962">
        <v>43819</v>
      </c>
    </row>
    <row r="2963" spans="1:2">
      <c r="A2963" s="1" t="s">
        <v>4074</v>
      </c>
      <c r="B2963" t="s">
        <v>638</v>
      </c>
    </row>
    <row r="2964" spans="1:2">
      <c r="A2964" s="1" t="s">
        <v>4075</v>
      </c>
      <c r="B2964">
        <v>43840</v>
      </c>
    </row>
    <row r="2965" spans="1:2">
      <c r="A2965" s="1" t="s">
        <v>4076</v>
      </c>
      <c r="B2965">
        <v>43791</v>
      </c>
    </row>
    <row r="2966" spans="1:2">
      <c r="A2966" s="1" t="s">
        <v>4077</v>
      </c>
      <c r="B2966">
        <v>43805</v>
      </c>
    </row>
    <row r="2967" spans="1:2">
      <c r="A2967" s="1" t="s">
        <v>4078</v>
      </c>
      <c r="B2967">
        <v>43759</v>
      </c>
    </row>
    <row r="2968" spans="1:2">
      <c r="A2968" s="1" t="s">
        <v>4079</v>
      </c>
      <c r="B2968" t="s">
        <v>638</v>
      </c>
    </row>
    <row r="2969" spans="1:2">
      <c r="A2969" s="1" t="s">
        <v>4080</v>
      </c>
      <c r="B2969">
        <v>43801</v>
      </c>
    </row>
    <row r="2970" spans="1:2">
      <c r="A2970" s="1" t="s">
        <v>4081</v>
      </c>
      <c r="B2970">
        <v>43787</v>
      </c>
    </row>
    <row r="2971" spans="1:2">
      <c r="A2971" s="1" t="s">
        <v>4082</v>
      </c>
      <c r="B2971">
        <v>43700</v>
      </c>
    </row>
    <row r="2972" spans="1:2">
      <c r="A2972" s="1" t="s">
        <v>291</v>
      </c>
      <c r="B2972">
        <v>43803</v>
      </c>
    </row>
    <row r="2973" spans="1:2">
      <c r="A2973" s="1" t="s">
        <v>4083</v>
      </c>
      <c r="B2973">
        <v>43826</v>
      </c>
    </row>
    <row r="2974" spans="1:2">
      <c r="A2974" s="1" t="s">
        <v>4084</v>
      </c>
      <c r="B2974">
        <v>43830</v>
      </c>
    </row>
    <row r="2975" spans="1:2">
      <c r="A2975" s="1" t="s">
        <v>4085</v>
      </c>
      <c r="B2975">
        <v>43804</v>
      </c>
    </row>
    <row r="2976" spans="1:2">
      <c r="A2976" s="1" t="s">
        <v>250</v>
      </c>
      <c r="B2976">
        <v>43801</v>
      </c>
    </row>
    <row r="2977" spans="1:2">
      <c r="A2977" s="1" t="s">
        <v>4086</v>
      </c>
      <c r="B2977">
        <v>43825</v>
      </c>
    </row>
    <row r="2978" spans="1:2">
      <c r="A2978" s="1" t="s">
        <v>4087</v>
      </c>
      <c r="B2978" t="s">
        <v>638</v>
      </c>
    </row>
    <row r="2979" spans="1:2">
      <c r="A2979" s="1" t="s">
        <v>4088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4089</v>
      </c>
      <c r="B2981">
        <v>43745</v>
      </c>
    </row>
    <row r="2982" spans="1:2">
      <c r="A2982" s="1" t="s">
        <v>4090</v>
      </c>
      <c r="B2982">
        <v>43838</v>
      </c>
    </row>
    <row r="2983" spans="1:2">
      <c r="A2983" s="1" t="s">
        <v>4091</v>
      </c>
      <c r="B2983">
        <v>43804</v>
      </c>
    </row>
    <row r="2984" spans="1:2">
      <c r="A2984" s="1" t="s">
        <v>4092</v>
      </c>
      <c r="B2984">
        <v>43738</v>
      </c>
    </row>
    <row r="2985" spans="1:2">
      <c r="A2985" s="1" t="s">
        <v>446</v>
      </c>
      <c r="B2985">
        <v>43803</v>
      </c>
    </row>
    <row r="2986" spans="1:2">
      <c r="A2986" s="1" t="s">
        <v>4093</v>
      </c>
      <c r="B2986">
        <v>43830</v>
      </c>
    </row>
    <row r="2987" spans="1:2">
      <c r="A2987" s="1" t="s">
        <v>4094</v>
      </c>
      <c r="B2987">
        <v>43830</v>
      </c>
    </row>
    <row r="2988" spans="1:2">
      <c r="A2988" s="1" t="s">
        <v>4095</v>
      </c>
      <c r="B2988">
        <v>43830</v>
      </c>
    </row>
    <row r="2989" spans="1:2">
      <c r="A2989" s="1" t="s">
        <v>4096</v>
      </c>
      <c r="B2989">
        <v>43622</v>
      </c>
    </row>
    <row r="2990" spans="1:2">
      <c r="A2990" s="1" t="s">
        <v>4097</v>
      </c>
      <c r="B2990">
        <v>43738</v>
      </c>
    </row>
    <row r="2991" spans="1:2">
      <c r="A2991" s="1" t="s">
        <v>4098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4099</v>
      </c>
      <c r="B2993">
        <v>43819</v>
      </c>
    </row>
    <row r="2994" spans="1:2">
      <c r="A2994" s="1" t="s">
        <v>4100</v>
      </c>
      <c r="B2994">
        <v>43763</v>
      </c>
    </row>
    <row r="2995" spans="1:2">
      <c r="A2995" s="1" t="s">
        <v>4101</v>
      </c>
      <c r="B2995">
        <v>43832</v>
      </c>
    </row>
    <row r="2996" spans="1:2">
      <c r="A2996" s="1" t="s">
        <v>4102</v>
      </c>
      <c r="B2996">
        <v>43738</v>
      </c>
    </row>
    <row r="2997" spans="1:2">
      <c r="A2997" s="1" t="s">
        <v>4103</v>
      </c>
      <c r="B2997">
        <v>43804</v>
      </c>
    </row>
    <row r="2998" spans="1:2">
      <c r="A2998" s="1" t="s">
        <v>4104</v>
      </c>
      <c r="B2998">
        <v>43803</v>
      </c>
    </row>
    <row r="2999" spans="1:2">
      <c r="A2999" s="1" t="s">
        <v>4105</v>
      </c>
      <c r="B2999">
        <v>43819</v>
      </c>
    </row>
    <row r="3000" spans="1:2">
      <c r="A3000" s="1" t="s">
        <v>4106</v>
      </c>
      <c r="B3000" t="s">
        <v>638</v>
      </c>
    </row>
    <row r="3001" spans="1:2">
      <c r="A3001" s="1" t="s">
        <v>4107</v>
      </c>
      <c r="B3001">
        <v>43655</v>
      </c>
    </row>
    <row r="3002" spans="1:2">
      <c r="A3002" s="1" t="s">
        <v>4108</v>
      </c>
      <c r="B3002">
        <v>43790</v>
      </c>
    </row>
    <row r="3003" spans="1:2">
      <c r="A3003" s="1" t="s">
        <v>4109</v>
      </c>
      <c r="B3003">
        <v>43818</v>
      </c>
    </row>
    <row r="3004" spans="1:2">
      <c r="A3004" s="1" t="s">
        <v>4110</v>
      </c>
      <c r="B3004">
        <v>43739</v>
      </c>
    </row>
    <row r="3005" spans="1:2">
      <c r="A3005" s="1" t="s">
        <v>4111</v>
      </c>
      <c r="B3005">
        <v>43784</v>
      </c>
    </row>
    <row r="3006" spans="1:2">
      <c r="A3006" s="1" t="s">
        <v>4112</v>
      </c>
      <c r="B3006">
        <v>43770</v>
      </c>
    </row>
    <row r="3007" spans="1:2">
      <c r="A3007" s="1" t="s">
        <v>4113</v>
      </c>
      <c r="B3007" t="s">
        <v>638</v>
      </c>
    </row>
    <row r="3008" spans="1:2">
      <c r="A3008" s="1" t="s">
        <v>4114</v>
      </c>
      <c r="B3008">
        <v>43794</v>
      </c>
    </row>
    <row r="3009" spans="1:2">
      <c r="A3009" s="1" t="s">
        <v>4115</v>
      </c>
      <c r="B3009">
        <v>43826</v>
      </c>
    </row>
    <row r="3010" spans="1:2">
      <c r="A3010" s="1" t="s">
        <v>4116</v>
      </c>
      <c r="B3010">
        <v>43803</v>
      </c>
    </row>
    <row r="3011" spans="1:2">
      <c r="A3011" s="1" t="s">
        <v>4117</v>
      </c>
      <c r="B3011">
        <v>43825</v>
      </c>
    </row>
    <row r="3012" spans="1:2">
      <c r="A3012" s="1" t="s">
        <v>4118</v>
      </c>
      <c r="B3012" t="s">
        <v>638</v>
      </c>
    </row>
    <row r="3013" spans="1:2">
      <c r="A3013" s="1" t="s">
        <v>4119</v>
      </c>
      <c r="B3013">
        <v>43830</v>
      </c>
    </row>
    <row r="3014" spans="1:2">
      <c r="A3014" s="1" t="s">
        <v>4120</v>
      </c>
      <c r="B3014" t="s">
        <v>638</v>
      </c>
    </row>
    <row r="3015" spans="1:2">
      <c r="A3015" s="1" t="s">
        <v>4121</v>
      </c>
      <c r="B3015">
        <v>43734</v>
      </c>
    </row>
    <row r="3016" spans="1:2">
      <c r="A3016" s="1" t="s">
        <v>4122</v>
      </c>
      <c r="B3016">
        <v>43805</v>
      </c>
    </row>
    <row r="3017" spans="1:2">
      <c r="A3017" s="1" t="s">
        <v>4123</v>
      </c>
      <c r="B3017">
        <v>43812</v>
      </c>
    </row>
    <row r="3018" spans="1:2">
      <c r="A3018" s="1" t="s">
        <v>4124</v>
      </c>
      <c r="B3018">
        <v>43714</v>
      </c>
    </row>
    <row r="3019" spans="1:2">
      <c r="A3019" s="1" t="s">
        <v>4125</v>
      </c>
      <c r="B3019">
        <v>43860</v>
      </c>
    </row>
    <row r="3020" spans="1:2">
      <c r="A3020" s="1" t="s">
        <v>4126</v>
      </c>
      <c r="B3020">
        <v>43664</v>
      </c>
    </row>
    <row r="3021" spans="1:2">
      <c r="A3021" s="1" t="s">
        <v>4127</v>
      </c>
      <c r="B3021">
        <v>43745</v>
      </c>
    </row>
    <row r="3022" spans="1:2">
      <c r="A3022" s="1" t="s">
        <v>4128</v>
      </c>
      <c r="B3022">
        <v>43815</v>
      </c>
    </row>
    <row r="3023" spans="1:2">
      <c r="A3023" s="1" t="s">
        <v>4129</v>
      </c>
      <c r="B3023">
        <v>43812</v>
      </c>
    </row>
    <row r="3024" spans="1:2">
      <c r="A3024" s="1" t="s">
        <v>4130</v>
      </c>
      <c r="B3024">
        <v>43822</v>
      </c>
    </row>
    <row r="3025" spans="1:2">
      <c r="A3025" s="1" t="s">
        <v>4131</v>
      </c>
      <c r="B3025">
        <v>43832</v>
      </c>
    </row>
    <row r="3026" spans="1:2">
      <c r="A3026" s="1" t="s">
        <v>4132</v>
      </c>
      <c r="B3026" t="s">
        <v>638</v>
      </c>
    </row>
    <row r="3027" spans="1:2">
      <c r="A3027" s="1" t="s">
        <v>4133</v>
      </c>
      <c r="B3027">
        <v>43805</v>
      </c>
    </row>
    <row r="3028" spans="1:2">
      <c r="A3028" s="1" t="s">
        <v>4134</v>
      </c>
      <c r="B3028">
        <v>43802</v>
      </c>
    </row>
    <row r="3029" spans="1:2">
      <c r="A3029" s="1" t="s">
        <v>4135</v>
      </c>
      <c r="B3029">
        <v>43830</v>
      </c>
    </row>
    <row r="3030" spans="1:2">
      <c r="A3030" s="1" t="s">
        <v>4136</v>
      </c>
      <c r="B3030">
        <v>43769</v>
      </c>
    </row>
    <row r="3031" spans="1:2">
      <c r="A3031" s="1" t="s">
        <v>4137</v>
      </c>
      <c r="B3031">
        <v>43822</v>
      </c>
    </row>
    <row r="3032" spans="1:2">
      <c r="A3032" s="1" t="s">
        <v>4138</v>
      </c>
      <c r="B3032">
        <v>43654</v>
      </c>
    </row>
    <row r="3033" spans="1:2">
      <c r="A3033" s="1" t="s">
        <v>435</v>
      </c>
      <c r="B3033">
        <v>43832</v>
      </c>
    </row>
    <row r="3034" spans="1:2">
      <c r="A3034" s="1" t="s">
        <v>4139</v>
      </c>
      <c r="B3034">
        <v>43626</v>
      </c>
    </row>
    <row r="3035" spans="1:2">
      <c r="A3035" s="1" t="s">
        <v>4140</v>
      </c>
      <c r="B3035">
        <v>43798</v>
      </c>
    </row>
    <row r="3036" spans="1:2">
      <c r="A3036" s="1" t="s">
        <v>4141</v>
      </c>
      <c r="B3036">
        <v>43795</v>
      </c>
    </row>
    <row r="3037" spans="1:2">
      <c r="A3037" s="1" t="s">
        <v>4142</v>
      </c>
      <c r="B3037">
        <v>43530</v>
      </c>
    </row>
    <row r="3038" spans="1:2">
      <c r="A3038" s="1" t="s">
        <v>428</v>
      </c>
      <c r="B3038">
        <v>43845</v>
      </c>
    </row>
    <row r="3039" spans="1:2">
      <c r="A3039" s="1" t="s">
        <v>4143</v>
      </c>
      <c r="B3039">
        <v>43875</v>
      </c>
    </row>
    <row r="3040" spans="1:2">
      <c r="A3040" s="1" t="s">
        <v>568</v>
      </c>
      <c r="B3040">
        <v>43801</v>
      </c>
    </row>
    <row r="3041" spans="1:2">
      <c r="A3041" s="1" t="s">
        <v>4144</v>
      </c>
      <c r="B3041">
        <v>43808</v>
      </c>
    </row>
    <row r="3042" spans="1:2">
      <c r="A3042" s="1" t="s">
        <v>4145</v>
      </c>
      <c r="B3042">
        <v>43833</v>
      </c>
    </row>
    <row r="3043" spans="1:2">
      <c r="A3043" s="1" t="s">
        <v>4146</v>
      </c>
      <c r="B3043">
        <v>43801</v>
      </c>
    </row>
    <row r="3044" spans="1:2">
      <c r="A3044" s="1" t="s">
        <v>4147</v>
      </c>
      <c r="B3044">
        <v>43815</v>
      </c>
    </row>
    <row r="3045" spans="1:2">
      <c r="A3045" s="1" t="s">
        <v>4148</v>
      </c>
      <c r="B3045" t="s">
        <v>638</v>
      </c>
    </row>
    <row r="3046" spans="1:2">
      <c r="A3046" s="1" t="s">
        <v>4149</v>
      </c>
      <c r="B3046">
        <v>43796</v>
      </c>
    </row>
    <row r="3047" spans="1:2">
      <c r="A3047" s="1" t="s">
        <v>4150</v>
      </c>
      <c r="B3047">
        <v>43829</v>
      </c>
    </row>
    <row r="3048" spans="1:2">
      <c r="A3048" s="1" t="s">
        <v>4151</v>
      </c>
      <c r="B3048">
        <v>43683</v>
      </c>
    </row>
    <row r="3049" spans="1:2">
      <c r="A3049" s="1" t="s">
        <v>4152</v>
      </c>
      <c r="B3049">
        <v>43804</v>
      </c>
    </row>
    <row r="3050" spans="1:2">
      <c r="A3050" s="1" t="s">
        <v>4153</v>
      </c>
      <c r="B3050">
        <v>43812</v>
      </c>
    </row>
    <row r="3051" spans="1:2">
      <c r="A3051" s="1" t="s">
        <v>4154</v>
      </c>
      <c r="B3051" t="s">
        <v>638</v>
      </c>
    </row>
    <row r="3052" spans="1:2">
      <c r="A3052" s="1" t="s">
        <v>4155</v>
      </c>
      <c r="B3052">
        <v>43840</v>
      </c>
    </row>
    <row r="3053" spans="1:2">
      <c r="A3053" s="1" t="s">
        <v>4156</v>
      </c>
      <c r="B3053">
        <v>43784</v>
      </c>
    </row>
    <row r="3054" spans="1:2">
      <c r="A3054" s="1" t="s">
        <v>4157</v>
      </c>
      <c r="B3054">
        <v>43740</v>
      </c>
    </row>
    <row r="3055" spans="1:2">
      <c r="A3055" s="1" t="s">
        <v>4158</v>
      </c>
      <c r="B3055">
        <v>43819</v>
      </c>
    </row>
    <row r="3056" spans="1:2">
      <c r="A3056" s="1" t="s">
        <v>4159</v>
      </c>
      <c r="B3056" t="s">
        <v>638</v>
      </c>
    </row>
    <row r="3057" spans="1:2">
      <c r="A3057" s="1" t="s">
        <v>4160</v>
      </c>
      <c r="B3057">
        <v>43816</v>
      </c>
    </row>
    <row r="3058" spans="1:2">
      <c r="A3058" s="1" t="s">
        <v>4161</v>
      </c>
      <c r="B3058">
        <v>43804</v>
      </c>
    </row>
    <row r="3059" spans="1:2">
      <c r="A3059" s="1" t="s">
        <v>4162</v>
      </c>
      <c r="B3059">
        <v>43808</v>
      </c>
    </row>
    <row r="3060" spans="1:2">
      <c r="A3060" s="1" t="s">
        <v>352</v>
      </c>
      <c r="B3060">
        <v>43801</v>
      </c>
    </row>
    <row r="3061" spans="1:2">
      <c r="A3061" s="1" t="s">
        <v>164</v>
      </c>
      <c r="B3061">
        <v>43845</v>
      </c>
    </row>
    <row r="3062" spans="1:2">
      <c r="A3062" s="1" t="s">
        <v>4163</v>
      </c>
      <c r="B3062">
        <v>43741</v>
      </c>
    </row>
    <row r="3063" spans="1:2">
      <c r="A3063" s="1" t="s">
        <v>4164</v>
      </c>
      <c r="B3063">
        <v>43861</v>
      </c>
    </row>
    <row r="3064" spans="1:2">
      <c r="A3064" s="1" t="s">
        <v>4165</v>
      </c>
      <c r="B3064">
        <v>43832</v>
      </c>
    </row>
    <row r="3065" spans="1:2">
      <c r="A3065" s="1" t="s">
        <v>4166</v>
      </c>
      <c r="B3065">
        <v>43707</v>
      </c>
    </row>
    <row r="3066" spans="1:2">
      <c r="A3066" s="1" t="s">
        <v>4167</v>
      </c>
      <c r="B3066">
        <v>43826</v>
      </c>
    </row>
    <row r="3067" spans="1:2">
      <c r="A3067" s="1" t="s">
        <v>4168</v>
      </c>
      <c r="B3067">
        <v>43819</v>
      </c>
    </row>
    <row r="3068" spans="1:2">
      <c r="A3068" s="1" t="s">
        <v>4169</v>
      </c>
      <c r="B3068">
        <v>43795</v>
      </c>
    </row>
    <row r="3069" spans="1:2">
      <c r="A3069" s="1" t="s">
        <v>4170</v>
      </c>
      <c r="B3069">
        <v>43720</v>
      </c>
    </row>
    <row r="3070" spans="1:2">
      <c r="A3070" s="1" t="s">
        <v>4171</v>
      </c>
      <c r="B3070">
        <v>43818</v>
      </c>
    </row>
    <row r="3071" spans="1:2">
      <c r="A3071" s="1" t="s">
        <v>4172</v>
      </c>
      <c r="B3071">
        <v>43630</v>
      </c>
    </row>
    <row r="3072" spans="1:2">
      <c r="A3072" s="1" t="s">
        <v>4173</v>
      </c>
      <c r="B3072">
        <v>43753</v>
      </c>
    </row>
    <row r="3073" spans="1:2">
      <c r="A3073" s="1" t="s">
        <v>4174</v>
      </c>
      <c r="B3073">
        <v>43798</v>
      </c>
    </row>
    <row r="3074" spans="1:2">
      <c r="A3074" s="1" t="s">
        <v>4175</v>
      </c>
      <c r="B3074">
        <v>43803</v>
      </c>
    </row>
    <row r="3075" spans="1:2">
      <c r="A3075" s="1" t="s">
        <v>4176</v>
      </c>
      <c r="B3075">
        <v>43830</v>
      </c>
    </row>
    <row r="3076" spans="1:2">
      <c r="A3076" s="1" t="s">
        <v>4177</v>
      </c>
      <c r="B3076">
        <v>43812</v>
      </c>
    </row>
    <row r="3077" spans="1:2">
      <c r="A3077" s="1" t="s">
        <v>4178</v>
      </c>
      <c r="B3077">
        <v>43808</v>
      </c>
    </row>
    <row r="3078" spans="1:2">
      <c r="A3078" s="1" t="s">
        <v>4179</v>
      </c>
      <c r="B3078">
        <v>43656</v>
      </c>
    </row>
    <row r="3079" spans="1:2">
      <c r="A3079" s="1" t="s">
        <v>4180</v>
      </c>
      <c r="B3079">
        <v>43462</v>
      </c>
    </row>
    <row r="3080" spans="1:2">
      <c r="A3080" s="1" t="s">
        <v>4181</v>
      </c>
      <c r="B3080">
        <v>43559</v>
      </c>
    </row>
    <row r="3081" spans="1:2">
      <c r="A3081" s="1" t="s">
        <v>4182</v>
      </c>
      <c r="B3081">
        <v>43819</v>
      </c>
    </row>
    <row r="3082" spans="1:2">
      <c r="A3082" s="1" t="s">
        <v>4183</v>
      </c>
      <c r="B3082">
        <v>43840</v>
      </c>
    </row>
    <row r="3083" spans="1:2">
      <c r="A3083" s="1" t="s">
        <v>4184</v>
      </c>
      <c r="B3083">
        <v>43830</v>
      </c>
    </row>
    <row r="3084" spans="1:2">
      <c r="A3084" s="1" t="s">
        <v>4185</v>
      </c>
      <c r="B3084">
        <v>43830</v>
      </c>
    </row>
    <row r="3085" spans="1:2">
      <c r="A3085" s="1" t="s">
        <v>4186</v>
      </c>
      <c r="B3085">
        <v>43830</v>
      </c>
    </row>
    <row r="3086" spans="1:2">
      <c r="A3086" s="1" t="s">
        <v>4187</v>
      </c>
      <c r="B3086">
        <v>43822</v>
      </c>
    </row>
    <row r="3087" spans="1:2">
      <c r="A3087" s="1" t="s">
        <v>4188</v>
      </c>
      <c r="B3087">
        <v>43830</v>
      </c>
    </row>
    <row r="3088" spans="1:2">
      <c r="A3088" s="1" t="s">
        <v>4189</v>
      </c>
      <c r="B3088">
        <v>43812</v>
      </c>
    </row>
    <row r="3089" spans="1:2">
      <c r="A3089" s="1" t="s">
        <v>4190</v>
      </c>
      <c r="B3089">
        <v>43805</v>
      </c>
    </row>
    <row r="3090" spans="1:2">
      <c r="A3090" s="1" t="s">
        <v>4191</v>
      </c>
      <c r="B3090">
        <v>43864</v>
      </c>
    </row>
    <row r="3091" spans="1:2">
      <c r="A3091" s="1" t="s">
        <v>4192</v>
      </c>
      <c r="B3091">
        <v>43825</v>
      </c>
    </row>
    <row r="3092" spans="1:2">
      <c r="A3092" s="1" t="s">
        <v>4193</v>
      </c>
      <c r="B3092">
        <v>43845</v>
      </c>
    </row>
    <row r="3093" spans="1:2">
      <c r="A3093" s="1" t="s">
        <v>4194</v>
      </c>
      <c r="B3093">
        <v>43763</v>
      </c>
    </row>
    <row r="3094" spans="1:2">
      <c r="A3094" s="1" t="s">
        <v>4195</v>
      </c>
      <c r="B3094">
        <v>43684</v>
      </c>
    </row>
    <row r="3095" spans="1:2">
      <c r="A3095" s="1" t="s">
        <v>4196</v>
      </c>
      <c r="B3095">
        <v>43819</v>
      </c>
    </row>
    <row r="3096" spans="1:2">
      <c r="A3096" s="1" t="s">
        <v>4197</v>
      </c>
      <c r="B3096">
        <v>43573</v>
      </c>
    </row>
    <row r="3097" spans="1:2">
      <c r="A3097" s="1" t="s">
        <v>4198</v>
      </c>
      <c r="B3097">
        <v>43654</v>
      </c>
    </row>
    <row r="3098" spans="1:2">
      <c r="A3098" s="1" t="s">
        <v>547</v>
      </c>
      <c r="B3098">
        <v>43833</v>
      </c>
    </row>
    <row r="3099" spans="1:2">
      <c r="A3099" s="1" t="s">
        <v>4199</v>
      </c>
      <c r="B3099">
        <v>43803</v>
      </c>
    </row>
    <row r="3100" spans="1:2">
      <c r="A3100" s="1" t="s">
        <v>4200</v>
      </c>
      <c r="B3100">
        <v>43805</v>
      </c>
    </row>
    <row r="3101" spans="1:2">
      <c r="A3101" s="1" t="s">
        <v>4201</v>
      </c>
      <c r="B3101">
        <v>43739</v>
      </c>
    </row>
    <row r="3102" spans="1:2">
      <c r="A3102" s="1" t="s">
        <v>4202</v>
      </c>
      <c r="B3102">
        <v>43798</v>
      </c>
    </row>
    <row r="3103" spans="1:2">
      <c r="A3103" s="1" t="s">
        <v>4203</v>
      </c>
      <c r="B3103">
        <v>43655</v>
      </c>
    </row>
    <row r="3104" spans="1:2">
      <c r="A3104" s="1" t="s">
        <v>4204</v>
      </c>
      <c r="B3104">
        <v>43809</v>
      </c>
    </row>
    <row r="3105" spans="1:2">
      <c r="A3105" s="1" t="s">
        <v>4205</v>
      </c>
      <c r="B3105">
        <v>43815</v>
      </c>
    </row>
    <row r="3106" spans="1:2">
      <c r="A3106" s="1" t="s">
        <v>4206</v>
      </c>
      <c r="B3106">
        <v>43755</v>
      </c>
    </row>
    <row r="3107" spans="1:2">
      <c r="A3107" s="1" t="s">
        <v>4207</v>
      </c>
      <c r="B3107">
        <v>43781</v>
      </c>
    </row>
    <row r="3108" spans="1:2">
      <c r="A3108" s="1" t="s">
        <v>4208</v>
      </c>
      <c r="B3108">
        <v>43733</v>
      </c>
    </row>
    <row r="3109" spans="1:2">
      <c r="A3109" s="1" t="s">
        <v>4209</v>
      </c>
      <c r="B3109">
        <v>43602</v>
      </c>
    </row>
    <row r="3110" spans="1:2">
      <c r="A3110" s="1" t="s">
        <v>4210</v>
      </c>
      <c r="B3110">
        <v>43733</v>
      </c>
    </row>
    <row r="3111" spans="1:2">
      <c r="A3111" s="1" t="s">
        <v>4211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4212</v>
      </c>
      <c r="B3113">
        <v>43789</v>
      </c>
    </row>
    <row r="3114" spans="1:2">
      <c r="A3114" s="1" t="s">
        <v>4213</v>
      </c>
      <c r="B3114">
        <v>43830</v>
      </c>
    </row>
    <row r="3115" spans="1:2">
      <c r="A3115" s="1" t="s">
        <v>4214</v>
      </c>
      <c r="B3115">
        <v>43845</v>
      </c>
    </row>
    <row r="3116" spans="1:2">
      <c r="A3116" s="1" t="s">
        <v>4215</v>
      </c>
      <c r="B3116">
        <v>43845</v>
      </c>
    </row>
    <row r="3117" spans="1:2">
      <c r="A3117" s="1" t="s">
        <v>4216</v>
      </c>
      <c r="B3117">
        <v>43677</v>
      </c>
    </row>
    <row r="3118" spans="1:2">
      <c r="A3118" s="1" t="s">
        <v>4217</v>
      </c>
      <c r="B3118">
        <v>43825</v>
      </c>
    </row>
    <row r="3119" spans="1:2">
      <c r="A3119" s="1" t="s">
        <v>4218</v>
      </c>
      <c r="B3119">
        <v>43808</v>
      </c>
    </row>
    <row r="3120" spans="1:2">
      <c r="A3120" s="1" t="s">
        <v>4219</v>
      </c>
      <c r="B3120">
        <v>43847</v>
      </c>
    </row>
    <row r="3121" spans="1:2">
      <c r="A3121" s="1" t="s">
        <v>4220</v>
      </c>
      <c r="B3121">
        <v>43654</v>
      </c>
    </row>
    <row r="3122" spans="1:2">
      <c r="A3122" s="1" t="s">
        <v>4221</v>
      </c>
      <c r="B3122">
        <v>43819</v>
      </c>
    </row>
    <row r="3123" spans="1:2">
      <c r="A3123" s="1" t="s">
        <v>4222</v>
      </c>
      <c r="B3123" t="s">
        <v>638</v>
      </c>
    </row>
    <row r="3124" spans="1:2">
      <c r="A3124" s="1" t="s">
        <v>90</v>
      </c>
      <c r="B3124">
        <v>43833</v>
      </c>
    </row>
    <row r="3125" spans="1:2">
      <c r="A3125" s="1" t="s">
        <v>4223</v>
      </c>
      <c r="B3125">
        <v>43769</v>
      </c>
    </row>
    <row r="3126" spans="1:2">
      <c r="A3126" s="1" t="s">
        <v>4224</v>
      </c>
      <c r="B3126">
        <v>43830</v>
      </c>
    </row>
    <row r="3127" spans="1:2">
      <c r="A3127" s="1" t="s">
        <v>4225</v>
      </c>
      <c r="B3127">
        <v>43819</v>
      </c>
    </row>
    <row r="3128" spans="1:2">
      <c r="A3128" s="1" t="s">
        <v>4226</v>
      </c>
      <c r="B3128">
        <v>43832</v>
      </c>
    </row>
    <row r="3129" spans="1:2">
      <c r="A3129" s="1" t="s">
        <v>4227</v>
      </c>
      <c r="B3129">
        <v>43740</v>
      </c>
    </row>
    <row r="3130" spans="1:2">
      <c r="A3130" s="1" t="s">
        <v>4228</v>
      </c>
      <c r="B3130">
        <v>43805</v>
      </c>
    </row>
    <row r="3131" spans="1:2">
      <c r="A3131" s="1" t="s">
        <v>4229</v>
      </c>
      <c r="B3131">
        <v>43812</v>
      </c>
    </row>
    <row r="3132" spans="1:2">
      <c r="A3132" s="1" t="s">
        <v>4230</v>
      </c>
      <c r="B3132">
        <v>43832</v>
      </c>
    </row>
    <row r="3133" spans="1:2">
      <c r="A3133" s="1" t="s">
        <v>4231</v>
      </c>
      <c r="B3133">
        <v>43740</v>
      </c>
    </row>
    <row r="3134" spans="1:2">
      <c r="A3134" s="1" t="s">
        <v>4232</v>
      </c>
      <c r="B3134">
        <v>43843</v>
      </c>
    </row>
    <row r="3135" spans="1:2">
      <c r="A3135" s="1" t="s">
        <v>4233</v>
      </c>
      <c r="B3135">
        <v>43605</v>
      </c>
    </row>
    <row r="3136" spans="1:2">
      <c r="A3136" s="1" t="s">
        <v>4234</v>
      </c>
      <c r="B3136">
        <v>43801</v>
      </c>
    </row>
    <row r="3137" spans="1:2">
      <c r="A3137" s="1" t="s">
        <v>4235</v>
      </c>
      <c r="B3137">
        <v>43720</v>
      </c>
    </row>
    <row r="3138" spans="1:2">
      <c r="A3138" s="1" t="s">
        <v>4236</v>
      </c>
      <c r="B3138">
        <v>43796</v>
      </c>
    </row>
    <row r="3139" spans="1:2">
      <c r="A3139" s="1" t="s">
        <v>4237</v>
      </c>
      <c r="B3139">
        <v>43738</v>
      </c>
    </row>
    <row r="3140" spans="1:2">
      <c r="A3140" s="1" t="s">
        <v>4238</v>
      </c>
      <c r="B3140">
        <v>43830</v>
      </c>
    </row>
    <row r="3141" spans="1:2">
      <c r="A3141" s="1" t="s">
        <v>4239</v>
      </c>
      <c r="B3141">
        <v>43833</v>
      </c>
    </row>
    <row r="3142" spans="1:2">
      <c r="A3142" s="1" t="s">
        <v>4240</v>
      </c>
      <c r="B3142">
        <v>43728</v>
      </c>
    </row>
    <row r="3143" spans="1:2">
      <c r="A3143" s="1" t="s">
        <v>4241</v>
      </c>
      <c r="B3143">
        <v>43825</v>
      </c>
    </row>
    <row r="3144" spans="1:2">
      <c r="A3144" s="1" t="s">
        <v>371</v>
      </c>
      <c r="B3144">
        <v>43770</v>
      </c>
    </row>
    <row r="3145" spans="1:2">
      <c r="A3145" s="1" t="s">
        <v>4242</v>
      </c>
      <c r="B3145">
        <v>43830</v>
      </c>
    </row>
    <row r="3146" spans="1:2">
      <c r="A3146" s="1" t="s">
        <v>276</v>
      </c>
      <c r="B3146">
        <v>43852</v>
      </c>
    </row>
    <row r="3147" spans="1:2">
      <c r="A3147" s="1" t="s">
        <v>4243</v>
      </c>
      <c r="B3147">
        <v>43844</v>
      </c>
    </row>
    <row r="3148" spans="1:2">
      <c r="A3148" s="1" t="s">
        <v>4244</v>
      </c>
      <c r="B3148" t="s">
        <v>638</v>
      </c>
    </row>
    <row r="3149" spans="1:2">
      <c r="A3149" s="1" t="s">
        <v>4245</v>
      </c>
      <c r="B3149">
        <v>43755</v>
      </c>
    </row>
    <row r="3150" spans="1:2">
      <c r="A3150" s="1" t="s">
        <v>4246</v>
      </c>
      <c r="B3150">
        <v>43577</v>
      </c>
    </row>
    <row r="3151" spans="1:2">
      <c r="A3151" s="1" t="s">
        <v>4247</v>
      </c>
      <c r="B3151">
        <v>43825</v>
      </c>
    </row>
    <row r="3152" spans="1:2">
      <c r="A3152" s="1" t="s">
        <v>4248</v>
      </c>
      <c r="B3152">
        <v>43812</v>
      </c>
    </row>
    <row r="3153" spans="1:2">
      <c r="A3153" s="1" t="s">
        <v>4249</v>
      </c>
      <c r="B3153">
        <v>43832</v>
      </c>
    </row>
    <row r="3154" spans="1:2">
      <c r="A3154" s="1" t="s">
        <v>4250</v>
      </c>
      <c r="B3154">
        <v>43825</v>
      </c>
    </row>
    <row r="3155" spans="1:2">
      <c r="A3155" s="1" t="s">
        <v>4251</v>
      </c>
      <c r="B3155">
        <v>43832</v>
      </c>
    </row>
    <row r="3156" spans="1:2">
      <c r="A3156" s="1" t="s">
        <v>4252</v>
      </c>
      <c r="B3156">
        <v>43798</v>
      </c>
    </row>
    <row r="3157" spans="1:2">
      <c r="A3157" s="1" t="s">
        <v>4253</v>
      </c>
      <c r="B3157">
        <v>43678</v>
      </c>
    </row>
    <row r="3158" spans="1:2">
      <c r="A3158" s="1" t="s">
        <v>4254</v>
      </c>
      <c r="B3158">
        <v>43818</v>
      </c>
    </row>
    <row r="3159" spans="1:2">
      <c r="A3159" s="1" t="s">
        <v>4255</v>
      </c>
      <c r="B3159">
        <v>43798</v>
      </c>
    </row>
    <row r="3160" spans="1:2">
      <c r="A3160" s="1" t="s">
        <v>4256</v>
      </c>
      <c r="B3160">
        <v>43763</v>
      </c>
    </row>
    <row r="3161" spans="1:2">
      <c r="A3161" s="1" t="s">
        <v>4257</v>
      </c>
      <c r="B3161">
        <v>43713</v>
      </c>
    </row>
    <row r="3162" spans="1:2">
      <c r="A3162" s="1" t="s">
        <v>4258</v>
      </c>
      <c r="B3162">
        <v>43753</v>
      </c>
    </row>
    <row r="3163" spans="1:2">
      <c r="A3163" s="1" t="s">
        <v>4259</v>
      </c>
      <c r="B3163">
        <v>43777</v>
      </c>
    </row>
    <row r="3164" spans="1:2">
      <c r="A3164" s="1" t="s">
        <v>337</v>
      </c>
      <c r="B3164">
        <v>43784</v>
      </c>
    </row>
    <row r="3165" spans="1:2">
      <c r="A3165" s="1" t="s">
        <v>4260</v>
      </c>
      <c r="B3165">
        <v>43830</v>
      </c>
    </row>
    <row r="3166" spans="1:2">
      <c r="A3166" s="1" t="s">
        <v>4261</v>
      </c>
      <c r="B3166">
        <v>43745</v>
      </c>
    </row>
    <row r="3167" spans="1:2">
      <c r="A3167" s="1" t="s">
        <v>4262</v>
      </c>
      <c r="B3167">
        <v>43825</v>
      </c>
    </row>
    <row r="3168" spans="1:2">
      <c r="A3168" s="1" t="s">
        <v>4263</v>
      </c>
      <c r="B3168">
        <v>43830</v>
      </c>
    </row>
    <row r="3169" spans="1:2">
      <c r="A3169" s="1" t="s">
        <v>4264</v>
      </c>
      <c r="B3169" t="s">
        <v>638</v>
      </c>
    </row>
    <row r="3170" spans="1:2">
      <c r="A3170" s="1" t="s">
        <v>4265</v>
      </c>
      <c r="B3170">
        <v>43791</v>
      </c>
    </row>
    <row r="3171" spans="1:2">
      <c r="A3171" s="1" t="s">
        <v>4266</v>
      </c>
      <c r="B3171">
        <v>43801</v>
      </c>
    </row>
    <row r="3172" spans="1:2">
      <c r="A3172" s="1" t="s">
        <v>4267</v>
      </c>
      <c r="B3172">
        <v>43805</v>
      </c>
    </row>
    <row r="3173" spans="1:2">
      <c r="A3173" s="1" t="s">
        <v>292</v>
      </c>
      <c r="B3173">
        <v>43852</v>
      </c>
    </row>
    <row r="3174" spans="1:2">
      <c r="A3174" s="1" t="s">
        <v>4268</v>
      </c>
      <c r="B3174">
        <v>43682</v>
      </c>
    </row>
    <row r="3175" spans="1:2">
      <c r="A3175" s="1" t="s">
        <v>4269</v>
      </c>
      <c r="B3175">
        <v>43769</v>
      </c>
    </row>
    <row r="3176" spans="1:2">
      <c r="A3176" s="1" t="s">
        <v>4270</v>
      </c>
      <c r="B3176">
        <v>43740</v>
      </c>
    </row>
    <row r="3177" spans="1:2">
      <c r="A3177" s="1" t="s">
        <v>4271</v>
      </c>
      <c r="B3177">
        <v>43826</v>
      </c>
    </row>
    <row r="3178" spans="1:2">
      <c r="A3178" s="1" t="s">
        <v>4272</v>
      </c>
      <c r="B3178" t="s">
        <v>638</v>
      </c>
    </row>
    <row r="3179" spans="1:2">
      <c r="A3179" s="1" t="s">
        <v>4273</v>
      </c>
      <c r="B3179">
        <v>43819</v>
      </c>
    </row>
    <row r="3180" spans="1:2">
      <c r="A3180" s="1" t="s">
        <v>4274</v>
      </c>
      <c r="B3180">
        <v>43861</v>
      </c>
    </row>
    <row r="3181" spans="1:2">
      <c r="A3181" s="1" t="s">
        <v>4275</v>
      </c>
      <c r="B3181">
        <v>43766</v>
      </c>
    </row>
    <row r="3182" spans="1:2">
      <c r="A3182" s="1" t="s">
        <v>411</v>
      </c>
      <c r="B3182">
        <v>43791</v>
      </c>
    </row>
    <row r="3183" spans="1:2">
      <c r="A3183" s="1" t="s">
        <v>4276</v>
      </c>
      <c r="B3183">
        <v>43808</v>
      </c>
    </row>
    <row r="3184" spans="1:2">
      <c r="A3184" s="1" t="s">
        <v>4277</v>
      </c>
      <c r="B3184">
        <v>43796</v>
      </c>
    </row>
    <row r="3185" spans="1:2">
      <c r="A3185" s="1" t="s">
        <v>4278</v>
      </c>
      <c r="B3185">
        <v>43804</v>
      </c>
    </row>
    <row r="3186" spans="1:2">
      <c r="A3186" s="1" t="s">
        <v>4279</v>
      </c>
      <c r="B3186">
        <v>43830</v>
      </c>
    </row>
    <row r="3187" spans="1:2">
      <c r="A3187" s="1" t="s">
        <v>4280</v>
      </c>
      <c r="B3187">
        <v>43798</v>
      </c>
    </row>
    <row r="3188" spans="1:2">
      <c r="A3188" s="1" t="s">
        <v>4281</v>
      </c>
      <c r="B3188">
        <v>43875</v>
      </c>
    </row>
    <row r="3189" spans="1:2">
      <c r="A3189" s="1" t="s">
        <v>4282</v>
      </c>
      <c r="B3189">
        <v>43795</v>
      </c>
    </row>
    <row r="3190" spans="1:2">
      <c r="A3190" s="1" t="s">
        <v>4283</v>
      </c>
      <c r="B3190">
        <v>43825</v>
      </c>
    </row>
    <row r="3191" spans="1:2">
      <c r="A3191" s="1" t="s">
        <v>458</v>
      </c>
      <c r="B3191">
        <v>43809</v>
      </c>
    </row>
    <row r="3192" spans="1:2">
      <c r="A3192" s="1" t="s">
        <v>4284</v>
      </c>
      <c r="B3192">
        <v>43703</v>
      </c>
    </row>
    <row r="3193" spans="1:2">
      <c r="A3193" s="1" t="s">
        <v>4285</v>
      </c>
      <c r="B3193">
        <v>43801</v>
      </c>
    </row>
    <row r="3194" spans="1:2">
      <c r="A3194" s="1" t="s">
        <v>4286</v>
      </c>
      <c r="B3194">
        <v>43819</v>
      </c>
    </row>
    <row r="3195" spans="1:2">
      <c r="A3195" s="1" t="s">
        <v>4287</v>
      </c>
      <c r="B3195">
        <v>43731</v>
      </c>
    </row>
    <row r="3196" spans="1:2">
      <c r="A3196" s="1" t="s">
        <v>4288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4289</v>
      </c>
      <c r="B3198">
        <v>43777</v>
      </c>
    </row>
    <row r="3199" spans="1:2">
      <c r="A3199" s="1" t="s">
        <v>4290</v>
      </c>
      <c r="B3199">
        <v>43731</v>
      </c>
    </row>
    <row r="3200" spans="1:2">
      <c r="A3200" s="1" t="s">
        <v>330</v>
      </c>
      <c r="B3200">
        <v>43809</v>
      </c>
    </row>
    <row r="3201" spans="1:2">
      <c r="A3201" s="1" t="s">
        <v>4291</v>
      </c>
      <c r="B3201">
        <v>43616</v>
      </c>
    </row>
    <row r="3202" spans="1:2">
      <c r="A3202" s="1" t="s">
        <v>215</v>
      </c>
      <c r="B3202">
        <v>43815</v>
      </c>
    </row>
    <row r="3203" spans="1:2">
      <c r="A3203" s="1" t="s">
        <v>4292</v>
      </c>
      <c r="B3203">
        <v>43791</v>
      </c>
    </row>
    <row r="3204" spans="1:2">
      <c r="A3204" s="1" t="s">
        <v>4293</v>
      </c>
      <c r="B3204">
        <v>43812</v>
      </c>
    </row>
    <row r="3205" spans="1:2">
      <c r="A3205" s="1" t="s">
        <v>4294</v>
      </c>
      <c r="B3205">
        <v>43830</v>
      </c>
    </row>
    <row r="3206" spans="1:2">
      <c r="A3206" s="1" t="s">
        <v>4295</v>
      </c>
      <c r="B3206">
        <v>43819</v>
      </c>
    </row>
    <row r="3207" spans="1:2">
      <c r="A3207" s="1" t="s">
        <v>4296</v>
      </c>
      <c r="B3207">
        <v>43787</v>
      </c>
    </row>
    <row r="3208" spans="1:2">
      <c r="A3208" s="1" t="s">
        <v>4297</v>
      </c>
      <c r="B3208">
        <v>43845</v>
      </c>
    </row>
    <row r="3209" spans="1:2">
      <c r="A3209" s="1" t="s">
        <v>4298</v>
      </c>
      <c r="B3209">
        <v>43651</v>
      </c>
    </row>
    <row r="3210" spans="1:2">
      <c r="A3210" s="1" t="s">
        <v>4299</v>
      </c>
      <c r="B3210" t="s">
        <v>638</v>
      </c>
    </row>
    <row r="3211" spans="1:2">
      <c r="A3211" s="1" t="s">
        <v>4300</v>
      </c>
      <c r="B3211">
        <v>43830</v>
      </c>
    </row>
    <row r="3212" spans="1:2">
      <c r="A3212" s="1" t="s">
        <v>4301</v>
      </c>
      <c r="B3212">
        <v>43825</v>
      </c>
    </row>
    <row r="3213" spans="1:2">
      <c r="A3213" s="1" t="s">
        <v>4302</v>
      </c>
      <c r="B3213" t="s">
        <v>638</v>
      </c>
    </row>
    <row r="3214" spans="1:2">
      <c r="A3214" s="1" t="s">
        <v>4303</v>
      </c>
      <c r="B3214">
        <v>43815</v>
      </c>
    </row>
    <row r="3215" spans="1:2">
      <c r="A3215" s="1" t="s">
        <v>4304</v>
      </c>
      <c r="B3215">
        <v>43707</v>
      </c>
    </row>
    <row r="3216" spans="1:2">
      <c r="A3216" s="1" t="s">
        <v>4305</v>
      </c>
      <c r="B3216">
        <v>43798</v>
      </c>
    </row>
    <row r="3217" spans="1:2">
      <c r="A3217" s="1" t="s">
        <v>4306</v>
      </c>
      <c r="B3217">
        <v>43816</v>
      </c>
    </row>
    <row r="3218" spans="1:2">
      <c r="A3218" s="1" t="s">
        <v>4307</v>
      </c>
      <c r="B3218">
        <v>43643</v>
      </c>
    </row>
    <row r="3219" spans="1:2">
      <c r="A3219" s="1" t="s">
        <v>4308</v>
      </c>
      <c r="B3219">
        <v>43735</v>
      </c>
    </row>
    <row r="3220" spans="1:2">
      <c r="A3220" s="1" t="s">
        <v>4309</v>
      </c>
      <c r="B3220">
        <v>43825</v>
      </c>
    </row>
    <row r="3221" spans="1:2">
      <c r="A3221" s="1" t="s">
        <v>4310</v>
      </c>
      <c r="B3221">
        <v>43789</v>
      </c>
    </row>
    <row r="3222" spans="1:2">
      <c r="A3222" s="1" t="s">
        <v>362</v>
      </c>
      <c r="B3222">
        <v>43825</v>
      </c>
    </row>
    <row r="3223" spans="1:2">
      <c r="A3223" s="1" t="s">
        <v>4311</v>
      </c>
      <c r="B3223">
        <v>43816</v>
      </c>
    </row>
    <row r="3224" spans="1:2">
      <c r="A3224" s="1" t="s">
        <v>4312</v>
      </c>
      <c r="B3224">
        <v>43781</v>
      </c>
    </row>
    <row r="3225" spans="1:2">
      <c r="A3225" s="1" t="s">
        <v>4313</v>
      </c>
      <c r="B3225">
        <v>43676</v>
      </c>
    </row>
    <row r="3226" spans="1:2">
      <c r="A3226" s="1" t="s">
        <v>4314</v>
      </c>
      <c r="B3226">
        <v>43812</v>
      </c>
    </row>
    <row r="3227" spans="1:2">
      <c r="A3227" s="1" t="s">
        <v>4315</v>
      </c>
      <c r="B3227">
        <v>43738</v>
      </c>
    </row>
    <row r="3228" spans="1:2">
      <c r="A3228" s="1" t="s">
        <v>469</v>
      </c>
      <c r="B3228">
        <v>43845</v>
      </c>
    </row>
    <row r="3229" spans="1:2">
      <c r="A3229" s="1" t="s">
        <v>4316</v>
      </c>
      <c r="B3229">
        <v>43825</v>
      </c>
    </row>
    <row r="3230" spans="1:2">
      <c r="A3230" s="1" t="s">
        <v>4317</v>
      </c>
      <c r="B3230">
        <v>43749</v>
      </c>
    </row>
    <row r="3231" spans="1:2">
      <c r="A3231" s="1" t="s">
        <v>324</v>
      </c>
      <c r="B3231">
        <v>43893</v>
      </c>
    </row>
    <row r="3232" spans="1:2">
      <c r="A3232" s="1" t="s">
        <v>4318</v>
      </c>
      <c r="B3232">
        <v>43882</v>
      </c>
    </row>
    <row r="3233" spans="1:2">
      <c r="A3233" s="1" t="s">
        <v>4319</v>
      </c>
      <c r="B3233">
        <v>43819</v>
      </c>
    </row>
    <row r="3234" spans="1:2">
      <c r="A3234" s="1" t="s">
        <v>4320</v>
      </c>
      <c r="B3234">
        <v>43830</v>
      </c>
    </row>
    <row r="3235" spans="1:2">
      <c r="A3235" s="1" t="s">
        <v>4321</v>
      </c>
      <c r="B3235">
        <v>43784</v>
      </c>
    </row>
    <row r="3236" spans="1:2">
      <c r="A3236" s="1" t="s">
        <v>4322</v>
      </c>
      <c r="B3236">
        <v>43830</v>
      </c>
    </row>
    <row r="3237" spans="1:2">
      <c r="A3237" s="1" t="s">
        <v>4323</v>
      </c>
      <c r="B3237" t="s">
        <v>638</v>
      </c>
    </row>
    <row r="3238" spans="1:2">
      <c r="A3238" s="1" t="s">
        <v>4324</v>
      </c>
      <c r="B3238" t="s">
        <v>638</v>
      </c>
    </row>
    <row r="3239" spans="1:2">
      <c r="A3239" s="1" t="s">
        <v>4325</v>
      </c>
      <c r="B3239">
        <v>43788</v>
      </c>
    </row>
    <row r="3240" spans="1:2">
      <c r="A3240" s="1" t="s">
        <v>4326</v>
      </c>
      <c r="B3240">
        <v>43830</v>
      </c>
    </row>
    <row r="3241" spans="1:2">
      <c r="A3241" s="1" t="s">
        <v>4327</v>
      </c>
      <c r="B3241">
        <v>43830</v>
      </c>
    </row>
    <row r="3242" spans="1:2">
      <c r="A3242" s="1" t="s">
        <v>4328</v>
      </c>
      <c r="B3242">
        <v>43796</v>
      </c>
    </row>
    <row r="3243" spans="1:2">
      <c r="A3243" s="1" t="s">
        <v>4329</v>
      </c>
      <c r="B3243">
        <v>43602</v>
      </c>
    </row>
    <row r="3244" spans="1:2">
      <c r="A3244" s="1" t="s">
        <v>4330</v>
      </c>
      <c r="B3244">
        <v>43798</v>
      </c>
    </row>
    <row r="3245" spans="1:2">
      <c r="A3245" s="1" t="s">
        <v>4331</v>
      </c>
      <c r="B3245">
        <v>43845</v>
      </c>
    </row>
    <row r="3246" spans="1:2">
      <c r="A3246" s="1" t="s">
        <v>4332</v>
      </c>
      <c r="B3246">
        <v>43668</v>
      </c>
    </row>
    <row r="3247" spans="1:2">
      <c r="A3247" s="1" t="s">
        <v>4333</v>
      </c>
      <c r="B3247">
        <v>43817</v>
      </c>
    </row>
    <row r="3248" spans="1:2">
      <c r="A3248" s="1" t="s">
        <v>4334</v>
      </c>
      <c r="B3248">
        <v>43832</v>
      </c>
    </row>
    <row r="3249" spans="1:2">
      <c r="A3249" s="1" t="s">
        <v>4335</v>
      </c>
      <c r="B3249" t="s">
        <v>638</v>
      </c>
    </row>
    <row r="3250" spans="1:2">
      <c r="A3250" s="1" t="s">
        <v>457</v>
      </c>
      <c r="B3250">
        <v>43790</v>
      </c>
    </row>
    <row r="3251" spans="1:2">
      <c r="A3251" s="1" t="s">
        <v>4336</v>
      </c>
      <c r="B3251">
        <v>43738</v>
      </c>
    </row>
    <row r="3252" spans="1:2">
      <c r="A3252" s="1" t="s">
        <v>4337</v>
      </c>
      <c r="B3252">
        <v>43843</v>
      </c>
    </row>
    <row r="3253" spans="1:2">
      <c r="A3253" s="1" t="s">
        <v>4338</v>
      </c>
      <c r="B3253">
        <v>43819</v>
      </c>
    </row>
    <row r="3254" spans="1:2">
      <c r="A3254" s="1" t="s">
        <v>4339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4340</v>
      </c>
      <c r="B3256">
        <v>43825</v>
      </c>
    </row>
    <row r="3257" spans="1:2">
      <c r="A3257" s="1" t="s">
        <v>188</v>
      </c>
      <c r="B3257">
        <v>43801</v>
      </c>
    </row>
    <row r="3258" spans="1:2">
      <c r="A3258" s="1" t="s">
        <v>4341</v>
      </c>
      <c r="B3258">
        <v>43717</v>
      </c>
    </row>
    <row r="3259" spans="1:2">
      <c r="A3259" s="1" t="s">
        <v>4342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4343</v>
      </c>
      <c r="B3261">
        <v>43798</v>
      </c>
    </row>
    <row r="3262" spans="1:2">
      <c r="A3262" s="1" t="s">
        <v>4344</v>
      </c>
      <c r="B3262">
        <v>43796</v>
      </c>
    </row>
    <row r="3263" spans="1:2">
      <c r="A3263" s="1" t="s">
        <v>4345</v>
      </c>
      <c r="B3263">
        <v>43594</v>
      </c>
    </row>
    <row r="3264" spans="1:2">
      <c r="A3264" s="1" t="s">
        <v>4346</v>
      </c>
      <c r="B3264">
        <v>43546</v>
      </c>
    </row>
    <row r="3265" spans="1:2">
      <c r="A3265" s="1" t="s">
        <v>441</v>
      </c>
      <c r="B3265">
        <v>43860</v>
      </c>
    </row>
    <row r="3266" spans="1:2">
      <c r="A3266" s="1" t="s">
        <v>4347</v>
      </c>
      <c r="B3266">
        <v>43818</v>
      </c>
    </row>
    <row r="3267" spans="1:2">
      <c r="A3267" s="1" t="s">
        <v>4348</v>
      </c>
      <c r="B3267">
        <v>43689</v>
      </c>
    </row>
    <row r="3268" spans="1:2">
      <c r="A3268" s="1" t="s">
        <v>131</v>
      </c>
      <c r="B3268">
        <v>43801</v>
      </c>
    </row>
    <row r="3269" spans="1:2">
      <c r="A3269" s="1" t="s">
        <v>4349</v>
      </c>
      <c r="B3269">
        <v>43798</v>
      </c>
    </row>
    <row r="3270" spans="1:2">
      <c r="A3270" s="1" t="s">
        <v>4350</v>
      </c>
      <c r="B3270">
        <v>43854</v>
      </c>
    </row>
    <row r="3271" spans="1:2">
      <c r="A3271" s="1" t="s">
        <v>4351</v>
      </c>
      <c r="B3271">
        <v>43613</v>
      </c>
    </row>
    <row r="3272" spans="1:2">
      <c r="A3272" s="1" t="s">
        <v>4352</v>
      </c>
      <c r="B3272">
        <v>43777</v>
      </c>
    </row>
    <row r="3273" spans="1:2">
      <c r="A3273" s="1" t="s">
        <v>4353</v>
      </c>
      <c r="B3273">
        <v>43830</v>
      </c>
    </row>
    <row r="3274" spans="1:2">
      <c r="A3274" s="1" t="s">
        <v>4354</v>
      </c>
      <c r="B3274">
        <v>43819</v>
      </c>
    </row>
    <row r="3275" spans="1:2">
      <c r="A3275" s="1" t="s">
        <v>4355</v>
      </c>
      <c r="B3275">
        <v>43830</v>
      </c>
    </row>
    <row r="3276" spans="1:2">
      <c r="A3276" s="1" t="s">
        <v>4356</v>
      </c>
      <c r="B3276">
        <v>43784</v>
      </c>
    </row>
    <row r="3277" spans="1:2">
      <c r="A3277" s="1" t="s">
        <v>4357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4358</v>
      </c>
      <c r="B3279">
        <v>43800</v>
      </c>
    </row>
    <row r="3280" spans="1:2">
      <c r="A3280" s="1" t="s">
        <v>77</v>
      </c>
      <c r="B3280">
        <v>43832</v>
      </c>
    </row>
    <row r="3281" spans="1:2">
      <c r="A3281" s="1" t="s">
        <v>4359</v>
      </c>
      <c r="B3281">
        <v>43745</v>
      </c>
    </row>
    <row r="3282" spans="1:2">
      <c r="A3282" s="1" t="s">
        <v>4360</v>
      </c>
      <c r="B3282">
        <v>43816</v>
      </c>
    </row>
    <row r="3283" spans="1:2">
      <c r="A3283" s="1" t="s">
        <v>4361</v>
      </c>
      <c r="B3283">
        <v>43738</v>
      </c>
    </row>
    <row r="3284" spans="1:2">
      <c r="A3284" s="1" t="s">
        <v>4362</v>
      </c>
      <c r="B3284">
        <v>43774</v>
      </c>
    </row>
    <row r="3285" spans="1:2">
      <c r="A3285" s="1" t="s">
        <v>4363</v>
      </c>
      <c r="B3285">
        <v>43798</v>
      </c>
    </row>
    <row r="3286" spans="1:2">
      <c r="A3286" s="1" t="s">
        <v>4364</v>
      </c>
      <c r="B3286">
        <v>43801</v>
      </c>
    </row>
    <row r="3287" spans="1:2">
      <c r="A3287" s="1" t="s">
        <v>4365</v>
      </c>
      <c r="B3287">
        <v>43812</v>
      </c>
    </row>
    <row r="3288" spans="1:2">
      <c r="A3288" s="1" t="s">
        <v>4366</v>
      </c>
      <c r="B3288">
        <v>43798</v>
      </c>
    </row>
    <row r="3289" spans="1:2">
      <c r="A3289" s="1" t="s">
        <v>4367</v>
      </c>
      <c r="B3289">
        <v>43801</v>
      </c>
    </row>
    <row r="3290" spans="1:2">
      <c r="A3290" s="1" t="s">
        <v>4368</v>
      </c>
      <c r="B3290">
        <v>43830</v>
      </c>
    </row>
    <row r="3291" spans="1:2">
      <c r="A3291" s="1" t="s">
        <v>4369</v>
      </c>
      <c r="B3291">
        <v>43756</v>
      </c>
    </row>
    <row r="3292" spans="1:2">
      <c r="A3292" s="1" t="s">
        <v>4370</v>
      </c>
      <c r="B3292">
        <v>43819</v>
      </c>
    </row>
    <row r="3293" spans="1:2">
      <c r="A3293" s="1" t="s">
        <v>4371</v>
      </c>
      <c r="B3293">
        <v>43724</v>
      </c>
    </row>
    <row r="3294" spans="1:2">
      <c r="A3294" s="1" t="s">
        <v>4372</v>
      </c>
      <c r="B3294">
        <v>43798</v>
      </c>
    </row>
    <row r="3295" spans="1:2">
      <c r="A3295" s="1" t="s">
        <v>4373</v>
      </c>
      <c r="B3295">
        <v>43766</v>
      </c>
    </row>
    <row r="3296" spans="1:2">
      <c r="A3296" s="1" t="s">
        <v>4374</v>
      </c>
      <c r="B3296">
        <v>43595</v>
      </c>
    </row>
    <row r="3297" spans="1:2">
      <c r="A3297" s="1" t="s">
        <v>4375</v>
      </c>
      <c r="B3297">
        <v>43572</v>
      </c>
    </row>
    <row r="3298" spans="1:2">
      <c r="A3298" s="1" t="s">
        <v>4376</v>
      </c>
      <c r="B3298">
        <v>43830</v>
      </c>
    </row>
    <row r="3299" spans="1:2">
      <c r="A3299" s="1" t="s">
        <v>4377</v>
      </c>
      <c r="B3299">
        <v>43888</v>
      </c>
    </row>
    <row r="3300" spans="1:2">
      <c r="A3300" s="1" t="s">
        <v>4378</v>
      </c>
      <c r="B3300">
        <v>43861</v>
      </c>
    </row>
    <row r="3301" spans="1:2">
      <c r="A3301" s="1" t="s">
        <v>4379</v>
      </c>
      <c r="B3301">
        <v>43816</v>
      </c>
    </row>
    <row r="3302" spans="1:2">
      <c r="A3302" s="1" t="s">
        <v>4380</v>
      </c>
      <c r="B3302">
        <v>43830</v>
      </c>
    </row>
    <row r="3303" spans="1:2">
      <c r="A3303" s="1" t="s">
        <v>4381</v>
      </c>
      <c r="B3303">
        <v>43818</v>
      </c>
    </row>
    <row r="3304" spans="1:2">
      <c r="A3304" s="1" t="s">
        <v>4382</v>
      </c>
      <c r="B3304">
        <v>43728</v>
      </c>
    </row>
    <row r="3305" spans="1:2">
      <c r="A3305" s="1" t="s">
        <v>305</v>
      </c>
      <c r="B3305">
        <v>43895</v>
      </c>
    </row>
    <row r="3306" spans="1:2">
      <c r="A3306" s="1" t="s">
        <v>4383</v>
      </c>
      <c r="B3306">
        <v>43678</v>
      </c>
    </row>
    <row r="3307" spans="1:2">
      <c r="A3307" s="1" t="s">
        <v>4384</v>
      </c>
      <c r="B3307">
        <v>43784</v>
      </c>
    </row>
    <row r="3308" spans="1:2">
      <c r="A3308" s="1" t="s">
        <v>4385</v>
      </c>
      <c r="B3308">
        <v>43812</v>
      </c>
    </row>
    <row r="3309" spans="1:2">
      <c r="A3309" s="1" t="s">
        <v>4386</v>
      </c>
      <c r="B3309">
        <v>43798</v>
      </c>
    </row>
    <row r="3310" spans="1:2">
      <c r="A3310" s="1" t="s">
        <v>4387</v>
      </c>
      <c r="B3310">
        <v>43803</v>
      </c>
    </row>
    <row r="3311" spans="1:2">
      <c r="A3311" s="1" t="s">
        <v>4388</v>
      </c>
      <c r="B3311">
        <v>43801</v>
      </c>
    </row>
    <row r="3312" spans="1:2">
      <c r="A3312" s="1" t="s">
        <v>4389</v>
      </c>
      <c r="B3312">
        <v>43839</v>
      </c>
    </row>
    <row r="3313" spans="1:2">
      <c r="A3313" s="1" t="s">
        <v>4390</v>
      </c>
      <c r="B3313">
        <v>43798</v>
      </c>
    </row>
    <row r="3314" spans="1:2">
      <c r="A3314" s="1" t="s">
        <v>4391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4392</v>
      </c>
      <c r="B3316">
        <v>43818</v>
      </c>
    </row>
    <row r="3317" spans="1:2">
      <c r="A3317" s="1" t="s">
        <v>4393</v>
      </c>
      <c r="B3317">
        <v>43633</v>
      </c>
    </row>
    <row r="3318" spans="1:2">
      <c r="A3318" s="1" t="s">
        <v>4394</v>
      </c>
      <c r="B3318">
        <v>43790</v>
      </c>
    </row>
    <row r="3319" spans="1:2">
      <c r="A3319" s="1" t="s">
        <v>4395</v>
      </c>
      <c r="B3319">
        <v>43753</v>
      </c>
    </row>
    <row r="3320" spans="1:2">
      <c r="A3320" s="1" t="s">
        <v>4396</v>
      </c>
      <c r="B3320">
        <v>43700</v>
      </c>
    </row>
    <row r="3321" spans="1:2">
      <c r="A3321" s="1" t="s">
        <v>4397</v>
      </c>
      <c r="B3321">
        <v>43832</v>
      </c>
    </row>
    <row r="3322" spans="1:2">
      <c r="A3322" s="1" t="s">
        <v>4398</v>
      </c>
      <c r="B3322">
        <v>43805</v>
      </c>
    </row>
    <row r="3323" spans="1:2">
      <c r="A3323" s="1" t="s">
        <v>4399</v>
      </c>
      <c r="B3323">
        <v>43892</v>
      </c>
    </row>
    <row r="3324" spans="1:2">
      <c r="A3324" s="1" t="s">
        <v>4400</v>
      </c>
      <c r="B3324">
        <v>43830</v>
      </c>
    </row>
    <row r="3325" spans="1:2">
      <c r="A3325" s="1" t="s">
        <v>4401</v>
      </c>
      <c r="B3325" t="s">
        <v>638</v>
      </c>
    </row>
    <row r="3326" spans="1:2">
      <c r="A3326" s="1" t="s">
        <v>4402</v>
      </c>
      <c r="B3326">
        <v>43798</v>
      </c>
    </row>
    <row r="3327" spans="1:2">
      <c r="A3327" s="1" t="s">
        <v>4403</v>
      </c>
      <c r="B3327">
        <v>43798</v>
      </c>
    </row>
    <row r="3328" spans="1:2">
      <c r="A3328" s="1" t="s">
        <v>4404</v>
      </c>
      <c r="B3328">
        <v>43735</v>
      </c>
    </row>
    <row r="3329" spans="1:2">
      <c r="A3329" s="1" t="s">
        <v>4405</v>
      </c>
      <c r="B3329">
        <v>43619</v>
      </c>
    </row>
    <row r="3330" spans="1:2">
      <c r="A3330" s="1" t="s">
        <v>4406</v>
      </c>
      <c r="B3330">
        <v>43825</v>
      </c>
    </row>
    <row r="3331" spans="1:2">
      <c r="A3331" s="1" t="s">
        <v>4407</v>
      </c>
      <c r="B3331">
        <v>43619</v>
      </c>
    </row>
    <row r="3332" spans="1:2">
      <c r="A3332" s="1" t="s">
        <v>60</v>
      </c>
      <c r="B3332">
        <v>43753</v>
      </c>
    </row>
    <row r="3333" spans="1:2">
      <c r="A3333" s="1" t="s">
        <v>4408</v>
      </c>
      <c r="B3333">
        <v>43577</v>
      </c>
    </row>
    <row r="3334" spans="1:2">
      <c r="A3334" s="1" t="s">
        <v>439</v>
      </c>
      <c r="B3334">
        <v>43787</v>
      </c>
    </row>
    <row r="3335" spans="1:2">
      <c r="A3335" s="1" t="s">
        <v>4409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4410</v>
      </c>
      <c r="B3337">
        <v>43805</v>
      </c>
    </row>
    <row r="3338" spans="1:2">
      <c r="A3338" s="1" t="s">
        <v>4411</v>
      </c>
      <c r="B3338">
        <v>43748</v>
      </c>
    </row>
    <row r="3339" spans="1:2">
      <c r="A3339" s="1" t="s">
        <v>4412</v>
      </c>
      <c r="B3339">
        <v>43830</v>
      </c>
    </row>
    <row r="3340" spans="1:2">
      <c r="A3340" s="1" t="s">
        <v>4413</v>
      </c>
      <c r="B3340">
        <v>43862</v>
      </c>
    </row>
    <row r="3341" spans="1:2">
      <c r="A3341" s="1" t="s">
        <v>473</v>
      </c>
      <c r="B3341">
        <v>43749</v>
      </c>
    </row>
    <row r="3342" spans="1:2">
      <c r="A3342" s="1" t="s">
        <v>4414</v>
      </c>
      <c r="B3342">
        <v>43747</v>
      </c>
    </row>
    <row r="3343" spans="1:2">
      <c r="A3343" s="1" t="s">
        <v>4415</v>
      </c>
      <c r="B3343">
        <v>43847</v>
      </c>
    </row>
    <row r="3344" spans="1:2">
      <c r="A3344" s="1" t="s">
        <v>4416</v>
      </c>
      <c r="B3344">
        <v>43830</v>
      </c>
    </row>
    <row r="3345" spans="1:2">
      <c r="A3345" s="1" t="s">
        <v>4417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4418</v>
      </c>
      <c r="B3347">
        <v>43735</v>
      </c>
    </row>
    <row r="3348" spans="1:2">
      <c r="A3348" s="1" t="s">
        <v>4419</v>
      </c>
      <c r="B3348">
        <v>43845</v>
      </c>
    </row>
    <row r="3349" spans="1:2">
      <c r="A3349" s="1" t="s">
        <v>4420</v>
      </c>
      <c r="B3349">
        <v>43784</v>
      </c>
    </row>
    <row r="3350" spans="1:2">
      <c r="A3350" s="1" t="s">
        <v>4421</v>
      </c>
      <c r="B3350">
        <v>43594</v>
      </c>
    </row>
    <row r="3351" spans="1:2">
      <c r="A3351" s="1" t="s">
        <v>4422</v>
      </c>
      <c r="B3351">
        <v>43796</v>
      </c>
    </row>
    <row r="3352" spans="1:2">
      <c r="A3352" s="1" t="s">
        <v>4423</v>
      </c>
      <c r="B3352">
        <v>43461</v>
      </c>
    </row>
    <row r="3353" spans="1:2">
      <c r="A3353" s="1" t="s">
        <v>84</v>
      </c>
      <c r="B3353">
        <v>43872</v>
      </c>
    </row>
    <row r="3354" spans="1:2">
      <c r="A3354" s="1" t="s">
        <v>4424</v>
      </c>
      <c r="B3354">
        <v>43845</v>
      </c>
    </row>
    <row r="3355" spans="1:2">
      <c r="A3355" s="1" t="s">
        <v>4425</v>
      </c>
      <c r="B3355">
        <v>43738</v>
      </c>
    </row>
    <row r="3356" spans="1:2">
      <c r="A3356" s="1" t="s">
        <v>4426</v>
      </c>
      <c r="B3356">
        <v>43609</v>
      </c>
    </row>
    <row r="3357" spans="1:2">
      <c r="A3357" s="1" t="s">
        <v>4427</v>
      </c>
      <c r="B3357">
        <v>43802</v>
      </c>
    </row>
    <row r="3358" spans="1:2">
      <c r="A3358" s="1" t="s">
        <v>4428</v>
      </c>
      <c r="B3358">
        <v>43791</v>
      </c>
    </row>
    <row r="3359" spans="1:2">
      <c r="A3359" s="1" t="s">
        <v>4429</v>
      </c>
      <c r="B3359">
        <v>43761</v>
      </c>
    </row>
    <row r="3360" spans="1:2">
      <c r="A3360" s="1" t="s">
        <v>4430</v>
      </c>
      <c r="B3360">
        <v>43733</v>
      </c>
    </row>
    <row r="3361" spans="1:2">
      <c r="A3361" s="1" t="s">
        <v>4431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4432</v>
      </c>
      <c r="B3365">
        <v>43798</v>
      </c>
    </row>
    <row r="3366" spans="1:2">
      <c r="A3366" s="1" t="s">
        <v>4433</v>
      </c>
      <c r="B3366">
        <v>43825</v>
      </c>
    </row>
    <row r="3367" spans="1:2">
      <c r="A3367" s="1" t="s">
        <v>4434</v>
      </c>
      <c r="B3367">
        <v>43740</v>
      </c>
    </row>
    <row r="3368" spans="1:2">
      <c r="A3368" s="1" t="s">
        <v>4435</v>
      </c>
      <c r="B3368">
        <v>43832</v>
      </c>
    </row>
    <row r="3369" spans="1:2">
      <c r="A3369" s="1" t="s">
        <v>4436</v>
      </c>
      <c r="B3369">
        <v>43815</v>
      </c>
    </row>
    <row r="3370" spans="1:2">
      <c r="A3370" s="1" t="s">
        <v>4437</v>
      </c>
      <c r="B3370">
        <v>43818</v>
      </c>
    </row>
    <row r="3371" spans="1:2">
      <c r="A3371" s="1" t="s">
        <v>4438</v>
      </c>
      <c r="B3371">
        <v>43812</v>
      </c>
    </row>
    <row r="3372" spans="1:2">
      <c r="A3372" s="1" t="s">
        <v>4439</v>
      </c>
      <c r="B3372">
        <v>43763</v>
      </c>
    </row>
    <row r="3373" spans="1:2">
      <c r="A3373" s="1" t="s">
        <v>150</v>
      </c>
      <c r="B3373">
        <v>43881</v>
      </c>
    </row>
    <row r="3374" spans="1:2">
      <c r="A3374" s="1" t="s">
        <v>4440</v>
      </c>
      <c r="B3374">
        <v>43461</v>
      </c>
    </row>
    <row r="3375" spans="1:2">
      <c r="A3375" s="1" t="s">
        <v>4441</v>
      </c>
      <c r="B3375">
        <v>43465</v>
      </c>
    </row>
    <row r="3376" spans="1:2">
      <c r="A3376" s="1" t="s">
        <v>4442</v>
      </c>
      <c r="B3376">
        <v>43868</v>
      </c>
    </row>
    <row r="3377" spans="1:2">
      <c r="A3377" s="1" t="s">
        <v>4443</v>
      </c>
      <c r="B3377">
        <v>43761</v>
      </c>
    </row>
    <row r="3378" spans="1:2">
      <c r="A3378" s="1" t="s">
        <v>4444</v>
      </c>
      <c r="B3378">
        <v>43816</v>
      </c>
    </row>
    <row r="3379" spans="1:2">
      <c r="A3379" s="1" t="s">
        <v>4445</v>
      </c>
      <c r="B3379">
        <v>43655</v>
      </c>
    </row>
    <row r="3380" spans="1:2">
      <c r="A3380" s="1" t="s">
        <v>4446</v>
      </c>
      <c r="B3380">
        <v>43728</v>
      </c>
    </row>
    <row r="3381" spans="1:2">
      <c r="A3381" s="1" t="s">
        <v>4447</v>
      </c>
      <c r="B3381" t="s">
        <v>638</v>
      </c>
    </row>
    <row r="3382" spans="1:2">
      <c r="A3382" s="1" t="s">
        <v>4448</v>
      </c>
      <c r="B3382">
        <v>43822</v>
      </c>
    </row>
    <row r="3383" spans="1:2">
      <c r="A3383" s="1" t="s">
        <v>4449</v>
      </c>
      <c r="B3383">
        <v>43790</v>
      </c>
    </row>
    <row r="3384" spans="1:2">
      <c r="A3384" s="1" t="s">
        <v>4450</v>
      </c>
      <c r="B3384" t="s">
        <v>638</v>
      </c>
    </row>
    <row r="3385" spans="1:2">
      <c r="A3385" s="1" t="s">
        <v>4451</v>
      </c>
      <c r="B3385">
        <v>43847</v>
      </c>
    </row>
    <row r="3386" spans="1:2">
      <c r="A3386" s="1" t="s">
        <v>4452</v>
      </c>
      <c r="B3386">
        <v>43798</v>
      </c>
    </row>
    <row r="3387" spans="1:2">
      <c r="A3387" s="1" t="s">
        <v>4453</v>
      </c>
      <c r="B3387">
        <v>43804</v>
      </c>
    </row>
    <row r="3388" spans="1:2">
      <c r="A3388" s="1" t="s">
        <v>4454</v>
      </c>
      <c r="B3388" t="s">
        <v>638</v>
      </c>
    </row>
    <row r="3389" spans="1:2">
      <c r="A3389" s="1" t="s">
        <v>4455</v>
      </c>
      <c r="B3389">
        <v>43816</v>
      </c>
    </row>
    <row r="3390" spans="1:2">
      <c r="A3390" s="1" t="s">
        <v>4456</v>
      </c>
      <c r="B3390">
        <v>43825</v>
      </c>
    </row>
    <row r="3391" spans="1:2">
      <c r="A3391" s="1" t="s">
        <v>4457</v>
      </c>
      <c r="B3391">
        <v>43815</v>
      </c>
    </row>
    <row r="3392" spans="1:2">
      <c r="A3392" s="1" t="s">
        <v>4458</v>
      </c>
      <c r="B3392">
        <v>43851</v>
      </c>
    </row>
    <row r="3393" spans="1:2">
      <c r="A3393" s="1" t="s">
        <v>4459</v>
      </c>
      <c r="B3393">
        <v>43825</v>
      </c>
    </row>
    <row r="3394" spans="1:2">
      <c r="A3394" s="1" t="s">
        <v>189</v>
      </c>
      <c r="B3394">
        <v>43809</v>
      </c>
    </row>
    <row r="3395" spans="1:2">
      <c r="A3395" s="1" t="s">
        <v>4460</v>
      </c>
      <c r="B3395">
        <v>43798</v>
      </c>
    </row>
    <row r="3396" spans="1:2">
      <c r="A3396" s="1" t="s">
        <v>4461</v>
      </c>
      <c r="B3396">
        <v>43830</v>
      </c>
    </row>
    <row r="3397" spans="1:2">
      <c r="A3397" s="1" t="s">
        <v>4462</v>
      </c>
      <c r="B3397">
        <v>43741</v>
      </c>
    </row>
    <row r="3398" spans="1:2">
      <c r="A3398" s="1" t="s">
        <v>4463</v>
      </c>
      <c r="B3398">
        <v>43845</v>
      </c>
    </row>
    <row r="3399" spans="1:2">
      <c r="A3399" s="1" t="s">
        <v>4464</v>
      </c>
      <c r="B3399">
        <v>43815</v>
      </c>
    </row>
    <row r="3400" spans="1:2">
      <c r="A3400" s="1" t="s">
        <v>4465</v>
      </c>
      <c r="B3400">
        <v>43831</v>
      </c>
    </row>
    <row r="3401" spans="1:2">
      <c r="A3401" s="1" t="s">
        <v>4466</v>
      </c>
      <c r="B3401">
        <v>43805</v>
      </c>
    </row>
    <row r="3402" spans="1:2">
      <c r="A3402" s="1" t="s">
        <v>4467</v>
      </c>
      <c r="B3402">
        <v>43832</v>
      </c>
    </row>
    <row r="3403" spans="1:2">
      <c r="A3403" s="1" t="s">
        <v>4468</v>
      </c>
      <c r="B3403">
        <v>43777</v>
      </c>
    </row>
    <row r="3404" spans="1:2">
      <c r="A3404" s="1" t="s">
        <v>4469</v>
      </c>
      <c r="B3404">
        <v>43819</v>
      </c>
    </row>
    <row r="3405" spans="1:2">
      <c r="A3405" s="1" t="s">
        <v>4470</v>
      </c>
      <c r="B3405">
        <v>43781</v>
      </c>
    </row>
    <row r="3406" spans="1:2">
      <c r="A3406" s="1" t="s">
        <v>4471</v>
      </c>
      <c r="B3406">
        <v>43721</v>
      </c>
    </row>
    <row r="3407" spans="1:2">
      <c r="A3407" s="1" t="s">
        <v>4472</v>
      </c>
      <c r="B3407">
        <v>43769</v>
      </c>
    </row>
    <row r="3408" spans="1:2">
      <c r="A3408" s="1" t="s">
        <v>283</v>
      </c>
      <c r="B3408">
        <v>43845</v>
      </c>
    </row>
    <row r="3409" spans="1:2">
      <c r="A3409" s="1" t="s">
        <v>4473</v>
      </c>
      <c r="B3409" t="s">
        <v>638</v>
      </c>
    </row>
    <row r="3410" spans="1:2">
      <c r="A3410" s="1" t="s">
        <v>4474</v>
      </c>
      <c r="B3410">
        <v>43845</v>
      </c>
    </row>
    <row r="3411" spans="1:2">
      <c r="A3411" s="1" t="s">
        <v>4475</v>
      </c>
      <c r="B3411">
        <v>43798</v>
      </c>
    </row>
    <row r="3412" spans="1:2">
      <c r="A3412" s="1" t="s">
        <v>297</v>
      </c>
      <c r="B3412">
        <v>43598</v>
      </c>
    </row>
    <row r="3413" spans="1:2">
      <c r="A3413" s="1" t="s">
        <v>4476</v>
      </c>
      <c r="B3413">
        <v>43754</v>
      </c>
    </row>
    <row r="3414" spans="1:2">
      <c r="A3414" s="1" t="s">
        <v>4477</v>
      </c>
      <c r="B3414">
        <v>43796</v>
      </c>
    </row>
    <row r="3415" spans="1:2">
      <c r="A3415" s="1" t="s">
        <v>4478</v>
      </c>
      <c r="B3415">
        <v>43745</v>
      </c>
    </row>
    <row r="3416" spans="1:2">
      <c r="A3416" s="1" t="s">
        <v>4479</v>
      </c>
      <c r="B3416">
        <v>43668</v>
      </c>
    </row>
    <row r="3417" spans="1:2">
      <c r="A3417" s="1" t="s">
        <v>4480</v>
      </c>
      <c r="B3417">
        <v>43802</v>
      </c>
    </row>
    <row r="3418" spans="1:2">
      <c r="A3418" s="1" t="s">
        <v>4481</v>
      </c>
      <c r="B3418">
        <v>43791</v>
      </c>
    </row>
    <row r="3419" spans="1:2">
      <c r="A3419" s="1" t="s">
        <v>4482</v>
      </c>
      <c r="B3419" t="s">
        <v>638</v>
      </c>
    </row>
    <row r="3420" spans="1:2">
      <c r="A3420" s="1" t="s">
        <v>258</v>
      </c>
      <c r="B3420">
        <v>43810</v>
      </c>
    </row>
    <row r="3421" spans="1:2">
      <c r="A3421" s="1" t="s">
        <v>4483</v>
      </c>
      <c r="B3421">
        <v>43829</v>
      </c>
    </row>
    <row r="3422" spans="1:2">
      <c r="A3422" s="1" t="s">
        <v>4484</v>
      </c>
      <c r="B3422">
        <v>43845</v>
      </c>
    </row>
    <row r="3423" spans="1:2">
      <c r="A3423" s="1" t="s">
        <v>4485</v>
      </c>
      <c r="B3423">
        <v>43804</v>
      </c>
    </row>
    <row r="3424" spans="1:2">
      <c r="A3424" s="1" t="s">
        <v>4486</v>
      </c>
      <c r="B3424">
        <v>43781</v>
      </c>
    </row>
    <row r="3425" spans="1:2">
      <c r="A3425" s="1" t="s">
        <v>4487</v>
      </c>
      <c r="B3425">
        <v>43819</v>
      </c>
    </row>
    <row r="3426" spans="1:2">
      <c r="A3426" s="1" t="s">
        <v>4488</v>
      </c>
      <c r="B3426" t="s">
        <v>638</v>
      </c>
    </row>
    <row r="3427" spans="1:2">
      <c r="A3427" s="1" t="s">
        <v>4489</v>
      </c>
      <c r="B3427">
        <v>43840</v>
      </c>
    </row>
    <row r="3428" spans="1:2">
      <c r="A3428" s="1" t="s">
        <v>4490</v>
      </c>
      <c r="B3428">
        <v>43809</v>
      </c>
    </row>
    <row r="3429" spans="1:2">
      <c r="A3429" s="1" t="s">
        <v>4491</v>
      </c>
      <c r="B3429">
        <v>43784</v>
      </c>
    </row>
    <row r="3430" spans="1:2">
      <c r="A3430" s="1" t="s">
        <v>4492</v>
      </c>
      <c r="B3430">
        <v>43465</v>
      </c>
    </row>
    <row r="3431" spans="1:2">
      <c r="A3431" s="1" t="s">
        <v>4493</v>
      </c>
      <c r="B3431">
        <v>43798</v>
      </c>
    </row>
    <row r="3432" spans="1:2">
      <c r="A3432" s="1" t="s">
        <v>143</v>
      </c>
      <c r="B3432">
        <v>43783</v>
      </c>
    </row>
    <row r="3433" spans="1:2">
      <c r="A3433" s="1" t="s">
        <v>4494</v>
      </c>
      <c r="B3433">
        <v>43812</v>
      </c>
    </row>
    <row r="3434" spans="1:2">
      <c r="A3434" s="1" t="s">
        <v>4495</v>
      </c>
      <c r="B3434">
        <v>43819</v>
      </c>
    </row>
    <row r="3435" spans="1:2">
      <c r="A3435" s="1" t="s">
        <v>226</v>
      </c>
      <c r="B3435">
        <v>43812</v>
      </c>
    </row>
    <row r="3436" spans="1:2">
      <c r="A3436" s="1" t="s">
        <v>4496</v>
      </c>
      <c r="B3436" t="s">
        <v>638</v>
      </c>
    </row>
    <row r="3437" spans="1:2">
      <c r="A3437" s="1" t="s">
        <v>4497</v>
      </c>
      <c r="B3437">
        <v>43649</v>
      </c>
    </row>
    <row r="3438" spans="1:2">
      <c r="A3438" s="1" t="s">
        <v>4498</v>
      </c>
      <c r="B3438">
        <v>43804</v>
      </c>
    </row>
    <row r="3439" spans="1:2">
      <c r="A3439" s="1" t="s">
        <v>323</v>
      </c>
      <c r="B3439">
        <v>43838</v>
      </c>
    </row>
    <row r="3440" spans="1:2">
      <c r="A3440" s="1" t="s">
        <v>4499</v>
      </c>
      <c r="B3440">
        <v>43789</v>
      </c>
    </row>
    <row r="3441" spans="1:2">
      <c r="A3441" s="1" t="s">
        <v>4500</v>
      </c>
      <c r="B3441">
        <v>43798</v>
      </c>
    </row>
    <row r="3442" spans="1:2">
      <c r="A3442" s="1" t="s">
        <v>4501</v>
      </c>
      <c r="B3442">
        <v>43823</v>
      </c>
    </row>
    <row r="3443" spans="1:2">
      <c r="A3443" s="1" t="s">
        <v>4502</v>
      </c>
      <c r="B3443">
        <v>43798</v>
      </c>
    </row>
    <row r="3444" spans="1:2">
      <c r="A3444" s="1" t="s">
        <v>4503</v>
      </c>
      <c r="B3444">
        <v>43749</v>
      </c>
    </row>
    <row r="3445" spans="1:2">
      <c r="A3445" s="1" t="s">
        <v>4504</v>
      </c>
      <c r="B3445">
        <v>43815</v>
      </c>
    </row>
    <row r="3446" spans="1:2">
      <c r="A3446" s="1" t="s">
        <v>4505</v>
      </c>
      <c r="B3446">
        <v>43704</v>
      </c>
    </row>
    <row r="3447" spans="1:2">
      <c r="A3447" s="1" t="s">
        <v>4506</v>
      </c>
      <c r="B3447">
        <v>43819</v>
      </c>
    </row>
    <row r="3448" spans="1:2">
      <c r="A3448" s="1" t="s">
        <v>4507</v>
      </c>
      <c r="B3448">
        <v>43733</v>
      </c>
    </row>
    <row r="3449" spans="1:2">
      <c r="A3449" s="1" t="s">
        <v>4508</v>
      </c>
      <c r="B3449">
        <v>43798</v>
      </c>
    </row>
    <row r="3450" spans="1:2">
      <c r="A3450" s="1" t="s">
        <v>4509</v>
      </c>
      <c r="B3450">
        <v>43691</v>
      </c>
    </row>
    <row r="3451" spans="1:2">
      <c r="A3451" s="1" t="s">
        <v>4510</v>
      </c>
      <c r="B3451">
        <v>43798</v>
      </c>
    </row>
    <row r="3452" spans="1:2">
      <c r="A3452" s="1" t="s">
        <v>4511</v>
      </c>
      <c r="B3452">
        <v>43819</v>
      </c>
    </row>
    <row r="3453" spans="1:2">
      <c r="A3453" s="1" t="s">
        <v>302</v>
      </c>
      <c r="B3453">
        <v>43773</v>
      </c>
    </row>
    <row r="3454" spans="1:2">
      <c r="A3454" s="1" t="s">
        <v>4512</v>
      </c>
      <c r="B3454">
        <v>43853</v>
      </c>
    </row>
    <row r="3455" spans="1:2">
      <c r="A3455" s="1" t="s">
        <v>4513</v>
      </c>
      <c r="B3455">
        <v>43830</v>
      </c>
    </row>
    <row r="3456" spans="1:2">
      <c r="A3456" s="1" t="s">
        <v>4514</v>
      </c>
      <c r="B3456">
        <v>43832</v>
      </c>
    </row>
    <row r="3457" spans="1:2">
      <c r="A3457" s="1" t="s">
        <v>89</v>
      </c>
      <c r="B3457">
        <v>43800</v>
      </c>
    </row>
    <row r="3458" spans="1:2">
      <c r="A3458" s="1" t="s">
        <v>4515</v>
      </c>
      <c r="B3458">
        <v>43739</v>
      </c>
    </row>
    <row r="3459" spans="1:2">
      <c r="A3459" s="1" t="s">
        <v>4516</v>
      </c>
      <c r="B3459">
        <v>43655</v>
      </c>
    </row>
    <row r="3460" spans="1:2">
      <c r="A3460" s="1" t="s">
        <v>4517</v>
      </c>
      <c r="B3460">
        <v>43753</v>
      </c>
    </row>
    <row r="3461" spans="1:2">
      <c r="A3461" s="1" t="s">
        <v>183</v>
      </c>
      <c r="B3461">
        <v>43845</v>
      </c>
    </row>
    <row r="3462" spans="1:2">
      <c r="A3462" s="1" t="s">
        <v>151</v>
      </c>
      <c r="B3462">
        <v>43829</v>
      </c>
    </row>
    <row r="3463" spans="1:2">
      <c r="A3463" s="1" t="s">
        <v>4518</v>
      </c>
      <c r="B3463">
        <v>43889</v>
      </c>
    </row>
    <row r="3464" spans="1:2">
      <c r="A3464" s="1" t="s">
        <v>4519</v>
      </c>
      <c r="B3464">
        <v>43839</v>
      </c>
    </row>
    <row r="3465" spans="1:2">
      <c r="A3465" s="1" t="s">
        <v>4520</v>
      </c>
      <c r="B3465">
        <v>43777</v>
      </c>
    </row>
    <row r="3466" spans="1:2">
      <c r="A3466" s="1" t="s">
        <v>4521</v>
      </c>
      <c r="B3466">
        <v>43784</v>
      </c>
    </row>
    <row r="3467" spans="1:2">
      <c r="A3467" s="1" t="s">
        <v>4522</v>
      </c>
      <c r="B3467">
        <v>43791</v>
      </c>
    </row>
    <row r="3468" spans="1:2">
      <c r="A3468" s="1" t="s">
        <v>4523</v>
      </c>
      <c r="B3468">
        <v>43783</v>
      </c>
    </row>
    <row r="3469" spans="1:2">
      <c r="A3469" s="1" t="s">
        <v>4524</v>
      </c>
      <c r="B3469">
        <v>43784</v>
      </c>
    </row>
    <row r="3470" spans="1:2">
      <c r="A3470" s="1" t="s">
        <v>4525</v>
      </c>
      <c r="B3470">
        <v>43791</v>
      </c>
    </row>
    <row r="3471" spans="1:2">
      <c r="A3471" s="1" t="s">
        <v>4526</v>
      </c>
      <c r="B3471">
        <v>43830</v>
      </c>
    </row>
    <row r="3472" spans="1:2">
      <c r="A3472" s="1" t="s">
        <v>4527</v>
      </c>
      <c r="B3472">
        <v>43804</v>
      </c>
    </row>
    <row r="3473" spans="1:2">
      <c r="A3473" s="1" t="s">
        <v>4528</v>
      </c>
      <c r="B3473">
        <v>43845</v>
      </c>
    </row>
    <row r="3474" spans="1:2">
      <c r="A3474" s="1" t="s">
        <v>4529</v>
      </c>
      <c r="B3474">
        <v>43825</v>
      </c>
    </row>
    <row r="3475" spans="1:2">
      <c r="A3475" s="1" t="s">
        <v>4530</v>
      </c>
      <c r="B3475">
        <v>43664</v>
      </c>
    </row>
    <row r="3476" spans="1:2">
      <c r="A3476" s="1" t="s">
        <v>4531</v>
      </c>
      <c r="B3476">
        <v>43763</v>
      </c>
    </row>
    <row r="3477" spans="1:2">
      <c r="A3477" s="1" t="s">
        <v>4532</v>
      </c>
      <c r="B3477">
        <v>43812</v>
      </c>
    </row>
    <row r="3478" spans="1:2">
      <c r="A3478" s="1" t="s">
        <v>4533</v>
      </c>
      <c r="B3478">
        <v>43816</v>
      </c>
    </row>
    <row r="3479" spans="1:2">
      <c r="A3479" s="1" t="s">
        <v>4534</v>
      </c>
      <c r="B3479">
        <v>43738</v>
      </c>
    </row>
    <row r="3480" spans="1:2">
      <c r="A3480" s="1" t="s">
        <v>4535</v>
      </c>
      <c r="B3480">
        <v>43798</v>
      </c>
    </row>
    <row r="3481" spans="1:2">
      <c r="A3481" s="1" t="s">
        <v>4536</v>
      </c>
      <c r="B3481">
        <v>43654</v>
      </c>
    </row>
    <row r="3482" spans="1:2">
      <c r="A3482" s="1" t="s">
        <v>4537</v>
      </c>
      <c r="B3482">
        <v>43798</v>
      </c>
    </row>
    <row r="3483" spans="1:2">
      <c r="A3483" s="1" t="s">
        <v>4538</v>
      </c>
      <c r="B3483">
        <v>43740</v>
      </c>
    </row>
    <row r="3484" spans="1:2">
      <c r="A3484" s="1" t="s">
        <v>4539</v>
      </c>
      <c r="B3484">
        <v>43803</v>
      </c>
    </row>
    <row r="3485" spans="1:2">
      <c r="A3485" s="1" t="s">
        <v>4540</v>
      </c>
      <c r="B3485">
        <v>43784</v>
      </c>
    </row>
    <row r="3486" spans="1:2">
      <c r="A3486" s="1" t="s">
        <v>4541</v>
      </c>
      <c r="B3486">
        <v>43845</v>
      </c>
    </row>
    <row r="3487" spans="1:2">
      <c r="A3487" s="1" t="s">
        <v>4542</v>
      </c>
      <c r="B3487">
        <v>43837</v>
      </c>
    </row>
    <row r="3488" spans="1:2">
      <c r="A3488" s="1" t="s">
        <v>4543</v>
      </c>
      <c r="B3488">
        <v>43812</v>
      </c>
    </row>
    <row r="3489" spans="1:2">
      <c r="A3489" s="1" t="s">
        <v>4544</v>
      </c>
      <c r="B3489">
        <v>43812</v>
      </c>
    </row>
    <row r="3490" spans="1:2">
      <c r="A3490" s="1" t="s">
        <v>4545</v>
      </c>
      <c r="B3490">
        <v>43830</v>
      </c>
    </row>
    <row r="3491" spans="1:2">
      <c r="A3491" s="1" t="s">
        <v>4546</v>
      </c>
      <c r="B3491">
        <v>43497</v>
      </c>
    </row>
    <row r="3492" spans="1:2">
      <c r="A3492" s="1" t="s">
        <v>4547</v>
      </c>
      <c r="B3492">
        <v>43791</v>
      </c>
    </row>
    <row r="3493" spans="1:2">
      <c r="A3493" s="1" t="s">
        <v>197</v>
      </c>
      <c r="B3493">
        <v>43861</v>
      </c>
    </row>
    <row r="3494" spans="1:2">
      <c r="A3494" s="1" t="s">
        <v>4548</v>
      </c>
      <c r="B3494">
        <v>43782</v>
      </c>
    </row>
    <row r="3495" spans="1:2">
      <c r="A3495" s="1" t="s">
        <v>152</v>
      </c>
      <c r="B3495">
        <v>43798</v>
      </c>
    </row>
    <row r="3496" spans="1:2">
      <c r="A3496" s="1" t="s">
        <v>4549</v>
      </c>
      <c r="B3496">
        <v>43816</v>
      </c>
    </row>
    <row r="3497" spans="1:2">
      <c r="A3497" s="1" t="s">
        <v>4550</v>
      </c>
      <c r="B3497">
        <v>43629</v>
      </c>
    </row>
    <row r="3498" spans="1:2">
      <c r="A3498" s="1" t="s">
        <v>4551</v>
      </c>
      <c r="B3498">
        <v>43741</v>
      </c>
    </row>
    <row r="3499" spans="1:2">
      <c r="A3499" s="1" t="s">
        <v>4552</v>
      </c>
      <c r="B3499">
        <v>43802</v>
      </c>
    </row>
    <row r="3500" spans="1:2">
      <c r="A3500" s="1" t="s">
        <v>4553</v>
      </c>
      <c r="B3500">
        <v>43817</v>
      </c>
    </row>
    <row r="3501" spans="1:2">
      <c r="A3501" s="1" t="s">
        <v>4554</v>
      </c>
      <c r="B3501">
        <v>43825</v>
      </c>
    </row>
    <row r="3502" spans="1:2">
      <c r="A3502" s="1" t="s">
        <v>4555</v>
      </c>
      <c r="B3502">
        <v>43832</v>
      </c>
    </row>
    <row r="3503" spans="1:2">
      <c r="A3503" s="1" t="s">
        <v>4556</v>
      </c>
      <c r="B3503">
        <v>43734</v>
      </c>
    </row>
    <row r="3504" spans="1:2">
      <c r="A3504" s="1" t="s">
        <v>4557</v>
      </c>
      <c r="B3504">
        <v>43718</v>
      </c>
    </row>
    <row r="3505" spans="1:2">
      <c r="A3505" s="1" t="s">
        <v>4558</v>
      </c>
      <c r="B3505">
        <v>43818</v>
      </c>
    </row>
    <row r="3506" spans="1:2">
      <c r="A3506" s="1" t="s">
        <v>4559</v>
      </c>
      <c r="B3506">
        <v>43521</v>
      </c>
    </row>
    <row r="3507" spans="1:2">
      <c r="A3507" s="1" t="s">
        <v>4560</v>
      </c>
      <c r="B3507">
        <v>43819</v>
      </c>
    </row>
    <row r="3508" spans="1:2">
      <c r="A3508" s="1" t="s">
        <v>236</v>
      </c>
      <c r="B3508">
        <v>43784</v>
      </c>
    </row>
    <row r="3509" spans="1:2">
      <c r="A3509" s="1" t="s">
        <v>4561</v>
      </c>
      <c r="B3509">
        <v>43819</v>
      </c>
    </row>
    <row r="3510" spans="1:2">
      <c r="A3510" s="1" t="s">
        <v>4562</v>
      </c>
      <c r="B3510">
        <v>43742</v>
      </c>
    </row>
    <row r="3511" spans="1:2">
      <c r="A3511" s="1" t="s">
        <v>4563</v>
      </c>
      <c r="B3511">
        <v>43585</v>
      </c>
    </row>
    <row r="3512" spans="1:2">
      <c r="A3512" s="1" t="s">
        <v>4564</v>
      </c>
      <c r="B3512">
        <v>43805</v>
      </c>
    </row>
    <row r="3513" spans="1:2">
      <c r="A3513" s="1" t="s">
        <v>442</v>
      </c>
      <c r="B3513">
        <v>43809</v>
      </c>
    </row>
    <row r="3514" spans="1:2">
      <c r="A3514" s="1" t="s">
        <v>4565</v>
      </c>
      <c r="B3514">
        <v>43819</v>
      </c>
    </row>
    <row r="3515" spans="1:2">
      <c r="A3515" s="1" t="s">
        <v>4566</v>
      </c>
      <c r="B3515">
        <v>43819</v>
      </c>
    </row>
    <row r="3516" spans="1:2">
      <c r="A3516" s="1" t="s">
        <v>4567</v>
      </c>
      <c r="B3516">
        <v>43839</v>
      </c>
    </row>
    <row r="3517" spans="1:2">
      <c r="A3517" s="1" t="s">
        <v>4568</v>
      </c>
      <c r="B3517">
        <v>43850</v>
      </c>
    </row>
    <row r="3518" spans="1:2">
      <c r="A3518" s="1" t="s">
        <v>4569</v>
      </c>
      <c r="B3518">
        <v>43577</v>
      </c>
    </row>
    <row r="3519" spans="1:2">
      <c r="A3519" s="1" t="s">
        <v>4570</v>
      </c>
      <c r="B3519">
        <v>43818</v>
      </c>
    </row>
    <row r="3520" spans="1:2">
      <c r="A3520" s="1" t="s">
        <v>4571</v>
      </c>
      <c r="B3520">
        <v>43622</v>
      </c>
    </row>
    <row r="3521" spans="1:2">
      <c r="A3521" s="1" t="s">
        <v>4572</v>
      </c>
      <c r="B3521">
        <v>43819</v>
      </c>
    </row>
    <row r="3522" spans="1:2">
      <c r="A3522" s="1" t="s">
        <v>4573</v>
      </c>
      <c r="B3522">
        <v>43767</v>
      </c>
    </row>
    <row r="3523" spans="1:2">
      <c r="A3523" s="1" t="s">
        <v>4574</v>
      </c>
      <c r="B3523" t="s">
        <v>638</v>
      </c>
    </row>
    <row r="3524" spans="1:2">
      <c r="A3524" s="1" t="s">
        <v>346</v>
      </c>
      <c r="B3524">
        <v>43791</v>
      </c>
    </row>
    <row r="3525" spans="1:2">
      <c r="A3525" s="1" t="s">
        <v>4575</v>
      </c>
      <c r="B3525">
        <v>43798</v>
      </c>
    </row>
    <row r="3526" spans="1:2">
      <c r="A3526" s="1" t="s">
        <v>4576</v>
      </c>
      <c r="B3526">
        <v>43790</v>
      </c>
    </row>
    <row r="3527" spans="1:2">
      <c r="A3527" s="1" t="s">
        <v>275</v>
      </c>
      <c r="B3527">
        <v>43801</v>
      </c>
    </row>
    <row r="3528" spans="1:2">
      <c r="A3528" s="1" t="s">
        <v>71</v>
      </c>
      <c r="B3528">
        <v>43809</v>
      </c>
    </row>
    <row r="3529" spans="1:2">
      <c r="A3529" s="1" t="s">
        <v>4577</v>
      </c>
      <c r="B3529">
        <v>43759</v>
      </c>
    </row>
    <row r="3530" spans="1:2">
      <c r="A3530" s="1" t="s">
        <v>4578</v>
      </c>
      <c r="B3530">
        <v>43735</v>
      </c>
    </row>
    <row r="3531" spans="1:2">
      <c r="A3531" s="1" t="s">
        <v>313</v>
      </c>
      <c r="B3531">
        <v>43896</v>
      </c>
    </row>
    <row r="3532" spans="1:2">
      <c r="A3532" s="1" t="s">
        <v>4579</v>
      </c>
      <c r="B3532">
        <v>43805</v>
      </c>
    </row>
    <row r="3533" spans="1:2">
      <c r="A3533" s="1" t="s">
        <v>4580</v>
      </c>
      <c r="B3533">
        <v>43830</v>
      </c>
    </row>
    <row r="3534" spans="1:2">
      <c r="A3534" s="1" t="s">
        <v>304</v>
      </c>
      <c r="B3534">
        <v>43822</v>
      </c>
    </row>
    <row r="3535" spans="1:2">
      <c r="A3535" s="1" t="s">
        <v>4581</v>
      </c>
      <c r="B3535">
        <v>43790</v>
      </c>
    </row>
    <row r="3536" spans="1:2">
      <c r="A3536" s="1" t="s">
        <v>4582</v>
      </c>
      <c r="B3536">
        <v>43689</v>
      </c>
    </row>
    <row r="3537" spans="1:2">
      <c r="A3537" s="1" t="s">
        <v>4583</v>
      </c>
      <c r="B3537">
        <v>43735</v>
      </c>
    </row>
    <row r="3538" spans="1:2">
      <c r="A3538" s="1" t="s">
        <v>4584</v>
      </c>
      <c r="B3538" t="s">
        <v>638</v>
      </c>
    </row>
    <row r="3539" spans="1:2">
      <c r="A3539" s="1" t="s">
        <v>4585</v>
      </c>
      <c r="B3539">
        <v>43717</v>
      </c>
    </row>
    <row r="3540" spans="1:2">
      <c r="A3540" s="1" t="s">
        <v>4586</v>
      </c>
      <c r="B3540">
        <v>43742</v>
      </c>
    </row>
    <row r="3541" spans="1:2">
      <c r="A3541" s="1" t="s">
        <v>4587</v>
      </c>
      <c r="B3541">
        <v>43862</v>
      </c>
    </row>
    <row r="3542" spans="1:2">
      <c r="A3542" s="1" t="s">
        <v>4588</v>
      </c>
      <c r="B3542">
        <v>43825</v>
      </c>
    </row>
    <row r="3543" spans="1:2">
      <c r="A3543" s="1" t="s">
        <v>4589</v>
      </c>
      <c r="B3543">
        <v>43845</v>
      </c>
    </row>
    <row r="3544" spans="1:2">
      <c r="A3544" s="1" t="s">
        <v>4590</v>
      </c>
      <c r="B3544" t="s">
        <v>638</v>
      </c>
    </row>
    <row r="3545" spans="1:2">
      <c r="A3545" s="1" t="s">
        <v>4591</v>
      </c>
      <c r="B3545">
        <v>43616</v>
      </c>
    </row>
    <row r="3546" spans="1:2">
      <c r="A3546" s="1" t="s">
        <v>4592</v>
      </c>
      <c r="B3546">
        <v>43644</v>
      </c>
    </row>
    <row r="3547" spans="1:2">
      <c r="A3547" s="1" t="s">
        <v>4593</v>
      </c>
      <c r="B3547">
        <v>43753</v>
      </c>
    </row>
    <row r="3548" spans="1:2">
      <c r="A3548" s="1" t="s">
        <v>4594</v>
      </c>
      <c r="B3548">
        <v>43833</v>
      </c>
    </row>
    <row r="3549" spans="1:2">
      <c r="A3549" s="1" t="s">
        <v>342</v>
      </c>
      <c r="B3549">
        <v>43845</v>
      </c>
    </row>
    <row r="3550" spans="1:2">
      <c r="A3550" s="1" t="s">
        <v>4595</v>
      </c>
      <c r="B3550">
        <v>43748</v>
      </c>
    </row>
    <row r="3551" spans="1:2">
      <c r="A3551" s="1" t="s">
        <v>34</v>
      </c>
      <c r="B3551">
        <v>43809</v>
      </c>
    </row>
    <row r="3552" spans="1:2">
      <c r="A3552" s="1" t="s">
        <v>4596</v>
      </c>
      <c r="B3552">
        <v>43591</v>
      </c>
    </row>
    <row r="3553" spans="1:2">
      <c r="A3553" s="1" t="s">
        <v>4597</v>
      </c>
      <c r="B3553">
        <v>43735</v>
      </c>
    </row>
    <row r="3554" spans="1:2">
      <c r="A3554" s="1" t="s">
        <v>269</v>
      </c>
      <c r="B3554">
        <v>43879</v>
      </c>
    </row>
    <row r="3555" spans="1:2">
      <c r="A3555" s="1" t="s">
        <v>4598</v>
      </c>
      <c r="B3555">
        <v>43804</v>
      </c>
    </row>
    <row r="3556" spans="1:2">
      <c r="A3556" s="1" t="s">
        <v>4599</v>
      </c>
      <c r="B3556">
        <v>43830</v>
      </c>
    </row>
    <row r="3557" spans="1:2">
      <c r="A3557" s="1" t="s">
        <v>4600</v>
      </c>
      <c r="B3557">
        <v>43775</v>
      </c>
    </row>
    <row r="3558" spans="1:2">
      <c r="A3558" s="1" t="s">
        <v>4601</v>
      </c>
      <c r="B3558">
        <v>43724</v>
      </c>
    </row>
    <row r="3559" spans="1:2">
      <c r="A3559" s="1" t="s">
        <v>4602</v>
      </c>
      <c r="B3559">
        <v>43742</v>
      </c>
    </row>
    <row r="3560" spans="1:2">
      <c r="A3560" s="1" t="s">
        <v>4603</v>
      </c>
      <c r="B3560">
        <v>43781</v>
      </c>
    </row>
    <row r="3561" spans="1:2">
      <c r="A3561" s="1" t="s">
        <v>4604</v>
      </c>
      <c r="B3561">
        <v>43628</v>
      </c>
    </row>
    <row r="3562" spans="1:2">
      <c r="A3562" s="1" t="s">
        <v>335</v>
      </c>
      <c r="B3562">
        <v>43830</v>
      </c>
    </row>
    <row r="3563" spans="1:2">
      <c r="A3563" s="1" t="s">
        <v>4605</v>
      </c>
      <c r="B3563">
        <v>43815</v>
      </c>
    </row>
    <row r="3564" spans="1:2">
      <c r="A3564" s="1" t="s">
        <v>4606</v>
      </c>
      <c r="B3564">
        <v>43802</v>
      </c>
    </row>
    <row r="3565" spans="1:2">
      <c r="A3565" s="1" t="s">
        <v>4607</v>
      </c>
      <c r="B3565">
        <v>43803</v>
      </c>
    </row>
    <row r="3566" spans="1:2">
      <c r="A3566" s="1" t="s">
        <v>4608</v>
      </c>
      <c r="B3566">
        <v>43812</v>
      </c>
    </row>
    <row r="3567" spans="1:2">
      <c r="A3567" s="1" t="s">
        <v>4609</v>
      </c>
      <c r="B3567">
        <v>43875</v>
      </c>
    </row>
    <row r="3568" spans="1:2">
      <c r="A3568" s="1" t="s">
        <v>4610</v>
      </c>
      <c r="B3568">
        <v>43798</v>
      </c>
    </row>
    <row r="3569" spans="1:2">
      <c r="A3569" s="1" t="s">
        <v>4611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4612</v>
      </c>
      <c r="B3571">
        <v>43864</v>
      </c>
    </row>
    <row r="3572" spans="1:2">
      <c r="A3572" s="1" t="s">
        <v>4613</v>
      </c>
      <c r="B3572">
        <v>43776</v>
      </c>
    </row>
    <row r="3573" spans="1:2">
      <c r="A3573" s="1" t="s">
        <v>4614</v>
      </c>
      <c r="B3573">
        <v>43818</v>
      </c>
    </row>
    <row r="3574" spans="1:2">
      <c r="A3574" s="1" t="s">
        <v>4615</v>
      </c>
      <c r="B3574">
        <v>43822</v>
      </c>
    </row>
    <row r="3575" spans="1:2">
      <c r="A3575" s="1" t="s">
        <v>4616</v>
      </c>
      <c r="B3575">
        <v>43790</v>
      </c>
    </row>
    <row r="3576" spans="1:2">
      <c r="A3576" s="1" t="s">
        <v>4617</v>
      </c>
      <c r="B3576">
        <v>43630</v>
      </c>
    </row>
    <row r="3577" spans="1:2">
      <c r="A3577" s="1" t="s">
        <v>4618</v>
      </c>
      <c r="B3577">
        <v>43784</v>
      </c>
    </row>
    <row r="3578" spans="1:2">
      <c r="A3578" s="1" t="s">
        <v>4619</v>
      </c>
      <c r="B3578">
        <v>43783</v>
      </c>
    </row>
    <row r="3579" spans="1:2">
      <c r="A3579" s="1" t="s">
        <v>4620</v>
      </c>
      <c r="B3579">
        <v>43628</v>
      </c>
    </row>
    <row r="3580" spans="1:2">
      <c r="A3580" s="1" t="s">
        <v>4621</v>
      </c>
      <c r="B3580">
        <v>43818</v>
      </c>
    </row>
    <row r="3581" spans="1:2">
      <c r="A3581" s="1" t="s">
        <v>167</v>
      </c>
      <c r="B3581">
        <v>43861</v>
      </c>
    </row>
    <row r="3582" spans="1:2">
      <c r="A3582" s="1" t="s">
        <v>4622</v>
      </c>
      <c r="B3582">
        <v>43613</v>
      </c>
    </row>
    <row r="3583" spans="1:2">
      <c r="A3583" s="1" t="s">
        <v>4623</v>
      </c>
      <c r="B3583">
        <v>43798</v>
      </c>
    </row>
    <row r="3584" spans="1:2">
      <c r="A3584" s="1" t="s">
        <v>4624</v>
      </c>
      <c r="B3584">
        <v>43845</v>
      </c>
    </row>
    <row r="3585" spans="1:2">
      <c r="A3585" s="1" t="s">
        <v>4625</v>
      </c>
      <c r="B3585">
        <v>43832</v>
      </c>
    </row>
    <row r="3586" spans="1:2">
      <c r="A3586" s="1" t="s">
        <v>4626</v>
      </c>
      <c r="B3586">
        <v>43626</v>
      </c>
    </row>
    <row r="3587" spans="1:2">
      <c r="A3587" s="1" t="s">
        <v>4627</v>
      </c>
      <c r="B3587">
        <v>43830</v>
      </c>
    </row>
    <row r="3588" spans="1:2">
      <c r="A3588" s="1" t="s">
        <v>4628</v>
      </c>
      <c r="B3588">
        <v>43738</v>
      </c>
    </row>
    <row r="3589" spans="1:2">
      <c r="A3589" s="1" t="s">
        <v>4629</v>
      </c>
      <c r="B3589">
        <v>43791</v>
      </c>
    </row>
    <row r="3590" spans="1:2">
      <c r="A3590" s="1" t="s">
        <v>4630</v>
      </c>
      <c r="B3590">
        <v>43825</v>
      </c>
    </row>
    <row r="3591" spans="1:2">
      <c r="A3591" s="1" t="s">
        <v>4631</v>
      </c>
      <c r="B3591">
        <v>43776</v>
      </c>
    </row>
    <row r="3592" spans="1:2">
      <c r="A3592" s="1" t="s">
        <v>4632</v>
      </c>
      <c r="B3592">
        <v>43847</v>
      </c>
    </row>
    <row r="3593" spans="1:2">
      <c r="A3593" s="1" t="s">
        <v>145</v>
      </c>
      <c r="B3593">
        <v>43805</v>
      </c>
    </row>
    <row r="3594" spans="1:2">
      <c r="A3594" s="1" t="s">
        <v>4633</v>
      </c>
      <c r="B3594">
        <v>43655</v>
      </c>
    </row>
    <row r="3595" spans="1:2">
      <c r="A3595" s="1" t="s">
        <v>4634</v>
      </c>
      <c r="B3595">
        <v>43668</v>
      </c>
    </row>
    <row r="3596" spans="1:2">
      <c r="A3596" s="1" t="s">
        <v>4635</v>
      </c>
      <c r="B3596" t="s">
        <v>638</v>
      </c>
    </row>
    <row r="3597" spans="1:2">
      <c r="A3597" s="1" t="s">
        <v>4636</v>
      </c>
      <c r="B3597">
        <v>43819</v>
      </c>
    </row>
    <row r="3598" spans="1:2">
      <c r="A3598" s="1" t="s">
        <v>4637</v>
      </c>
      <c r="B3598">
        <v>43740</v>
      </c>
    </row>
    <row r="3599" spans="1:2">
      <c r="A3599" s="1" t="s">
        <v>4638</v>
      </c>
      <c r="B3599">
        <v>43814</v>
      </c>
    </row>
    <row r="3600" spans="1:2">
      <c r="A3600" s="1" t="s">
        <v>4639</v>
      </c>
      <c r="B3600">
        <v>43819</v>
      </c>
    </row>
    <row r="3601" spans="1:2">
      <c r="A3601" s="1" t="s">
        <v>4640</v>
      </c>
      <c r="B3601">
        <v>43814</v>
      </c>
    </row>
    <row r="3602" spans="1:2">
      <c r="A3602" s="1" t="s">
        <v>4641</v>
      </c>
      <c r="B3602">
        <v>43826</v>
      </c>
    </row>
    <row r="3603" spans="1:2">
      <c r="A3603" s="1" t="s">
        <v>286</v>
      </c>
      <c r="B3603">
        <v>43830</v>
      </c>
    </row>
    <row r="3604" spans="1:2">
      <c r="A3604" s="1" t="s">
        <v>4642</v>
      </c>
      <c r="B3604">
        <v>43740</v>
      </c>
    </row>
    <row r="3605" spans="1:2">
      <c r="A3605" s="1" t="s">
        <v>475</v>
      </c>
      <c r="B3605">
        <v>43800</v>
      </c>
    </row>
    <row r="3606" spans="1:2">
      <c r="A3606" s="1" t="s">
        <v>4643</v>
      </c>
      <c r="B3606">
        <v>43798</v>
      </c>
    </row>
    <row r="3607" spans="1:2">
      <c r="A3607" s="1" t="s">
        <v>4644</v>
      </c>
      <c r="B3607">
        <v>43753</v>
      </c>
    </row>
    <row r="3608" spans="1:2">
      <c r="A3608" s="1" t="s">
        <v>4645</v>
      </c>
      <c r="B3608">
        <v>43783</v>
      </c>
    </row>
    <row r="3609" spans="1:2">
      <c r="A3609" s="1" t="s">
        <v>4646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4647</v>
      </c>
      <c r="B3611">
        <v>43829</v>
      </c>
    </row>
    <row r="3612" spans="1:2">
      <c r="A3612" s="1" t="s">
        <v>4648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4649</v>
      </c>
      <c r="B3614">
        <v>43790</v>
      </c>
    </row>
    <row r="3615" spans="1:2">
      <c r="A3615" s="1" t="s">
        <v>420</v>
      </c>
      <c r="B3615">
        <v>43845</v>
      </c>
    </row>
    <row r="3616" spans="1:2">
      <c r="A3616" s="1" t="s">
        <v>4650</v>
      </c>
      <c r="B3616">
        <v>43830</v>
      </c>
    </row>
    <row r="3617" spans="1:2">
      <c r="A3617" s="1" t="s">
        <v>4651</v>
      </c>
      <c r="B3617">
        <v>43819</v>
      </c>
    </row>
    <row r="3618" spans="1:2">
      <c r="A3618" s="1" t="s">
        <v>4652</v>
      </c>
      <c r="B3618">
        <v>43804</v>
      </c>
    </row>
    <row r="3619" spans="1:2">
      <c r="A3619" s="1" t="s">
        <v>4653</v>
      </c>
      <c r="B3619">
        <v>43815</v>
      </c>
    </row>
    <row r="3620" spans="1:2">
      <c r="A3620" s="1" t="s">
        <v>4654</v>
      </c>
      <c r="B3620">
        <v>43831</v>
      </c>
    </row>
    <row r="3621" spans="1:2">
      <c r="A3621" s="1" t="s">
        <v>4655</v>
      </c>
      <c r="B3621" t="s">
        <v>638</v>
      </c>
    </row>
    <row r="3622" spans="1:2">
      <c r="A3622" s="1" t="s">
        <v>4656</v>
      </c>
      <c r="B3622">
        <v>43749</v>
      </c>
    </row>
    <row r="3623" spans="1:2">
      <c r="A3623" s="1" t="s">
        <v>4657</v>
      </c>
      <c r="B3623">
        <v>43815</v>
      </c>
    </row>
    <row r="3624" spans="1:2">
      <c r="A3624" s="1" t="s">
        <v>4658</v>
      </c>
      <c r="B3624">
        <v>43829</v>
      </c>
    </row>
    <row r="3625" spans="1:2">
      <c r="A3625" s="1" t="s">
        <v>4659</v>
      </c>
      <c r="B3625">
        <v>43829</v>
      </c>
    </row>
    <row r="3626" spans="1:2">
      <c r="A3626" s="1" t="s">
        <v>4660</v>
      </c>
      <c r="B3626">
        <v>43804</v>
      </c>
    </row>
    <row r="3627" spans="1:2">
      <c r="A3627" s="1" t="s">
        <v>4661</v>
      </c>
      <c r="B3627">
        <v>43753</v>
      </c>
    </row>
    <row r="3628" spans="1:2">
      <c r="A3628" s="1" t="s">
        <v>4662</v>
      </c>
      <c r="B3628">
        <v>43741</v>
      </c>
    </row>
    <row r="3629" spans="1:2">
      <c r="A3629" s="1" t="s">
        <v>4663</v>
      </c>
      <c r="B3629">
        <v>43756</v>
      </c>
    </row>
    <row r="3630" spans="1:2">
      <c r="A3630" s="1" t="s">
        <v>4664</v>
      </c>
      <c r="B3630">
        <v>43798</v>
      </c>
    </row>
    <row r="3631" spans="1:2">
      <c r="A3631" s="1" t="s">
        <v>4665</v>
      </c>
      <c r="B3631" t="s">
        <v>638</v>
      </c>
    </row>
    <row r="3632" spans="1:2">
      <c r="A3632" s="1" t="s">
        <v>4666</v>
      </c>
      <c r="B3632">
        <v>43847</v>
      </c>
    </row>
    <row r="3633" spans="1:2">
      <c r="A3633" s="1" t="s">
        <v>4667</v>
      </c>
      <c r="B3633">
        <v>43733</v>
      </c>
    </row>
    <row r="3634" spans="1:2">
      <c r="A3634" s="1" t="s">
        <v>303</v>
      </c>
      <c r="B3634">
        <v>43840</v>
      </c>
    </row>
    <row r="3635" spans="1:2">
      <c r="A3635" s="1" t="s">
        <v>4668</v>
      </c>
      <c r="B3635">
        <v>43647</v>
      </c>
    </row>
    <row r="3636" spans="1:2">
      <c r="A3636" s="1" t="s">
        <v>4669</v>
      </c>
      <c r="B3636">
        <v>43830</v>
      </c>
    </row>
    <row r="3637" spans="1:2">
      <c r="A3637" s="1" t="s">
        <v>4670</v>
      </c>
      <c r="B3637">
        <v>43609</v>
      </c>
    </row>
    <row r="3638" spans="1:2">
      <c r="A3638" s="1" t="s">
        <v>4671</v>
      </c>
      <c r="B3638">
        <v>43762</v>
      </c>
    </row>
    <row r="3639" spans="1:2">
      <c r="A3639" s="1" t="s">
        <v>4672</v>
      </c>
      <c r="B3639">
        <v>43740</v>
      </c>
    </row>
    <row r="3640" spans="1:2">
      <c r="A3640" s="1" t="s">
        <v>4673</v>
      </c>
      <c r="B3640" t="s">
        <v>638</v>
      </c>
    </row>
    <row r="3641" spans="1:2">
      <c r="A3641" s="1" t="s">
        <v>4674</v>
      </c>
      <c r="B3641">
        <v>43826</v>
      </c>
    </row>
    <row r="3642" spans="1:2">
      <c r="A3642" s="1" t="s">
        <v>4675</v>
      </c>
      <c r="B3642" t="s">
        <v>638</v>
      </c>
    </row>
    <row r="3643" spans="1:2">
      <c r="A3643" s="1" t="s">
        <v>4676</v>
      </c>
      <c r="B3643">
        <v>43819</v>
      </c>
    </row>
    <row r="3644" spans="1:2">
      <c r="A3644" s="1" t="s">
        <v>247</v>
      </c>
      <c r="B3644">
        <v>43803</v>
      </c>
    </row>
    <row r="3645" spans="1:2">
      <c r="A3645" s="1" t="s">
        <v>4677</v>
      </c>
      <c r="B3645">
        <v>43731</v>
      </c>
    </row>
    <row r="3646" spans="1:2">
      <c r="A3646" s="1" t="s">
        <v>4678</v>
      </c>
      <c r="B3646">
        <v>43749</v>
      </c>
    </row>
    <row r="3647" spans="1:2">
      <c r="A3647" s="1" t="s">
        <v>4679</v>
      </c>
      <c r="B3647">
        <v>43795</v>
      </c>
    </row>
    <row r="3648" spans="1:2">
      <c r="A3648" s="1" t="s">
        <v>4680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4681</v>
      </c>
      <c r="B3650">
        <v>43830</v>
      </c>
    </row>
    <row r="3651" spans="1:2">
      <c r="A3651" s="1" t="s">
        <v>4682</v>
      </c>
      <c r="B3651">
        <v>43817</v>
      </c>
    </row>
    <row r="3652" spans="1:2">
      <c r="A3652" s="1" t="s">
        <v>4683</v>
      </c>
      <c r="B3652">
        <v>43825</v>
      </c>
    </row>
    <row r="3653" spans="1:2">
      <c r="A3653" s="1" t="s">
        <v>160</v>
      </c>
      <c r="B3653">
        <v>43832</v>
      </c>
    </row>
    <row r="3654" spans="1:2">
      <c r="A3654" s="1" t="s">
        <v>4684</v>
      </c>
      <c r="B3654">
        <v>43852</v>
      </c>
    </row>
    <row r="3655" spans="1:2">
      <c r="A3655" s="1" t="s">
        <v>4685</v>
      </c>
      <c r="B3655">
        <v>43748</v>
      </c>
    </row>
    <row r="3656" spans="1:2">
      <c r="A3656" s="1" t="s">
        <v>4686</v>
      </c>
      <c r="B3656">
        <v>43830</v>
      </c>
    </row>
    <row r="3657" spans="1:2">
      <c r="A3657" s="1" t="s">
        <v>4687</v>
      </c>
      <c r="B3657">
        <v>43689</v>
      </c>
    </row>
    <row r="3658" spans="1:2">
      <c r="A3658" s="1" t="s">
        <v>4688</v>
      </c>
      <c r="B3658">
        <v>43819</v>
      </c>
    </row>
    <row r="3659" spans="1:2">
      <c r="A3659" s="1" t="s">
        <v>4689</v>
      </c>
      <c r="B3659">
        <v>43798</v>
      </c>
    </row>
    <row r="3660" spans="1:2">
      <c r="A3660" s="1" t="s">
        <v>228</v>
      </c>
      <c r="B3660">
        <v>43815</v>
      </c>
    </row>
    <row r="3661" spans="1:2">
      <c r="A3661" s="1" t="s">
        <v>4690</v>
      </c>
      <c r="B3661">
        <v>43738</v>
      </c>
    </row>
    <row r="3662" spans="1:2">
      <c r="A3662" s="1" t="s">
        <v>4691</v>
      </c>
      <c r="B3662">
        <v>43854</v>
      </c>
    </row>
    <row r="3663" spans="1:2">
      <c r="A3663" s="1" t="s">
        <v>4692</v>
      </c>
      <c r="B3663">
        <v>43614</v>
      </c>
    </row>
    <row r="3664" spans="1:2">
      <c r="A3664" s="1" t="s">
        <v>4693</v>
      </c>
      <c r="B3664">
        <v>43780</v>
      </c>
    </row>
    <row r="3665" spans="1:2">
      <c r="A3665" s="1" t="s">
        <v>4694</v>
      </c>
      <c r="B3665">
        <v>43615</v>
      </c>
    </row>
    <row r="3666" spans="1:2">
      <c r="A3666" s="1" t="s">
        <v>4695</v>
      </c>
      <c r="B3666">
        <v>43844</v>
      </c>
    </row>
    <row r="3667" spans="1:2">
      <c r="A3667" s="1" t="s">
        <v>4696</v>
      </c>
      <c r="B3667">
        <v>43798</v>
      </c>
    </row>
    <row r="3668" spans="1:2">
      <c r="A3668" s="1" t="s">
        <v>4697</v>
      </c>
      <c r="B3668">
        <v>43738</v>
      </c>
    </row>
    <row r="3669" spans="1:2">
      <c r="A3669" s="1" t="s">
        <v>4698</v>
      </c>
      <c r="B3669">
        <v>43829</v>
      </c>
    </row>
    <row r="3670" spans="1:2">
      <c r="A3670" s="1" t="s">
        <v>4699</v>
      </c>
      <c r="B3670">
        <v>43794</v>
      </c>
    </row>
    <row r="3671" spans="1:2">
      <c r="A3671" s="1" t="s">
        <v>4700</v>
      </c>
      <c r="B3671">
        <v>43825</v>
      </c>
    </row>
    <row r="3672" spans="1:2">
      <c r="A3672" s="1" t="s">
        <v>4701</v>
      </c>
      <c r="B3672">
        <v>43815</v>
      </c>
    </row>
    <row r="3673" spans="1:2">
      <c r="A3673" s="1" t="s">
        <v>4702</v>
      </c>
      <c r="B3673">
        <v>43798</v>
      </c>
    </row>
    <row r="3674" spans="1:2">
      <c r="A3674" s="1" t="s">
        <v>4703</v>
      </c>
      <c r="B3674">
        <v>43789</v>
      </c>
    </row>
    <row r="3675" spans="1:2">
      <c r="A3675" s="1" t="s">
        <v>4704</v>
      </c>
      <c r="B3675">
        <v>43800</v>
      </c>
    </row>
    <row r="3676" spans="1:2">
      <c r="A3676" s="1" t="s">
        <v>4705</v>
      </c>
      <c r="B3676">
        <v>43819</v>
      </c>
    </row>
    <row r="3677" spans="1:2">
      <c r="A3677" s="1" t="s">
        <v>4706</v>
      </c>
      <c r="B3677">
        <v>43738</v>
      </c>
    </row>
    <row r="3678" spans="1:2">
      <c r="A3678" s="1" t="s">
        <v>4707</v>
      </c>
      <c r="B3678">
        <v>43812</v>
      </c>
    </row>
    <row r="3679" spans="1:2">
      <c r="A3679" s="1" t="s">
        <v>4708</v>
      </c>
      <c r="B3679">
        <v>43773</v>
      </c>
    </row>
    <row r="3680" spans="1:2">
      <c r="A3680" s="1" t="s">
        <v>4709</v>
      </c>
      <c r="B3680">
        <v>43819</v>
      </c>
    </row>
    <row r="3681" spans="1:2">
      <c r="A3681" s="1" t="s">
        <v>4710</v>
      </c>
      <c r="B3681" t="s">
        <v>638</v>
      </c>
    </row>
    <row r="3682" spans="1:2">
      <c r="A3682" s="1" t="s">
        <v>4711</v>
      </c>
      <c r="B3682">
        <v>43804</v>
      </c>
    </row>
    <row r="3683" spans="1:2">
      <c r="A3683" s="1" t="s">
        <v>4712</v>
      </c>
      <c r="B3683">
        <v>43789</v>
      </c>
    </row>
    <row r="3684" spans="1:2">
      <c r="A3684" s="1" t="s">
        <v>4713</v>
      </c>
      <c r="B3684">
        <v>43753</v>
      </c>
    </row>
    <row r="3685" spans="1:2">
      <c r="A3685" s="1" t="s">
        <v>161</v>
      </c>
      <c r="B3685">
        <v>43826</v>
      </c>
    </row>
    <row r="3686" spans="1:2">
      <c r="A3686" s="1" t="s">
        <v>4714</v>
      </c>
      <c r="B3686">
        <v>43717</v>
      </c>
    </row>
    <row r="3687" spans="1:2">
      <c r="A3687" s="1" t="s">
        <v>4715</v>
      </c>
      <c r="B3687">
        <v>43798</v>
      </c>
    </row>
    <row r="3688" spans="1:2">
      <c r="A3688" s="1" t="s">
        <v>4716</v>
      </c>
      <c r="B3688">
        <v>43804</v>
      </c>
    </row>
    <row r="3689" spans="1:2">
      <c r="A3689" s="1" t="s">
        <v>108</v>
      </c>
      <c r="B3689">
        <v>43784</v>
      </c>
    </row>
    <row r="3690" spans="1:2">
      <c r="A3690" s="1" t="s">
        <v>4717</v>
      </c>
      <c r="B3690">
        <v>43733</v>
      </c>
    </row>
    <row r="3691" spans="1:2">
      <c r="A3691" s="1" t="s">
        <v>4718</v>
      </c>
      <c r="B3691">
        <v>43822</v>
      </c>
    </row>
    <row r="3692" spans="1:2">
      <c r="A3692" s="1" t="s">
        <v>4719</v>
      </c>
      <c r="B3692">
        <v>43798</v>
      </c>
    </row>
    <row r="3693" spans="1:2">
      <c r="A3693" s="1" t="s">
        <v>4720</v>
      </c>
      <c r="B3693">
        <v>43815</v>
      </c>
    </row>
    <row r="3694" spans="1:2">
      <c r="A3694" s="1" t="s">
        <v>444</v>
      </c>
      <c r="B3694">
        <v>43746</v>
      </c>
    </row>
    <row r="3695" spans="1:2">
      <c r="A3695" s="1" t="s">
        <v>4721</v>
      </c>
      <c r="B3695">
        <v>43745</v>
      </c>
    </row>
    <row r="3696" spans="1:2">
      <c r="A3696" s="1" t="s">
        <v>184</v>
      </c>
      <c r="B3696">
        <v>43809</v>
      </c>
    </row>
    <row r="3697" spans="1:2">
      <c r="A3697" s="1" t="s">
        <v>4722</v>
      </c>
      <c r="B3697">
        <v>43735</v>
      </c>
    </row>
    <row r="3698" spans="1:2">
      <c r="A3698" s="1" t="s">
        <v>4723</v>
      </c>
      <c r="B3698">
        <v>43815</v>
      </c>
    </row>
    <row r="3699" spans="1:2">
      <c r="A3699" s="1" t="s">
        <v>4724</v>
      </c>
      <c r="B3699">
        <v>43818</v>
      </c>
    </row>
    <row r="3700" spans="1:2">
      <c r="A3700" s="1" t="s">
        <v>4725</v>
      </c>
      <c r="B3700">
        <v>43810</v>
      </c>
    </row>
    <row r="3701" spans="1:2">
      <c r="A3701" s="1" t="s">
        <v>4726</v>
      </c>
      <c r="B3701" t="s">
        <v>638</v>
      </c>
    </row>
    <row r="3702" spans="1:2">
      <c r="A3702" s="1" t="s">
        <v>4727</v>
      </c>
      <c r="B3702" t="s">
        <v>638</v>
      </c>
    </row>
    <row r="3703" spans="1:2">
      <c r="A3703" s="1" t="s">
        <v>4728</v>
      </c>
      <c r="B3703">
        <v>43819</v>
      </c>
    </row>
    <row r="3704" spans="1:2">
      <c r="A3704" s="1" t="s">
        <v>4729</v>
      </c>
      <c r="B3704" t="s">
        <v>638</v>
      </c>
    </row>
    <row r="3705" spans="1:2">
      <c r="A3705" s="1" t="s">
        <v>4730</v>
      </c>
      <c r="B3705">
        <v>43819</v>
      </c>
    </row>
    <row r="3706" spans="1:2">
      <c r="A3706" s="1" t="s">
        <v>4731</v>
      </c>
      <c r="B3706">
        <v>43738</v>
      </c>
    </row>
    <row r="3707" spans="1:2">
      <c r="A3707" s="1" t="s">
        <v>4732</v>
      </c>
      <c r="B3707">
        <v>43739</v>
      </c>
    </row>
    <row r="3708" spans="1:2">
      <c r="A3708" s="1" t="s">
        <v>4733</v>
      </c>
      <c r="B3708">
        <v>43823</v>
      </c>
    </row>
    <row r="3709" spans="1:2">
      <c r="A3709" s="1" t="s">
        <v>4734</v>
      </c>
      <c r="B3709">
        <v>43616</v>
      </c>
    </row>
    <row r="3710" spans="1:2">
      <c r="A3710" s="1" t="s">
        <v>4735</v>
      </c>
      <c r="B3710">
        <v>43819</v>
      </c>
    </row>
    <row r="3711" spans="1:2">
      <c r="A3711" s="1" t="s">
        <v>4736</v>
      </c>
      <c r="B3711">
        <v>43811</v>
      </c>
    </row>
    <row r="3712" spans="1:2">
      <c r="A3712" s="1" t="s">
        <v>4737</v>
      </c>
      <c r="B3712">
        <v>43839</v>
      </c>
    </row>
    <row r="3713" spans="1:2">
      <c r="A3713" s="1" t="s">
        <v>4738</v>
      </c>
      <c r="B3713">
        <v>43633</v>
      </c>
    </row>
    <row r="3714" spans="1:2">
      <c r="A3714" s="1" t="s">
        <v>4739</v>
      </c>
      <c r="B3714">
        <v>43738</v>
      </c>
    </row>
    <row r="3715" spans="1:2">
      <c r="A3715" s="1" t="s">
        <v>4740</v>
      </c>
      <c r="B3715">
        <v>43802</v>
      </c>
    </row>
    <row r="3716" spans="1:2">
      <c r="A3716" s="1" t="s">
        <v>4741</v>
      </c>
      <c r="B3716">
        <v>43812</v>
      </c>
    </row>
    <row r="3717" spans="1:2">
      <c r="A3717" s="1" t="s">
        <v>447</v>
      </c>
      <c r="B3717">
        <v>43818</v>
      </c>
    </row>
    <row r="3718" spans="1:2">
      <c r="A3718" s="1" t="s">
        <v>4742</v>
      </c>
      <c r="B3718">
        <v>43739</v>
      </c>
    </row>
    <row r="3719" spans="1:2">
      <c r="A3719" s="1" t="s">
        <v>4743</v>
      </c>
      <c r="B3719">
        <v>43798</v>
      </c>
    </row>
    <row r="3720" spans="1:2">
      <c r="A3720" s="1" t="s">
        <v>4744</v>
      </c>
      <c r="B3720">
        <v>43738</v>
      </c>
    </row>
    <row r="3721" spans="1:2">
      <c r="A3721" s="1" t="s">
        <v>4745</v>
      </c>
      <c r="B3721">
        <v>43829</v>
      </c>
    </row>
    <row r="3722" spans="1:2">
      <c r="A3722" s="1" t="s">
        <v>4746</v>
      </c>
      <c r="B3722">
        <v>43745</v>
      </c>
    </row>
    <row r="3723" spans="1:2">
      <c r="A3723" s="1" t="s">
        <v>4747</v>
      </c>
      <c r="B3723">
        <v>43465</v>
      </c>
    </row>
    <row r="3724" spans="1:2">
      <c r="A3724" s="1" t="s">
        <v>4748</v>
      </c>
      <c r="B3724">
        <v>43840</v>
      </c>
    </row>
    <row r="3725" spans="1:2">
      <c r="A3725" s="1" t="s">
        <v>4749</v>
      </c>
      <c r="B3725">
        <v>43735</v>
      </c>
    </row>
    <row r="3726" spans="1:2">
      <c r="A3726" s="1" t="s">
        <v>4750</v>
      </c>
      <c r="B3726">
        <v>43805</v>
      </c>
    </row>
    <row r="3727" spans="1:2">
      <c r="A3727" s="1" t="s">
        <v>4678</v>
      </c>
      <c r="B3727">
        <v>43840</v>
      </c>
    </row>
    <row r="3728" spans="1:2">
      <c r="A3728" s="1" t="s">
        <v>4751</v>
      </c>
      <c r="B3728">
        <v>43801</v>
      </c>
    </row>
    <row r="3729" spans="1:2">
      <c r="A3729" s="1" t="s">
        <v>4752</v>
      </c>
      <c r="B3729">
        <v>43819</v>
      </c>
    </row>
    <row r="3730" spans="1:2">
      <c r="A3730" s="1" t="s">
        <v>4753</v>
      </c>
      <c r="B3730">
        <v>43809</v>
      </c>
    </row>
    <row r="3731" spans="1:2">
      <c r="A3731" s="1" t="s">
        <v>4754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4755</v>
      </c>
      <c r="B3733">
        <v>43790</v>
      </c>
    </row>
    <row r="3734" spans="1:2">
      <c r="A3734" s="1" t="s">
        <v>4756</v>
      </c>
      <c r="B3734">
        <v>43801</v>
      </c>
    </row>
    <row r="3735" spans="1:2">
      <c r="A3735" s="1" t="s">
        <v>4757</v>
      </c>
      <c r="B3735">
        <v>43689</v>
      </c>
    </row>
    <row r="3736" spans="1:2">
      <c r="A3736" s="1" t="s">
        <v>4758</v>
      </c>
      <c r="B3736">
        <v>43686</v>
      </c>
    </row>
    <row r="3737" spans="1:2">
      <c r="A3737" s="1" t="s">
        <v>4759</v>
      </c>
      <c r="B3737">
        <v>43819</v>
      </c>
    </row>
    <row r="3738" spans="1:2">
      <c r="A3738" s="1" t="s">
        <v>4760</v>
      </c>
      <c r="B3738">
        <v>43811</v>
      </c>
    </row>
    <row r="3739" spans="1:2">
      <c r="A3739" s="1" t="s">
        <v>4761</v>
      </c>
      <c r="B3739">
        <v>43829</v>
      </c>
    </row>
    <row r="3740" spans="1:2">
      <c r="A3740" s="1" t="s">
        <v>4762</v>
      </c>
      <c r="B3740">
        <v>43825</v>
      </c>
    </row>
    <row r="3741" spans="1:2">
      <c r="A3741" s="1" t="s">
        <v>4763</v>
      </c>
      <c r="B3741">
        <v>43864</v>
      </c>
    </row>
    <row r="3742" spans="1:2">
      <c r="A3742" s="1" t="s">
        <v>4764</v>
      </c>
      <c r="B3742">
        <v>43756</v>
      </c>
    </row>
    <row r="3743" spans="1:2">
      <c r="A3743" s="1" t="s">
        <v>4765</v>
      </c>
      <c r="B3743">
        <v>43796</v>
      </c>
    </row>
    <row r="3744" spans="1:2">
      <c r="A3744" s="1" t="s">
        <v>4766</v>
      </c>
      <c r="B3744">
        <v>43796</v>
      </c>
    </row>
    <row r="3745" spans="1:2">
      <c r="A3745" s="1" t="s">
        <v>4767</v>
      </c>
      <c r="B3745">
        <v>43819</v>
      </c>
    </row>
    <row r="3746" spans="1:2">
      <c r="A3746" s="1" t="s">
        <v>4768</v>
      </c>
      <c r="B3746">
        <v>43819</v>
      </c>
    </row>
    <row r="3747" spans="1:2">
      <c r="A3747" s="1" t="s">
        <v>4769</v>
      </c>
      <c r="B3747">
        <v>43812</v>
      </c>
    </row>
    <row r="3748" spans="1:2">
      <c r="A3748" s="1" t="s">
        <v>4770</v>
      </c>
      <c r="B3748">
        <v>43830</v>
      </c>
    </row>
    <row r="3749" spans="1:2">
      <c r="A3749" s="1" t="s">
        <v>4771</v>
      </c>
      <c r="B3749">
        <v>43809</v>
      </c>
    </row>
    <row r="3750" spans="1:2">
      <c r="A3750" s="1" t="s">
        <v>4772</v>
      </c>
      <c r="B3750">
        <v>43861</v>
      </c>
    </row>
    <row r="3751" spans="1:2">
      <c r="A3751" s="1" t="s">
        <v>4773</v>
      </c>
      <c r="B3751">
        <v>43825</v>
      </c>
    </row>
    <row r="3752" spans="1:2">
      <c r="A3752" s="1" t="s">
        <v>4774</v>
      </c>
      <c r="B3752">
        <v>43825</v>
      </c>
    </row>
    <row r="3753" spans="1:2">
      <c r="A3753" s="1" t="s">
        <v>51</v>
      </c>
      <c r="B3753">
        <v>43829</v>
      </c>
    </row>
    <row r="3754" spans="1:2">
      <c r="A3754" s="1" t="s">
        <v>4775</v>
      </c>
      <c r="B3754">
        <v>43810</v>
      </c>
    </row>
    <row r="3755" spans="1:2">
      <c r="A3755" s="1" t="s">
        <v>4776</v>
      </c>
      <c r="B3755" t="s">
        <v>638</v>
      </c>
    </row>
    <row r="3756" spans="1:2">
      <c r="A3756" s="1" t="s">
        <v>4777</v>
      </c>
      <c r="B3756">
        <v>43474</v>
      </c>
    </row>
    <row r="3757" spans="1:2">
      <c r="A3757" s="1" t="s">
        <v>4778</v>
      </c>
      <c r="B3757">
        <v>43728</v>
      </c>
    </row>
    <row r="3758" spans="1:2">
      <c r="A3758" s="1" t="s">
        <v>4779</v>
      </c>
      <c r="B3758">
        <v>43798</v>
      </c>
    </row>
    <row r="3759" spans="1:2">
      <c r="A3759" s="1" t="s">
        <v>4780</v>
      </c>
      <c r="B3759" t="s">
        <v>638</v>
      </c>
    </row>
    <row r="3760" spans="1:2">
      <c r="A3760" s="1" t="s">
        <v>4781</v>
      </c>
      <c r="B3760" t="s">
        <v>638</v>
      </c>
    </row>
    <row r="3761" spans="1:2">
      <c r="A3761" s="1" t="s">
        <v>4782</v>
      </c>
      <c r="B3761" t="s">
        <v>638</v>
      </c>
    </row>
    <row r="3762" spans="1:2">
      <c r="A3762" s="1" t="s">
        <v>4783</v>
      </c>
      <c r="B3762">
        <v>43733</v>
      </c>
    </row>
    <row r="3763" spans="1:2">
      <c r="A3763" s="1" t="s">
        <v>4784</v>
      </c>
      <c r="B3763">
        <v>43825</v>
      </c>
    </row>
    <row r="3764" spans="1:2">
      <c r="A3764" s="1" t="s">
        <v>4785</v>
      </c>
      <c r="B3764">
        <v>43815</v>
      </c>
    </row>
    <row r="3765" spans="1:2">
      <c r="A3765" s="1" t="s">
        <v>4786</v>
      </c>
      <c r="B3765">
        <v>43830</v>
      </c>
    </row>
    <row r="3766" spans="1:2">
      <c r="A3766" s="1" t="s">
        <v>4787</v>
      </c>
      <c r="B3766">
        <v>43805</v>
      </c>
    </row>
    <row r="3767" spans="1:2">
      <c r="A3767" s="1" t="s">
        <v>4788</v>
      </c>
      <c r="B3767">
        <v>43738</v>
      </c>
    </row>
    <row r="3768" spans="1:2">
      <c r="A3768" s="1" t="s">
        <v>4789</v>
      </c>
      <c r="B3768">
        <v>43740</v>
      </c>
    </row>
    <row r="3769" spans="1:2">
      <c r="A3769" s="1" t="s">
        <v>4790</v>
      </c>
      <c r="B3769">
        <v>43816</v>
      </c>
    </row>
    <row r="3770" spans="1:2">
      <c r="A3770" s="1" t="s">
        <v>4791</v>
      </c>
      <c r="B3770">
        <v>43830</v>
      </c>
    </row>
    <row r="3771" spans="1:2">
      <c r="A3771" s="1" t="s">
        <v>4792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4793</v>
      </c>
      <c r="B3773">
        <v>43819</v>
      </c>
    </row>
    <row r="3774" spans="1:2">
      <c r="A3774" s="1" t="s">
        <v>4794</v>
      </c>
      <c r="B3774">
        <v>43796</v>
      </c>
    </row>
    <row r="3775" spans="1:2">
      <c r="A3775" s="1" t="s">
        <v>4795</v>
      </c>
      <c r="B3775">
        <v>43738</v>
      </c>
    </row>
    <row r="3776" spans="1:2">
      <c r="A3776" s="1" t="s">
        <v>4796</v>
      </c>
      <c r="B3776">
        <v>43802</v>
      </c>
    </row>
    <row r="3777" spans="1:2">
      <c r="A3777" s="1" t="s">
        <v>333</v>
      </c>
      <c r="B3777">
        <v>43837</v>
      </c>
    </row>
    <row r="3778" spans="1:2">
      <c r="A3778" s="1" t="s">
        <v>4797</v>
      </c>
      <c r="B3778">
        <v>43461</v>
      </c>
    </row>
    <row r="3779" spans="1:2">
      <c r="A3779" s="1" t="s">
        <v>4798</v>
      </c>
      <c r="B3779">
        <v>43811</v>
      </c>
    </row>
    <row r="3780" spans="1:2">
      <c r="A3780" s="1" t="s">
        <v>4799</v>
      </c>
      <c r="B3780">
        <v>43830</v>
      </c>
    </row>
    <row r="3781" spans="1:2">
      <c r="A3781" s="1" t="s">
        <v>4800</v>
      </c>
      <c r="B3781">
        <v>43788</v>
      </c>
    </row>
    <row r="3782" spans="1:2">
      <c r="A3782" s="1" t="s">
        <v>4801</v>
      </c>
      <c r="B3782">
        <v>43742</v>
      </c>
    </row>
    <row r="3783" spans="1:2">
      <c r="A3783" s="1" t="s">
        <v>4802</v>
      </c>
      <c r="B3783">
        <v>43749</v>
      </c>
    </row>
    <row r="3784" spans="1:2">
      <c r="A3784" s="1" t="s">
        <v>4803</v>
      </c>
      <c r="B3784">
        <v>43606</v>
      </c>
    </row>
    <row r="3785" spans="1:2">
      <c r="A3785" s="1" t="s">
        <v>4804</v>
      </c>
      <c r="B3785">
        <v>43794</v>
      </c>
    </row>
    <row r="3786" spans="1:2">
      <c r="A3786" s="1" t="s">
        <v>4805</v>
      </c>
      <c r="B3786">
        <v>43774</v>
      </c>
    </row>
    <row r="3787" spans="1:2">
      <c r="A3787" s="1" t="s">
        <v>4806</v>
      </c>
      <c r="B3787">
        <v>43609</v>
      </c>
    </row>
    <row r="3788" spans="1:2">
      <c r="A3788" s="1" t="s">
        <v>4807</v>
      </c>
      <c r="B3788">
        <v>43739</v>
      </c>
    </row>
    <row r="3789" spans="1:2">
      <c r="A3789" s="1" t="s">
        <v>414</v>
      </c>
      <c r="B3789">
        <v>43507</v>
      </c>
    </row>
    <row r="3790" spans="1:2">
      <c r="A3790" s="1" t="s">
        <v>4808</v>
      </c>
      <c r="B3790">
        <v>43816</v>
      </c>
    </row>
    <row r="3791" spans="1:2">
      <c r="A3791" s="1" t="s">
        <v>4809</v>
      </c>
      <c r="B3791">
        <v>43816</v>
      </c>
    </row>
    <row r="3792" spans="1:2">
      <c r="A3792" s="1" t="s">
        <v>157</v>
      </c>
      <c r="B3792">
        <v>43777</v>
      </c>
    </row>
    <row r="3793" spans="1:2">
      <c r="A3793" s="1" t="s">
        <v>4810</v>
      </c>
      <c r="B3793">
        <v>43738</v>
      </c>
    </row>
    <row r="3794" spans="1:2">
      <c r="A3794" s="1" t="s">
        <v>4811</v>
      </c>
      <c r="B3794">
        <v>43865</v>
      </c>
    </row>
    <row r="3795" spans="1:2">
      <c r="A3795" s="1" t="s">
        <v>138</v>
      </c>
      <c r="B3795">
        <v>43815</v>
      </c>
    </row>
    <row r="3796" spans="1:2">
      <c r="A3796" s="1" t="s">
        <v>4812</v>
      </c>
      <c r="B3796">
        <v>43801</v>
      </c>
    </row>
    <row r="3797" spans="1:2">
      <c r="A3797" s="1" t="s">
        <v>4813</v>
      </c>
      <c r="B3797">
        <v>43738</v>
      </c>
    </row>
    <row r="3798" spans="1:2">
      <c r="A3798" s="1" t="s">
        <v>4814</v>
      </c>
      <c r="B3798">
        <v>43830</v>
      </c>
    </row>
    <row r="3799" spans="1:2">
      <c r="A3799" s="1" t="s">
        <v>4815</v>
      </c>
      <c r="B3799">
        <v>43818</v>
      </c>
    </row>
    <row r="3800" spans="1:2">
      <c r="A3800" s="1" t="s">
        <v>4816</v>
      </c>
      <c r="B3800" t="s">
        <v>638</v>
      </c>
    </row>
    <row r="3801" spans="1:2">
      <c r="A3801" s="1" t="s">
        <v>4817</v>
      </c>
      <c r="B3801">
        <v>43816</v>
      </c>
    </row>
    <row r="3802" spans="1:2">
      <c r="A3802" s="1" t="s">
        <v>4818</v>
      </c>
      <c r="B3802">
        <v>43805</v>
      </c>
    </row>
    <row r="3803" spans="1:2">
      <c r="A3803" s="1" t="s">
        <v>4819</v>
      </c>
      <c r="B3803">
        <v>43830</v>
      </c>
    </row>
    <row r="3804" spans="1:2">
      <c r="A3804" s="1" t="s">
        <v>4820</v>
      </c>
      <c r="B3804">
        <v>43735</v>
      </c>
    </row>
    <row r="3805" spans="1:2">
      <c r="A3805" s="1" t="s">
        <v>4821</v>
      </c>
      <c r="B3805">
        <v>43812</v>
      </c>
    </row>
    <row r="3806" spans="1:2">
      <c r="A3806" s="1" t="s">
        <v>4822</v>
      </c>
      <c r="B3806">
        <v>43819</v>
      </c>
    </row>
    <row r="3807" spans="1:2">
      <c r="A3807" s="1" t="s">
        <v>4823</v>
      </c>
      <c r="B3807">
        <v>43826</v>
      </c>
    </row>
    <row r="3808" spans="1:2">
      <c r="A3808" s="1" t="s">
        <v>4824</v>
      </c>
      <c r="B3808">
        <v>43740</v>
      </c>
    </row>
    <row r="3809" spans="1:2">
      <c r="A3809" s="1" t="s">
        <v>4825</v>
      </c>
      <c r="B3809">
        <v>43832</v>
      </c>
    </row>
    <row r="3810" spans="1:2">
      <c r="A3810" s="1" t="s">
        <v>4826</v>
      </c>
      <c r="B3810">
        <v>43815</v>
      </c>
    </row>
    <row r="3811" spans="1:2">
      <c r="A3811" s="1" t="s">
        <v>4827</v>
      </c>
      <c r="B3811">
        <v>43717</v>
      </c>
    </row>
    <row r="3812" spans="1:2">
      <c r="A3812" s="1" t="s">
        <v>4828</v>
      </c>
      <c r="B3812" t="s">
        <v>638</v>
      </c>
    </row>
    <row r="3813" spans="1:2">
      <c r="A3813" s="1" t="s">
        <v>4829</v>
      </c>
      <c r="B3813">
        <v>43738</v>
      </c>
    </row>
    <row r="3814" spans="1:2">
      <c r="A3814" s="1" t="s">
        <v>4830</v>
      </c>
      <c r="B3814">
        <v>43738</v>
      </c>
    </row>
    <row r="3815" spans="1:2">
      <c r="A3815" s="1" t="s">
        <v>4831</v>
      </c>
      <c r="B3815">
        <v>43826</v>
      </c>
    </row>
    <row r="3816" spans="1:2">
      <c r="A3816" s="1" t="s">
        <v>4832</v>
      </c>
      <c r="B3816">
        <v>43830</v>
      </c>
    </row>
    <row r="3817" spans="1:2">
      <c r="A3817" s="1" t="s">
        <v>4833</v>
      </c>
      <c r="B3817">
        <v>43837</v>
      </c>
    </row>
    <row r="3818" spans="1:2">
      <c r="A3818" s="1" t="s">
        <v>4834</v>
      </c>
      <c r="B3818">
        <v>43740</v>
      </c>
    </row>
    <row r="3819" spans="1:2">
      <c r="A3819" s="1" t="s">
        <v>477</v>
      </c>
      <c r="B3819">
        <v>43830</v>
      </c>
    </row>
    <row r="3820" spans="1:2">
      <c r="A3820" s="1" t="s">
        <v>4835</v>
      </c>
      <c r="B3820">
        <v>43819</v>
      </c>
    </row>
    <row r="3821" spans="1:2">
      <c r="A3821" s="1" t="s">
        <v>4836</v>
      </c>
      <c r="B3821">
        <v>43805</v>
      </c>
    </row>
    <row r="3822" spans="1:2">
      <c r="A3822" s="1" t="s">
        <v>4837</v>
      </c>
      <c r="B3822">
        <v>43738</v>
      </c>
    </row>
    <row r="3823" spans="1:2">
      <c r="A3823" s="1" t="s">
        <v>4838</v>
      </c>
      <c r="B3823">
        <v>43738</v>
      </c>
    </row>
    <row r="3824" spans="1:2">
      <c r="A3824" s="1" t="s">
        <v>4839</v>
      </c>
      <c r="B3824">
        <v>43831</v>
      </c>
    </row>
    <row r="3825" spans="1:2">
      <c r="A3825" s="1" t="s">
        <v>4840</v>
      </c>
      <c r="B3825">
        <v>43784</v>
      </c>
    </row>
    <row r="3826" spans="1:2">
      <c r="A3826" s="1" t="s">
        <v>4841</v>
      </c>
      <c r="B3826">
        <v>43804</v>
      </c>
    </row>
    <row r="3827" spans="1:2">
      <c r="A3827" s="1" t="s">
        <v>343</v>
      </c>
      <c r="B3827">
        <v>43784</v>
      </c>
    </row>
    <row r="3828" spans="1:2">
      <c r="A3828" s="1" t="s">
        <v>4842</v>
      </c>
      <c r="B3828">
        <v>43875</v>
      </c>
    </row>
    <row r="3829" spans="1:2">
      <c r="A3829" s="1" t="s">
        <v>4843</v>
      </c>
      <c r="B3829">
        <v>43812</v>
      </c>
    </row>
    <row r="3830" spans="1:2">
      <c r="A3830" s="1" t="s">
        <v>4844</v>
      </c>
      <c r="B3830">
        <v>43727</v>
      </c>
    </row>
    <row r="3831" spans="1:2">
      <c r="A3831" s="1" t="s">
        <v>4845</v>
      </c>
      <c r="B3831">
        <v>43819</v>
      </c>
    </row>
    <row r="3832" spans="1:2">
      <c r="A3832" s="1" t="s">
        <v>4846</v>
      </c>
      <c r="B3832">
        <v>43816</v>
      </c>
    </row>
    <row r="3833" spans="1:2">
      <c r="A3833" s="1" t="s">
        <v>4847</v>
      </c>
      <c r="B3833">
        <v>43799</v>
      </c>
    </row>
    <row r="3834" spans="1:2">
      <c r="A3834" s="1" t="s">
        <v>4848</v>
      </c>
      <c r="B3834">
        <v>43819</v>
      </c>
    </row>
    <row r="3835" spans="1:2">
      <c r="A3835" s="1" t="s">
        <v>4849</v>
      </c>
      <c r="B3835">
        <v>43812</v>
      </c>
    </row>
    <row r="3836" spans="1:2">
      <c r="A3836" s="1" t="s">
        <v>207</v>
      </c>
      <c r="B3836">
        <v>43830</v>
      </c>
    </row>
    <row r="3837" spans="1:2">
      <c r="A3837" s="1" t="s">
        <v>4850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4851</v>
      </c>
      <c r="B3839">
        <v>43606</v>
      </c>
    </row>
    <row r="3840" spans="1:2">
      <c r="A3840" s="1" t="s">
        <v>4852</v>
      </c>
      <c r="B3840">
        <v>43819</v>
      </c>
    </row>
    <row r="3841" spans="1:2">
      <c r="A3841" s="1" t="s">
        <v>4853</v>
      </c>
      <c r="B3841">
        <v>43819</v>
      </c>
    </row>
    <row r="3842" spans="1:2">
      <c r="A3842" s="1" t="s">
        <v>4854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4855</v>
      </c>
      <c r="B3844">
        <v>43798</v>
      </c>
    </row>
    <row r="3845" spans="1:2">
      <c r="A3845" s="1" t="s">
        <v>4856</v>
      </c>
      <c r="B3845">
        <v>43641</v>
      </c>
    </row>
    <row r="3846" spans="1:2">
      <c r="A3846" s="1" t="s">
        <v>4857</v>
      </c>
      <c r="B3846">
        <v>43850</v>
      </c>
    </row>
    <row r="3847" spans="1:2">
      <c r="A3847" s="1" t="s">
        <v>4858</v>
      </c>
      <c r="B3847">
        <v>43819</v>
      </c>
    </row>
    <row r="3848" spans="1:2">
      <c r="A3848" s="1" t="s">
        <v>4859</v>
      </c>
      <c r="B3848">
        <v>43585</v>
      </c>
    </row>
    <row r="3849" spans="1:2">
      <c r="A3849" s="1" t="s">
        <v>140</v>
      </c>
      <c r="B3849">
        <v>43783</v>
      </c>
    </row>
    <row r="3850" spans="1:2">
      <c r="A3850" s="1" t="s">
        <v>4860</v>
      </c>
      <c r="B3850">
        <v>43802</v>
      </c>
    </row>
    <row r="3851" spans="1:2">
      <c r="A3851" s="1" t="s">
        <v>4861</v>
      </c>
      <c r="B3851">
        <v>43777</v>
      </c>
    </row>
    <row r="3852" spans="1:2">
      <c r="A3852" s="1" t="s">
        <v>4862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4863</v>
      </c>
      <c r="B3854">
        <v>43657</v>
      </c>
    </row>
    <row r="3855" spans="1:2">
      <c r="A3855" s="1" t="s">
        <v>4864</v>
      </c>
      <c r="B3855">
        <v>43845</v>
      </c>
    </row>
    <row r="3856" spans="1:2">
      <c r="A3856" s="1" t="s">
        <v>4865</v>
      </c>
      <c r="B3856">
        <v>43733</v>
      </c>
    </row>
    <row r="3857" spans="1:2">
      <c r="A3857" s="1" t="s">
        <v>4866</v>
      </c>
      <c r="B3857" t="s">
        <v>638</v>
      </c>
    </row>
    <row r="3858" spans="1:2">
      <c r="A3858" s="1" t="s">
        <v>4867</v>
      </c>
      <c r="B3858">
        <v>43825</v>
      </c>
    </row>
    <row r="3859" spans="1:2">
      <c r="A3859" s="1" t="s">
        <v>4868</v>
      </c>
      <c r="B3859">
        <v>43805</v>
      </c>
    </row>
    <row r="3860" spans="1:2">
      <c r="A3860" s="1" t="s">
        <v>4869</v>
      </c>
      <c r="B3860">
        <v>43840</v>
      </c>
    </row>
    <row r="3861" spans="1:2">
      <c r="A3861" s="1" t="s">
        <v>4870</v>
      </c>
      <c r="B3861">
        <v>43784</v>
      </c>
    </row>
    <row r="3862" spans="1:2">
      <c r="A3862" s="1" t="s">
        <v>4871</v>
      </c>
      <c r="B3862">
        <v>43790</v>
      </c>
    </row>
    <row r="3863" spans="1:2">
      <c r="A3863" s="1" t="s">
        <v>4872</v>
      </c>
      <c r="B3863">
        <v>43763</v>
      </c>
    </row>
    <row r="3864" spans="1:2">
      <c r="A3864" s="1" t="s">
        <v>4873</v>
      </c>
      <c r="B3864">
        <v>43594</v>
      </c>
    </row>
    <row r="3865" spans="1:2">
      <c r="A3865" s="1" t="s">
        <v>4874</v>
      </c>
      <c r="B3865">
        <v>43798</v>
      </c>
    </row>
    <row r="3866" spans="1:2">
      <c r="A3866" s="1" t="s">
        <v>4875</v>
      </c>
      <c r="B3866">
        <v>43864</v>
      </c>
    </row>
    <row r="3867" spans="1:2">
      <c r="A3867" s="1" t="s">
        <v>4876</v>
      </c>
      <c r="B3867">
        <v>43811</v>
      </c>
    </row>
    <row r="3868" spans="1:2">
      <c r="A3868" s="1" t="s">
        <v>4877</v>
      </c>
      <c r="B3868">
        <v>43857</v>
      </c>
    </row>
    <row r="3869" spans="1:2">
      <c r="A3869" s="1" t="s">
        <v>4878</v>
      </c>
      <c r="B3869">
        <v>43804</v>
      </c>
    </row>
    <row r="3870" spans="1:2">
      <c r="A3870" s="1" t="s">
        <v>4879</v>
      </c>
      <c r="B3870">
        <v>43862</v>
      </c>
    </row>
    <row r="3871" spans="1:2">
      <c r="A3871" s="1" t="s">
        <v>4880</v>
      </c>
      <c r="B3871">
        <v>43818</v>
      </c>
    </row>
    <row r="3872" spans="1:2">
      <c r="A3872" s="1" t="s">
        <v>4881</v>
      </c>
      <c r="B3872">
        <v>43819</v>
      </c>
    </row>
    <row r="3873" spans="1:2">
      <c r="A3873" s="1" t="s">
        <v>4882</v>
      </c>
      <c r="B3873">
        <v>43783</v>
      </c>
    </row>
    <row r="3874" spans="1:2">
      <c r="A3874" s="1" t="s">
        <v>4883</v>
      </c>
      <c r="B3874">
        <v>43735</v>
      </c>
    </row>
    <row r="3875" spans="1:2">
      <c r="A3875" s="1" t="s">
        <v>4884</v>
      </c>
      <c r="B3875">
        <v>43815</v>
      </c>
    </row>
    <row r="3876" spans="1:2">
      <c r="A3876" s="1" t="s">
        <v>4885</v>
      </c>
      <c r="B3876">
        <v>43830</v>
      </c>
    </row>
    <row r="3877" spans="1:2">
      <c r="A3877" s="1" t="s">
        <v>4886</v>
      </c>
      <c r="B3877">
        <v>43763</v>
      </c>
    </row>
    <row r="3878" spans="1:2">
      <c r="A3878" s="1" t="s">
        <v>4887</v>
      </c>
      <c r="B3878" t="s">
        <v>638</v>
      </c>
    </row>
    <row r="3879" spans="1:2">
      <c r="A3879" s="1" t="s">
        <v>4888</v>
      </c>
      <c r="B3879">
        <v>43796</v>
      </c>
    </row>
    <row r="3880" spans="1:2">
      <c r="A3880" s="1" t="s">
        <v>4889</v>
      </c>
      <c r="B3880">
        <v>43801</v>
      </c>
    </row>
    <row r="3881" spans="1:2">
      <c r="A3881" s="1" t="s">
        <v>4890</v>
      </c>
      <c r="B3881">
        <v>43845</v>
      </c>
    </row>
    <row r="3882" spans="1:2">
      <c r="A3882" s="1" t="s">
        <v>4891</v>
      </c>
      <c r="B3882">
        <v>43774</v>
      </c>
    </row>
    <row r="3883" spans="1:2">
      <c r="A3883" s="1" t="s">
        <v>4892</v>
      </c>
      <c r="B3883">
        <v>43836</v>
      </c>
    </row>
    <row r="3884" spans="1:2">
      <c r="A3884" s="1" t="s">
        <v>4893</v>
      </c>
      <c r="B3884">
        <v>43740</v>
      </c>
    </row>
    <row r="3885" spans="1:2">
      <c r="A3885" s="1" t="s">
        <v>4894</v>
      </c>
      <c r="B3885">
        <v>43629</v>
      </c>
    </row>
    <row r="3886" spans="1:2">
      <c r="A3886" s="1" t="s">
        <v>4895</v>
      </c>
      <c r="B3886">
        <v>43805</v>
      </c>
    </row>
    <row r="3887" spans="1:2">
      <c r="A3887" s="1" t="s">
        <v>4896</v>
      </c>
      <c r="B3887">
        <v>43801</v>
      </c>
    </row>
    <row r="3888" spans="1:2">
      <c r="A3888" s="1" t="s">
        <v>4897</v>
      </c>
      <c r="B3888">
        <v>43759</v>
      </c>
    </row>
    <row r="3889" spans="1:2">
      <c r="A3889" s="1" t="s">
        <v>4898</v>
      </c>
      <c r="B3889">
        <v>43763</v>
      </c>
    </row>
    <row r="3890" spans="1:2">
      <c r="A3890" s="1" t="s">
        <v>4899</v>
      </c>
      <c r="B3890">
        <v>43644</v>
      </c>
    </row>
    <row r="3891" spans="1:2">
      <c r="A3891" s="1" t="s">
        <v>4900</v>
      </c>
      <c r="B3891">
        <v>43840</v>
      </c>
    </row>
    <row r="3892" spans="1:2">
      <c r="A3892" s="1" t="s">
        <v>4901</v>
      </c>
      <c r="B3892">
        <v>43830</v>
      </c>
    </row>
    <row r="3893" spans="1:2">
      <c r="A3893" s="1" t="s">
        <v>4902</v>
      </c>
      <c r="B3893" t="s">
        <v>638</v>
      </c>
    </row>
    <row r="3894" spans="1:2">
      <c r="A3894" s="1" t="s">
        <v>453</v>
      </c>
      <c r="B3894">
        <v>43921</v>
      </c>
    </row>
    <row r="3895" spans="1:2">
      <c r="A3895" s="1" t="s">
        <v>4903</v>
      </c>
      <c r="B3895">
        <v>43832</v>
      </c>
    </row>
    <row r="3896" spans="1:2">
      <c r="A3896" s="1" t="s">
        <v>4904</v>
      </c>
      <c r="B3896">
        <v>43823</v>
      </c>
    </row>
    <row r="3897" spans="1:2">
      <c r="A3897" s="1" t="s">
        <v>4905</v>
      </c>
      <c r="B3897">
        <v>43825</v>
      </c>
    </row>
    <row r="3898" spans="1:2">
      <c r="A3898" s="1" t="s">
        <v>4906</v>
      </c>
      <c r="B3898">
        <v>43812</v>
      </c>
    </row>
    <row r="3899" spans="1:2">
      <c r="A3899" s="1" t="s">
        <v>4907</v>
      </c>
      <c r="B3899">
        <v>43796</v>
      </c>
    </row>
    <row r="3900" spans="1:2">
      <c r="A3900" s="1" t="s">
        <v>4908</v>
      </c>
      <c r="B3900">
        <v>43804</v>
      </c>
    </row>
    <row r="3901" spans="1:2">
      <c r="A3901" s="1" t="s">
        <v>4909</v>
      </c>
      <c r="B3901">
        <v>43798</v>
      </c>
    </row>
    <row r="3902" spans="1:2">
      <c r="A3902" s="1" t="s">
        <v>4910</v>
      </c>
      <c r="B3902">
        <v>43804</v>
      </c>
    </row>
    <row r="3903" spans="1:2">
      <c r="A3903" s="1" t="s">
        <v>4911</v>
      </c>
      <c r="B3903">
        <v>43690</v>
      </c>
    </row>
    <row r="3904" spans="1:2">
      <c r="A3904" s="1" t="s">
        <v>4912</v>
      </c>
      <c r="B3904">
        <v>43635</v>
      </c>
    </row>
    <row r="3905" spans="1:2">
      <c r="A3905" s="1" t="s">
        <v>4913</v>
      </c>
      <c r="B3905">
        <v>43578</v>
      </c>
    </row>
    <row r="3906" spans="1:2">
      <c r="A3906" s="1" t="s">
        <v>4914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4915</v>
      </c>
      <c r="B3908">
        <v>43818</v>
      </c>
    </row>
    <row r="3909" spans="1:2">
      <c r="A3909" s="1" t="s">
        <v>4916</v>
      </c>
      <c r="B3909">
        <v>43683</v>
      </c>
    </row>
    <row r="3910" spans="1:2">
      <c r="A3910" s="1" t="s">
        <v>4917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4918</v>
      </c>
      <c r="B3912">
        <v>43830</v>
      </c>
    </row>
    <row r="3913" spans="1:2">
      <c r="A3913" s="1" t="s">
        <v>4919</v>
      </c>
      <c r="B3913">
        <v>43830</v>
      </c>
    </row>
    <row r="3914" spans="1:2">
      <c r="A3914" s="1" t="s">
        <v>4920</v>
      </c>
      <c r="B3914">
        <v>43738</v>
      </c>
    </row>
    <row r="3915" spans="1:2">
      <c r="A3915" s="1" t="s">
        <v>4921</v>
      </c>
      <c r="B3915">
        <v>43700</v>
      </c>
    </row>
    <row r="3916" spans="1:2">
      <c r="A3916" s="1" t="s">
        <v>4922</v>
      </c>
      <c r="B3916">
        <v>43836</v>
      </c>
    </row>
    <row r="3917" spans="1:2">
      <c r="A3917" s="1" t="s">
        <v>4923</v>
      </c>
      <c r="B3917">
        <v>43809</v>
      </c>
    </row>
    <row r="3918" spans="1:2">
      <c r="A3918" s="1" t="s">
        <v>4924</v>
      </c>
      <c r="B3918">
        <v>43832</v>
      </c>
    </row>
    <row r="3919" spans="1:2">
      <c r="A3919" s="1" t="s">
        <v>4925</v>
      </c>
      <c r="B3919">
        <v>43783</v>
      </c>
    </row>
    <row r="3920" spans="1:2">
      <c r="A3920" s="1" t="s">
        <v>4926</v>
      </c>
      <c r="B3920">
        <v>43832</v>
      </c>
    </row>
    <row r="3921" spans="1:2">
      <c r="A3921" s="1" t="s">
        <v>4927</v>
      </c>
      <c r="B3921">
        <v>43690</v>
      </c>
    </row>
    <row r="3922" spans="1:2">
      <c r="A3922" s="1" t="s">
        <v>4928</v>
      </c>
      <c r="B3922">
        <v>43780</v>
      </c>
    </row>
    <row r="3923" spans="1:2">
      <c r="A3923" s="1" t="s">
        <v>4929</v>
      </c>
      <c r="B3923">
        <v>43738</v>
      </c>
    </row>
    <row r="3924" spans="1:2">
      <c r="A3924" s="1" t="s">
        <v>4930</v>
      </c>
      <c r="B3924" t="s">
        <v>638</v>
      </c>
    </row>
    <row r="3925" spans="1:2">
      <c r="A3925" s="1" t="s">
        <v>4931</v>
      </c>
      <c r="B3925">
        <v>43833</v>
      </c>
    </row>
    <row r="3926" spans="1:2">
      <c r="A3926" s="1" t="s">
        <v>4932</v>
      </c>
      <c r="B3926">
        <v>43840</v>
      </c>
    </row>
    <row r="3927" spans="1:2">
      <c r="A3927" s="1" t="s">
        <v>4933</v>
      </c>
      <c r="B3927">
        <v>43607</v>
      </c>
    </row>
    <row r="3928" spans="1:2">
      <c r="A3928" s="1" t="s">
        <v>4934</v>
      </c>
      <c r="B3928">
        <v>43812</v>
      </c>
    </row>
    <row r="3929" spans="1:2">
      <c r="A3929" s="1" t="s">
        <v>4935</v>
      </c>
      <c r="B3929">
        <v>43738</v>
      </c>
    </row>
    <row r="3930" spans="1:2">
      <c r="A3930" s="1" t="s">
        <v>4936</v>
      </c>
      <c r="B3930">
        <v>43830</v>
      </c>
    </row>
    <row r="3931" spans="1:2">
      <c r="A3931" s="1" t="s">
        <v>4937</v>
      </c>
      <c r="B3931">
        <v>43700</v>
      </c>
    </row>
    <row r="3932" spans="1:2">
      <c r="A3932" s="1" t="s">
        <v>4938</v>
      </c>
      <c r="B3932">
        <v>43700</v>
      </c>
    </row>
    <row r="3933" spans="1:2">
      <c r="A3933" s="1" t="s">
        <v>4939</v>
      </c>
      <c r="B3933">
        <v>43726</v>
      </c>
    </row>
    <row r="3934" spans="1:2">
      <c r="A3934" s="1" t="s">
        <v>524</v>
      </c>
      <c r="B3934">
        <v>43795</v>
      </c>
    </row>
    <row r="3935" spans="1:2">
      <c r="A3935" s="1" t="s">
        <v>4940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4941</v>
      </c>
      <c r="B3937">
        <v>43798</v>
      </c>
    </row>
    <row r="3938" spans="1:2">
      <c r="A3938" s="1" t="s">
        <v>190</v>
      </c>
      <c r="B3938">
        <v>43837</v>
      </c>
    </row>
    <row r="3939" spans="1:2">
      <c r="A3939" s="1" t="s">
        <v>4942</v>
      </c>
      <c r="B3939">
        <v>43703</v>
      </c>
    </row>
    <row r="3940" spans="1:2">
      <c r="A3940" s="1" t="s">
        <v>4943</v>
      </c>
      <c r="B3940">
        <v>43696</v>
      </c>
    </row>
    <row r="3941" spans="1:2">
      <c r="A3941" s="1" t="s">
        <v>4944</v>
      </c>
      <c r="B3941">
        <v>43734</v>
      </c>
    </row>
    <row r="3942" spans="1:2">
      <c r="A3942" s="1" t="s">
        <v>4945</v>
      </c>
      <c r="B3942">
        <v>43700</v>
      </c>
    </row>
    <row r="3943" spans="1:2">
      <c r="A3943" s="1" t="s">
        <v>4946</v>
      </c>
      <c r="B3943">
        <v>43804</v>
      </c>
    </row>
    <row r="3944" spans="1:2">
      <c r="A3944" s="1" t="s">
        <v>4947</v>
      </c>
      <c r="B3944">
        <v>43740</v>
      </c>
    </row>
    <row r="3945" spans="1:2">
      <c r="A3945" s="1" t="s">
        <v>4948</v>
      </c>
      <c r="B3945">
        <v>43819</v>
      </c>
    </row>
    <row r="3946" spans="1:2">
      <c r="A3946" s="1" t="s">
        <v>4949</v>
      </c>
      <c r="B3946">
        <v>43802</v>
      </c>
    </row>
    <row r="3947" spans="1:2">
      <c r="A3947" s="1" t="s">
        <v>4950</v>
      </c>
      <c r="B3947">
        <v>43829</v>
      </c>
    </row>
    <row r="3948" spans="1:2">
      <c r="A3948" s="1" t="s">
        <v>4951</v>
      </c>
      <c r="B3948">
        <v>43838</v>
      </c>
    </row>
    <row r="3949" spans="1:2">
      <c r="A3949" s="1" t="s">
        <v>4952</v>
      </c>
      <c r="B3949">
        <v>43571</v>
      </c>
    </row>
    <row r="3950" spans="1:2">
      <c r="A3950" s="1" t="s">
        <v>4953</v>
      </c>
      <c r="B3950">
        <v>43826</v>
      </c>
    </row>
    <row r="3951" spans="1:2">
      <c r="A3951" s="1" t="s">
        <v>57</v>
      </c>
      <c r="B3951">
        <v>43868</v>
      </c>
    </row>
    <row r="3952" spans="1:2">
      <c r="A3952" s="1" t="s">
        <v>355</v>
      </c>
      <c r="B3952">
        <v>43900</v>
      </c>
    </row>
    <row r="3953" spans="1:2">
      <c r="A3953" s="1" t="s">
        <v>4954</v>
      </c>
      <c r="B3953">
        <v>43801</v>
      </c>
    </row>
    <row r="3954" spans="1:2">
      <c r="A3954" s="1" t="s">
        <v>4955</v>
      </c>
      <c r="B3954">
        <v>43651</v>
      </c>
    </row>
    <row r="3955" spans="1:2">
      <c r="A3955" s="1" t="s">
        <v>113</v>
      </c>
      <c r="B3955">
        <v>43784</v>
      </c>
    </row>
    <row r="3956" spans="1:2">
      <c r="A3956" s="1" t="s">
        <v>347</v>
      </c>
      <c r="B3956">
        <v>43852</v>
      </c>
    </row>
    <row r="3957" spans="1:2">
      <c r="A3957" s="1" t="s">
        <v>4956</v>
      </c>
      <c r="B3957">
        <v>43819</v>
      </c>
    </row>
    <row r="3958" spans="1:2">
      <c r="A3958" s="1" t="s">
        <v>4957</v>
      </c>
      <c r="B3958">
        <v>43804</v>
      </c>
    </row>
    <row r="3959" spans="1:2">
      <c r="A3959" s="1" t="s">
        <v>4958</v>
      </c>
      <c r="B3959">
        <v>43734</v>
      </c>
    </row>
    <row r="3960" spans="1:2">
      <c r="A3960" s="1" t="s">
        <v>4959</v>
      </c>
      <c r="B3960">
        <v>43816</v>
      </c>
    </row>
    <row r="3961" spans="1:2">
      <c r="A3961" s="1" t="s">
        <v>4960</v>
      </c>
      <c r="B3961">
        <v>43774</v>
      </c>
    </row>
    <row r="3962" spans="1:2">
      <c r="A3962" s="1" t="s">
        <v>4961</v>
      </c>
      <c r="B3962">
        <v>43845</v>
      </c>
    </row>
    <row r="3963" spans="1:2">
      <c r="A3963" s="1" t="s">
        <v>4962</v>
      </c>
      <c r="B3963">
        <v>43812</v>
      </c>
    </row>
    <row r="3964" spans="1:2">
      <c r="A3964" s="1" t="s">
        <v>4963</v>
      </c>
      <c r="B3964">
        <v>43461</v>
      </c>
    </row>
    <row r="3965" spans="1:2">
      <c r="A3965" s="1" t="s">
        <v>4964</v>
      </c>
      <c r="B3965">
        <v>43832</v>
      </c>
    </row>
    <row r="3966" spans="1:2">
      <c r="A3966" s="1" t="s">
        <v>4965</v>
      </c>
      <c r="B3966">
        <v>43735</v>
      </c>
    </row>
    <row r="3967" spans="1:2">
      <c r="A3967" s="1" t="s">
        <v>4966</v>
      </c>
      <c r="B3967">
        <v>43733</v>
      </c>
    </row>
    <row r="3968" spans="1:2">
      <c r="A3968" s="1" t="s">
        <v>4967</v>
      </c>
      <c r="B3968">
        <v>43826</v>
      </c>
    </row>
    <row r="3969" spans="1:2">
      <c r="A3969" s="1" t="s">
        <v>4968</v>
      </c>
      <c r="B3969">
        <v>43823</v>
      </c>
    </row>
    <row r="3970" spans="1:2">
      <c r="A3970" s="1" t="s">
        <v>4969</v>
      </c>
      <c r="B3970">
        <v>43830</v>
      </c>
    </row>
    <row r="3971" spans="1:2">
      <c r="A3971" s="1" t="s">
        <v>4970</v>
      </c>
      <c r="B3971">
        <v>43804</v>
      </c>
    </row>
    <row r="3972" spans="1:2">
      <c r="A3972" s="1" t="s">
        <v>4971</v>
      </c>
      <c r="B3972">
        <v>43822</v>
      </c>
    </row>
    <row r="3973" spans="1:2">
      <c r="A3973" s="1" t="s">
        <v>4972</v>
      </c>
      <c r="B3973">
        <v>43808</v>
      </c>
    </row>
    <row r="3974" spans="1:2">
      <c r="A3974" s="1" t="s">
        <v>4973</v>
      </c>
      <c r="B3974">
        <v>43805</v>
      </c>
    </row>
    <row r="3975" spans="1:2">
      <c r="A3975" s="1" t="s">
        <v>4974</v>
      </c>
      <c r="B3975">
        <v>43805</v>
      </c>
    </row>
    <row r="3976" spans="1:2">
      <c r="A3976" s="1" t="s">
        <v>4975</v>
      </c>
      <c r="B3976">
        <v>43769</v>
      </c>
    </row>
    <row r="3977" spans="1:2">
      <c r="A3977" s="1" t="s">
        <v>4976</v>
      </c>
      <c r="B3977">
        <v>43791</v>
      </c>
    </row>
    <row r="3978" spans="1:2">
      <c r="A3978" s="1" t="s">
        <v>4977</v>
      </c>
      <c r="B3978">
        <v>43812</v>
      </c>
    </row>
    <row r="3979" spans="1:2">
      <c r="A3979" s="1" t="s">
        <v>4978</v>
      </c>
      <c r="B3979">
        <v>43805</v>
      </c>
    </row>
    <row r="3980" spans="1:2">
      <c r="A3980" s="1" t="s">
        <v>4979</v>
      </c>
      <c r="B3980">
        <v>43654</v>
      </c>
    </row>
    <row r="3981" spans="1:2">
      <c r="A3981" s="1" t="s">
        <v>4980</v>
      </c>
      <c r="B3981">
        <v>43724</v>
      </c>
    </row>
    <row r="3982" spans="1:2">
      <c r="A3982" s="1" t="s">
        <v>565</v>
      </c>
      <c r="B3982">
        <v>43833</v>
      </c>
    </row>
    <row r="3983" spans="1:2">
      <c r="A3983" s="1" t="s">
        <v>4981</v>
      </c>
      <c r="B3983" t="s">
        <v>638</v>
      </c>
    </row>
    <row r="3984" spans="1:2">
      <c r="A3984" s="1" t="s">
        <v>4982</v>
      </c>
      <c r="B3984">
        <v>43644</v>
      </c>
    </row>
    <row r="3985" spans="1:2">
      <c r="A3985" s="1" t="s">
        <v>227</v>
      </c>
      <c r="B3985">
        <v>43800</v>
      </c>
    </row>
    <row r="3986" spans="1:2">
      <c r="A3986" s="1" t="s">
        <v>4983</v>
      </c>
      <c r="B3986">
        <v>43738</v>
      </c>
    </row>
    <row r="3987" spans="1:2">
      <c r="A3987" s="1" t="s">
        <v>4984</v>
      </c>
      <c r="B3987">
        <v>43831</v>
      </c>
    </row>
    <row r="3988" spans="1:2">
      <c r="A3988" s="1" t="s">
        <v>4985</v>
      </c>
      <c r="B3988">
        <v>43661</v>
      </c>
    </row>
    <row r="3989" spans="1:2">
      <c r="A3989" s="1" t="s">
        <v>4986</v>
      </c>
      <c r="B3989">
        <v>43837</v>
      </c>
    </row>
    <row r="3990" spans="1:2">
      <c r="A3990" s="1" t="s">
        <v>4987</v>
      </c>
      <c r="B3990">
        <v>43634</v>
      </c>
    </row>
    <row r="3991" spans="1:2">
      <c r="A3991" s="1" t="s">
        <v>4988</v>
      </c>
      <c r="B3991">
        <v>43818</v>
      </c>
    </row>
    <row r="3992" spans="1:2">
      <c r="A3992" s="1" t="s">
        <v>4989</v>
      </c>
      <c r="B3992">
        <v>43692</v>
      </c>
    </row>
    <row r="3993" spans="1:2">
      <c r="A3993" s="1" t="s">
        <v>4990</v>
      </c>
      <c r="B3993">
        <v>43819</v>
      </c>
    </row>
    <row r="3994" spans="1:2">
      <c r="A3994" s="1" t="s">
        <v>4991</v>
      </c>
      <c r="B3994">
        <v>43819</v>
      </c>
    </row>
    <row r="3995" spans="1:2">
      <c r="A3995" s="1" t="s">
        <v>4992</v>
      </c>
      <c r="B3995">
        <v>43816</v>
      </c>
    </row>
    <row r="3996" spans="1:2">
      <c r="A3996" s="1" t="s">
        <v>4993</v>
      </c>
      <c r="B3996">
        <v>43819</v>
      </c>
    </row>
    <row r="3997" spans="1:2">
      <c r="A3997" s="1" t="s">
        <v>4994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4995</v>
      </c>
      <c r="B3999">
        <v>43791</v>
      </c>
    </row>
    <row r="4000" spans="1:2">
      <c r="A4000" s="1" t="s">
        <v>4996</v>
      </c>
      <c r="B4000">
        <v>43819</v>
      </c>
    </row>
    <row r="4001" spans="1:2">
      <c r="A4001" s="1" t="s">
        <v>4997</v>
      </c>
      <c r="B4001">
        <v>43819</v>
      </c>
    </row>
    <row r="4002" spans="1:2">
      <c r="A4002" s="1" t="s">
        <v>4998</v>
      </c>
      <c r="B4002">
        <v>43784</v>
      </c>
    </row>
    <row r="4003" spans="1:2">
      <c r="A4003" s="1" t="s">
        <v>4999</v>
      </c>
      <c r="B4003">
        <v>43845</v>
      </c>
    </row>
    <row r="4004" spans="1:2">
      <c r="A4004" s="1" t="s">
        <v>5000</v>
      </c>
      <c r="B4004">
        <v>43812</v>
      </c>
    </row>
    <row r="4005" spans="1:2">
      <c r="A4005" s="1" t="s">
        <v>5001</v>
      </c>
      <c r="B4005">
        <v>43804</v>
      </c>
    </row>
    <row r="4006" spans="1:2">
      <c r="A4006" s="1" t="s">
        <v>5002</v>
      </c>
      <c r="B4006">
        <v>43735</v>
      </c>
    </row>
    <row r="4007" spans="1:2">
      <c r="A4007" s="1" t="s">
        <v>5003</v>
      </c>
      <c r="B4007">
        <v>43804</v>
      </c>
    </row>
    <row r="4008" spans="1:2">
      <c r="A4008" s="1" t="s">
        <v>5004</v>
      </c>
      <c r="B4008">
        <v>43586</v>
      </c>
    </row>
    <row r="4009" spans="1:2">
      <c r="A4009" s="1" t="s">
        <v>5005</v>
      </c>
      <c r="B4009">
        <v>43851</v>
      </c>
    </row>
    <row r="4010" spans="1:2">
      <c r="A4010" s="1" t="s">
        <v>5006</v>
      </c>
      <c r="B4010">
        <v>43809</v>
      </c>
    </row>
    <row r="4011" spans="1:2">
      <c r="A4011" s="1" t="s">
        <v>5007</v>
      </c>
      <c r="B4011">
        <v>43791</v>
      </c>
    </row>
    <row r="4012" spans="1:2">
      <c r="A4012" s="1" t="s">
        <v>5008</v>
      </c>
      <c r="B4012">
        <v>43830</v>
      </c>
    </row>
    <row r="4013" spans="1:2">
      <c r="A4013" s="1" t="s">
        <v>5009</v>
      </c>
      <c r="B4013">
        <v>43733</v>
      </c>
    </row>
    <row r="4014" spans="1:2">
      <c r="A4014" s="1" t="s">
        <v>5010</v>
      </c>
      <c r="B4014">
        <v>43822</v>
      </c>
    </row>
    <row r="4015" spans="1:2">
      <c r="A4015" s="1" t="s">
        <v>5011</v>
      </c>
      <c r="B4015">
        <v>43738</v>
      </c>
    </row>
    <row r="4016" spans="1:2">
      <c r="A4016" s="1" t="s">
        <v>5012</v>
      </c>
      <c r="B4016" t="s">
        <v>638</v>
      </c>
    </row>
    <row r="4017" spans="1:2">
      <c r="A4017" s="1" t="s">
        <v>5013</v>
      </c>
      <c r="B4017">
        <v>43656</v>
      </c>
    </row>
    <row r="4018" spans="1:2">
      <c r="A4018" s="1" t="s">
        <v>5014</v>
      </c>
      <c r="B4018">
        <v>43812</v>
      </c>
    </row>
    <row r="4019" spans="1:2">
      <c r="A4019" s="1" t="s">
        <v>5015</v>
      </c>
      <c r="B4019">
        <v>43734</v>
      </c>
    </row>
    <row r="4020" spans="1:2">
      <c r="A4020" s="1" t="s">
        <v>5016</v>
      </c>
      <c r="B4020">
        <v>43844</v>
      </c>
    </row>
    <row r="4021" spans="1:2">
      <c r="A4021" s="1" t="s">
        <v>5017</v>
      </c>
      <c r="B4021">
        <v>43544</v>
      </c>
    </row>
    <row r="4022" spans="1:2">
      <c r="A4022" s="1" t="s">
        <v>5018</v>
      </c>
      <c r="B4022">
        <v>43798</v>
      </c>
    </row>
    <row r="4023" spans="1:2">
      <c r="A4023" s="1" t="s">
        <v>5019</v>
      </c>
      <c r="B4023">
        <v>43738</v>
      </c>
    </row>
    <row r="4024" spans="1:2">
      <c r="A4024" s="1" t="s">
        <v>5020</v>
      </c>
      <c r="B4024">
        <v>43819</v>
      </c>
    </row>
    <row r="4025" spans="1:2">
      <c r="A4025" s="1" t="s">
        <v>5021</v>
      </c>
      <c r="B4025">
        <v>43644</v>
      </c>
    </row>
    <row r="4026" spans="1:2">
      <c r="A4026" s="1" t="s">
        <v>5022</v>
      </c>
      <c r="B4026">
        <v>43753</v>
      </c>
    </row>
    <row r="4027" spans="1:2">
      <c r="A4027" s="1" t="s">
        <v>5023</v>
      </c>
      <c r="B4027">
        <v>43600</v>
      </c>
    </row>
    <row r="4028" spans="1:2">
      <c r="A4028" s="1" t="s">
        <v>5024</v>
      </c>
      <c r="B4028" t="s">
        <v>638</v>
      </c>
    </row>
    <row r="4029" spans="1:2">
      <c r="A4029" s="1" t="s">
        <v>5025</v>
      </c>
      <c r="B4029" t="s">
        <v>638</v>
      </c>
    </row>
    <row r="4030" spans="1:2">
      <c r="A4030" s="1" t="s">
        <v>5026</v>
      </c>
      <c r="B4030">
        <v>43815</v>
      </c>
    </row>
    <row r="4031" spans="1:2">
      <c r="A4031" s="1" t="s">
        <v>5027</v>
      </c>
      <c r="B4031" t="s">
        <v>638</v>
      </c>
    </row>
    <row r="4032" spans="1:2">
      <c r="A4032" s="1" t="s">
        <v>5028</v>
      </c>
      <c r="B4032">
        <v>43861</v>
      </c>
    </row>
    <row r="4033" spans="1:2">
      <c r="A4033" s="1" t="s">
        <v>5029</v>
      </c>
      <c r="B4033" t="s">
        <v>638</v>
      </c>
    </row>
    <row r="4034" spans="1:2">
      <c r="A4034" s="1" t="s">
        <v>5030</v>
      </c>
      <c r="B4034">
        <v>43787</v>
      </c>
    </row>
    <row r="4035" spans="1:2">
      <c r="A4035" s="1" t="s">
        <v>5031</v>
      </c>
      <c r="B4035">
        <v>43608</v>
      </c>
    </row>
    <row r="4036" spans="1:2">
      <c r="A4036" s="1" t="s">
        <v>5032</v>
      </c>
      <c r="B4036">
        <v>43829</v>
      </c>
    </row>
    <row r="4037" spans="1:2">
      <c r="A4037" s="1" t="s">
        <v>5033</v>
      </c>
      <c r="B4037">
        <v>43784</v>
      </c>
    </row>
    <row r="4038" spans="1:2">
      <c r="A4038" s="1" t="s">
        <v>214</v>
      </c>
      <c r="B4038">
        <v>43823</v>
      </c>
    </row>
    <row r="4039" spans="1:2">
      <c r="A4039" s="1" t="s">
        <v>5034</v>
      </c>
      <c r="B4039">
        <v>43745</v>
      </c>
    </row>
    <row r="4040" spans="1:2">
      <c r="A4040" s="1" t="s">
        <v>5035</v>
      </c>
      <c r="B4040">
        <v>43805</v>
      </c>
    </row>
    <row r="4041" spans="1:2">
      <c r="A4041" s="1" t="s">
        <v>5036</v>
      </c>
      <c r="B4041">
        <v>43825</v>
      </c>
    </row>
    <row r="4042" spans="1:2">
      <c r="A4042" s="1" t="s">
        <v>5037</v>
      </c>
      <c r="B4042">
        <v>43819</v>
      </c>
    </row>
    <row r="4043" spans="1:2">
      <c r="A4043" s="1" t="s">
        <v>5038</v>
      </c>
      <c r="B4043">
        <v>43802</v>
      </c>
    </row>
    <row r="4044" spans="1:2">
      <c r="A4044" s="1" t="s">
        <v>5039</v>
      </c>
      <c r="B4044">
        <v>43819</v>
      </c>
    </row>
    <row r="4045" spans="1:2">
      <c r="A4045" s="1" t="s">
        <v>308</v>
      </c>
      <c r="B4045">
        <v>43787</v>
      </c>
    </row>
    <row r="4046" spans="1:2">
      <c r="A4046" s="1" t="s">
        <v>5040</v>
      </c>
      <c r="B4046">
        <v>43733</v>
      </c>
    </row>
    <row r="4047" spans="1:2">
      <c r="A4047" s="1" t="s">
        <v>5041</v>
      </c>
      <c r="B4047">
        <v>43819</v>
      </c>
    </row>
    <row r="4048" spans="1:2">
      <c r="A4048" s="1" t="s">
        <v>5042</v>
      </c>
      <c r="B4048">
        <v>43811</v>
      </c>
    </row>
    <row r="4049" spans="1:2">
      <c r="A4049" s="1" t="s">
        <v>5043</v>
      </c>
      <c r="B4049">
        <v>43740</v>
      </c>
    </row>
    <row r="4050" spans="1:2">
      <c r="A4050" s="1" t="s">
        <v>5044</v>
      </c>
      <c r="B4050">
        <v>43593</v>
      </c>
    </row>
    <row r="4051" spans="1:2">
      <c r="A4051" s="1" t="s">
        <v>5045</v>
      </c>
      <c r="B4051">
        <v>43845</v>
      </c>
    </row>
    <row r="4052" spans="1:2">
      <c r="A4052" s="1" t="s">
        <v>5046</v>
      </c>
      <c r="B4052">
        <v>43818</v>
      </c>
    </row>
    <row r="4053" spans="1:2">
      <c r="A4053" s="1" t="s">
        <v>5047</v>
      </c>
      <c r="B4053">
        <v>43679</v>
      </c>
    </row>
    <row r="4054" spans="1:2">
      <c r="A4054" s="1" t="s">
        <v>5048</v>
      </c>
      <c r="B4054">
        <v>43735</v>
      </c>
    </row>
    <row r="4055" spans="1:2">
      <c r="A4055" s="1" t="s">
        <v>5049</v>
      </c>
      <c r="B4055">
        <v>43830</v>
      </c>
    </row>
    <row r="4056" spans="1:2">
      <c r="A4056" s="1" t="s">
        <v>5050</v>
      </c>
      <c r="B4056">
        <v>43917</v>
      </c>
    </row>
    <row r="4057" spans="1:2">
      <c r="A4057" s="1" t="s">
        <v>5051</v>
      </c>
      <c r="B4057">
        <v>43815</v>
      </c>
    </row>
    <row r="4058" spans="1:2">
      <c r="A4058" s="1" t="s">
        <v>5052</v>
      </c>
      <c r="B4058">
        <v>43818</v>
      </c>
    </row>
    <row r="4059" spans="1:2">
      <c r="A4059" s="1" t="s">
        <v>5053</v>
      </c>
      <c r="B4059" t="s">
        <v>638</v>
      </c>
    </row>
    <row r="4060" spans="1:2">
      <c r="A4060" s="1" t="s">
        <v>175</v>
      </c>
      <c r="B4060">
        <v>43800</v>
      </c>
    </row>
    <row r="4061" spans="1:2">
      <c r="A4061" s="1" t="s">
        <v>5054</v>
      </c>
      <c r="B4061">
        <v>43760</v>
      </c>
    </row>
    <row r="4062" spans="1:2">
      <c r="A4062" s="1" t="s">
        <v>5055</v>
      </c>
      <c r="B4062">
        <v>43819</v>
      </c>
    </row>
    <row r="4063" spans="1:2">
      <c r="A4063" s="1" t="s">
        <v>5056</v>
      </c>
      <c r="B4063">
        <v>43719</v>
      </c>
    </row>
    <row r="4064" spans="1:2">
      <c r="A4064" s="1" t="s">
        <v>5057</v>
      </c>
      <c r="B4064">
        <v>43784</v>
      </c>
    </row>
    <row r="4065" spans="1:2">
      <c r="A4065" s="1" t="s">
        <v>270</v>
      </c>
      <c r="B4065">
        <v>43817</v>
      </c>
    </row>
    <row r="4066" spans="1:2">
      <c r="A4066" s="1" t="s">
        <v>5058</v>
      </c>
      <c r="B4066">
        <v>43830</v>
      </c>
    </row>
    <row r="4067" spans="1:2">
      <c r="A4067" s="1" t="s">
        <v>5059</v>
      </c>
      <c r="B4067">
        <v>43815</v>
      </c>
    </row>
    <row r="4068" spans="1:2">
      <c r="A4068" s="1" t="s">
        <v>5060</v>
      </c>
      <c r="B4068">
        <v>43819</v>
      </c>
    </row>
    <row r="4069" spans="1:2">
      <c r="A4069" s="1" t="s">
        <v>5061</v>
      </c>
      <c r="B4069">
        <v>43461</v>
      </c>
    </row>
    <row r="4070" spans="1:2">
      <c r="A4070" s="1" t="s">
        <v>5062</v>
      </c>
      <c r="B4070">
        <v>43876</v>
      </c>
    </row>
    <row r="4071" spans="1:2">
      <c r="A4071" s="1" t="s">
        <v>5063</v>
      </c>
      <c r="B4071" t="s">
        <v>638</v>
      </c>
    </row>
    <row r="4072" spans="1:2">
      <c r="A4072" s="1" t="s">
        <v>5064</v>
      </c>
      <c r="B4072">
        <v>43804</v>
      </c>
    </row>
    <row r="4073" spans="1:2">
      <c r="A4073" s="1" t="s">
        <v>5065</v>
      </c>
      <c r="B4073">
        <v>43727</v>
      </c>
    </row>
    <row r="4074" spans="1:2">
      <c r="A4074" s="1" t="s">
        <v>5066</v>
      </c>
      <c r="B4074">
        <v>43741</v>
      </c>
    </row>
    <row r="4075" spans="1:2">
      <c r="A4075" s="1" t="s">
        <v>5067</v>
      </c>
      <c r="B4075">
        <v>43804</v>
      </c>
    </row>
    <row r="4076" spans="1:2">
      <c r="A4076" s="1" t="s">
        <v>5068</v>
      </c>
      <c r="B4076">
        <v>43804</v>
      </c>
    </row>
    <row r="4077" spans="1:2">
      <c r="A4077" s="1" t="s">
        <v>5069</v>
      </c>
      <c r="B4077">
        <v>43725</v>
      </c>
    </row>
    <row r="4078" spans="1:2">
      <c r="A4078" s="1" t="s">
        <v>5070</v>
      </c>
      <c r="B4078">
        <v>43816</v>
      </c>
    </row>
    <row r="4079" spans="1:2">
      <c r="A4079" s="1" t="s">
        <v>5071</v>
      </c>
      <c r="B4079">
        <v>43789</v>
      </c>
    </row>
    <row r="4080" spans="1:2">
      <c r="A4080" s="1" t="s">
        <v>213</v>
      </c>
      <c r="B4080">
        <v>43829</v>
      </c>
    </row>
    <row r="4081" spans="1:2">
      <c r="A4081" s="1" t="s">
        <v>5072</v>
      </c>
      <c r="B4081">
        <v>43601</v>
      </c>
    </row>
    <row r="4082" spans="1:2">
      <c r="A4082" s="1" t="s">
        <v>5073</v>
      </c>
      <c r="B4082">
        <v>43777</v>
      </c>
    </row>
    <row r="4083" spans="1:2">
      <c r="A4083" s="1" t="s">
        <v>5074</v>
      </c>
      <c r="B4083">
        <v>43832</v>
      </c>
    </row>
    <row r="4084" spans="1:2">
      <c r="A4084" s="1" t="s">
        <v>5075</v>
      </c>
      <c r="B4084">
        <v>43734</v>
      </c>
    </row>
    <row r="4085" spans="1:2">
      <c r="A4085" s="1" t="s">
        <v>5076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5077</v>
      </c>
      <c r="B4087">
        <v>43830</v>
      </c>
    </row>
    <row r="4088" spans="1:2">
      <c r="A4088" s="1" t="s">
        <v>5078</v>
      </c>
      <c r="B4088">
        <v>43740</v>
      </c>
    </row>
    <row r="4089" spans="1:2">
      <c r="A4089" s="1" t="s">
        <v>5079</v>
      </c>
      <c r="B4089">
        <v>43697</v>
      </c>
    </row>
    <row r="4090" spans="1:2">
      <c r="A4090" s="1" t="s">
        <v>5080</v>
      </c>
      <c r="B4090">
        <v>43705</v>
      </c>
    </row>
    <row r="4091" spans="1:2">
      <c r="A4091" s="1" t="s">
        <v>5081</v>
      </c>
      <c r="B4091">
        <v>43815</v>
      </c>
    </row>
    <row r="4092" spans="1:2">
      <c r="A4092" s="1" t="s">
        <v>5082</v>
      </c>
      <c r="B4092">
        <v>43734</v>
      </c>
    </row>
    <row r="4093" spans="1:2">
      <c r="A4093" s="1" t="s">
        <v>5083</v>
      </c>
      <c r="B4093">
        <v>43605</v>
      </c>
    </row>
    <row r="4094" spans="1:2">
      <c r="A4094" s="1" t="s">
        <v>5084</v>
      </c>
      <c r="B4094">
        <v>43654</v>
      </c>
    </row>
    <row r="4095" spans="1:2">
      <c r="A4095" s="1" t="s">
        <v>69</v>
      </c>
      <c r="B4095">
        <v>43831</v>
      </c>
    </row>
    <row r="4096" spans="1:2">
      <c r="A4096" s="1" t="s">
        <v>5085</v>
      </c>
      <c r="B4096">
        <v>43787</v>
      </c>
    </row>
    <row r="4097" spans="1:2">
      <c r="A4097" s="1" t="s">
        <v>5086</v>
      </c>
      <c r="B4097">
        <v>43796</v>
      </c>
    </row>
    <row r="4098" spans="1:2">
      <c r="A4098" s="1" t="s">
        <v>5087</v>
      </c>
      <c r="B4098">
        <v>43819</v>
      </c>
    </row>
    <row r="4099" spans="1:2">
      <c r="A4099" s="1" t="s">
        <v>5088</v>
      </c>
      <c r="B4099">
        <v>43804</v>
      </c>
    </row>
    <row r="4100" spans="1:2">
      <c r="A4100" s="1" t="s">
        <v>5089</v>
      </c>
      <c r="B4100">
        <v>43734</v>
      </c>
    </row>
    <row r="4101" spans="1:2">
      <c r="A4101" s="1" t="s">
        <v>5090</v>
      </c>
      <c r="B4101">
        <v>43735</v>
      </c>
    </row>
    <row r="4102" spans="1:2">
      <c r="A4102" s="1" t="s">
        <v>5091</v>
      </c>
      <c r="B4102" t="s">
        <v>638</v>
      </c>
    </row>
    <row r="4103" spans="1:2">
      <c r="A4103" s="1" t="s">
        <v>5092</v>
      </c>
      <c r="B4103">
        <v>43812</v>
      </c>
    </row>
    <row r="4104" spans="1:2">
      <c r="A4104" s="1" t="s">
        <v>386</v>
      </c>
      <c r="B4104">
        <v>43784</v>
      </c>
    </row>
    <row r="4105" spans="1:2">
      <c r="A4105" s="1" t="s">
        <v>19</v>
      </c>
      <c r="B4105">
        <v>43829</v>
      </c>
    </row>
    <row r="4106" spans="1:2">
      <c r="A4106" s="1" t="s">
        <v>5093</v>
      </c>
      <c r="B4106">
        <v>43830</v>
      </c>
    </row>
    <row r="4107" spans="1:2">
      <c r="A4107" s="1" t="s">
        <v>5094</v>
      </c>
      <c r="B4107">
        <v>43808</v>
      </c>
    </row>
    <row r="4108" spans="1:2">
      <c r="A4108" s="1" t="s">
        <v>5095</v>
      </c>
      <c r="B4108">
        <v>43840</v>
      </c>
    </row>
    <row r="4109" spans="1:2">
      <c r="A4109" s="1" t="s">
        <v>5096</v>
      </c>
      <c r="B4109">
        <v>43832</v>
      </c>
    </row>
    <row r="4110" spans="1:2">
      <c r="A4110" s="1" t="s">
        <v>5097</v>
      </c>
      <c r="B4110">
        <v>43830</v>
      </c>
    </row>
    <row r="4111" spans="1:2">
      <c r="A4111" s="1" t="s">
        <v>5098</v>
      </c>
      <c r="B4111" t="s">
        <v>638</v>
      </c>
    </row>
    <row r="4112" spans="1:2">
      <c r="A4112" s="1" t="s">
        <v>5099</v>
      </c>
      <c r="B4112">
        <v>43770</v>
      </c>
    </row>
    <row r="4113" spans="1:2">
      <c r="A4113" s="1" t="s">
        <v>5100</v>
      </c>
      <c r="B4113">
        <v>43739</v>
      </c>
    </row>
    <row r="4114" spans="1:2">
      <c r="A4114" s="1" t="s">
        <v>5101</v>
      </c>
      <c r="B4114">
        <v>43644</v>
      </c>
    </row>
    <row r="4115" spans="1:2">
      <c r="A4115" s="1" t="s">
        <v>5102</v>
      </c>
      <c r="B4115">
        <v>43847</v>
      </c>
    </row>
    <row r="4116" spans="1:2">
      <c r="A4116" s="1" t="s">
        <v>5103</v>
      </c>
      <c r="B4116">
        <v>43613</v>
      </c>
    </row>
    <row r="4117" spans="1:2">
      <c r="A4117" s="1" t="s">
        <v>117</v>
      </c>
      <c r="B4117">
        <v>43845</v>
      </c>
    </row>
    <row r="4118" spans="1:2">
      <c r="A4118" s="1" t="s">
        <v>5104</v>
      </c>
      <c r="B4118">
        <v>43791</v>
      </c>
    </row>
    <row r="4119" spans="1:2">
      <c r="A4119" s="1" t="s">
        <v>5105</v>
      </c>
      <c r="B4119">
        <v>43830</v>
      </c>
    </row>
    <row r="4120" spans="1:2">
      <c r="A4120" s="1" t="s">
        <v>5106</v>
      </c>
      <c r="B4120">
        <v>43738</v>
      </c>
    </row>
    <row r="4121" spans="1:2">
      <c r="A4121" s="1" t="s">
        <v>5107</v>
      </c>
      <c r="B4121">
        <v>43830</v>
      </c>
    </row>
    <row r="4122" spans="1:2">
      <c r="A4122" s="1" t="s">
        <v>5108</v>
      </c>
      <c r="B4122">
        <v>43819</v>
      </c>
    </row>
    <row r="4123" spans="1:2">
      <c r="A4123" s="1" t="s">
        <v>5109</v>
      </c>
      <c r="B4123">
        <v>43798</v>
      </c>
    </row>
    <row r="4124" spans="1:2">
      <c r="A4124" s="1" t="s">
        <v>5110</v>
      </c>
      <c r="B4124">
        <v>43763</v>
      </c>
    </row>
    <row r="4125" spans="1:2">
      <c r="A4125" s="1" t="s">
        <v>5111</v>
      </c>
      <c r="B4125">
        <v>43724</v>
      </c>
    </row>
    <row r="4126" spans="1:2">
      <c r="A4126" s="1" t="s">
        <v>5112</v>
      </c>
      <c r="B4126">
        <v>43832</v>
      </c>
    </row>
    <row r="4127" spans="1:2">
      <c r="A4127" s="1" t="s">
        <v>5113</v>
      </c>
      <c r="B4127">
        <v>43735</v>
      </c>
    </row>
    <row r="4128" spans="1:2">
      <c r="A4128" s="1" t="s">
        <v>5114</v>
      </c>
      <c r="B4128">
        <v>43689</v>
      </c>
    </row>
    <row r="4129" spans="1:2">
      <c r="A4129" s="1" t="s">
        <v>5115</v>
      </c>
      <c r="B4129">
        <v>43830</v>
      </c>
    </row>
    <row r="4130" spans="1:2">
      <c r="A4130" s="1" t="s">
        <v>5116</v>
      </c>
      <c r="B4130">
        <v>43735</v>
      </c>
    </row>
    <row r="4131" spans="1:2">
      <c r="A4131" s="1" t="s">
        <v>5117</v>
      </c>
      <c r="B4131" t="s">
        <v>638</v>
      </c>
    </row>
    <row r="4132" spans="1:2">
      <c r="A4132" s="1" t="s">
        <v>5118</v>
      </c>
      <c r="B4132">
        <v>43864</v>
      </c>
    </row>
    <row r="4133" spans="1:2">
      <c r="A4133" s="1" t="s">
        <v>5119</v>
      </c>
      <c r="B4133">
        <v>43830</v>
      </c>
    </row>
    <row r="4134" spans="1:2">
      <c r="A4134" s="1" t="s">
        <v>5120</v>
      </c>
      <c r="B4134">
        <v>43819</v>
      </c>
    </row>
    <row r="4135" spans="1:2">
      <c r="A4135" s="1" t="s">
        <v>5121</v>
      </c>
      <c r="B4135">
        <v>43663</v>
      </c>
    </row>
    <row r="4136" spans="1:2">
      <c r="A4136" s="1" t="s">
        <v>5122</v>
      </c>
      <c r="B4136">
        <v>43805</v>
      </c>
    </row>
    <row r="4137" spans="1:2">
      <c r="A4137" s="1" t="s">
        <v>5123</v>
      </c>
      <c r="B4137">
        <v>43812</v>
      </c>
    </row>
    <row r="4138" spans="1:2">
      <c r="A4138" s="1" t="s">
        <v>5124</v>
      </c>
      <c r="B4138">
        <v>43829</v>
      </c>
    </row>
    <row r="4139" spans="1:2">
      <c r="A4139" s="1" t="s">
        <v>433</v>
      </c>
      <c r="B4139">
        <v>43815</v>
      </c>
    </row>
    <row r="4140" spans="1:2">
      <c r="A4140" s="1" t="s">
        <v>5125</v>
      </c>
      <c r="B4140">
        <v>43735</v>
      </c>
    </row>
    <row r="4141" spans="1:2">
      <c r="A4141" s="1" t="s">
        <v>5126</v>
      </c>
      <c r="B4141">
        <v>43805</v>
      </c>
    </row>
    <row r="4142" spans="1:2">
      <c r="A4142" s="1" t="s">
        <v>5127</v>
      </c>
      <c r="B4142">
        <v>43668</v>
      </c>
    </row>
    <row r="4143" spans="1:2">
      <c r="A4143" s="1" t="s">
        <v>5128</v>
      </c>
      <c r="B4143">
        <v>43795</v>
      </c>
    </row>
    <row r="4144" spans="1:2">
      <c r="A4144" s="1" t="s">
        <v>5129</v>
      </c>
      <c r="B4144">
        <v>43825</v>
      </c>
    </row>
    <row r="4145" spans="1:2">
      <c r="A4145" s="1" t="s">
        <v>5130</v>
      </c>
      <c r="B4145">
        <v>43740</v>
      </c>
    </row>
    <row r="4146" spans="1:2">
      <c r="A4146" s="1" t="s">
        <v>5131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5132</v>
      </c>
      <c r="B4148">
        <v>43741</v>
      </c>
    </row>
    <row r="4149" spans="1:2">
      <c r="A4149" s="1" t="s">
        <v>5133</v>
      </c>
      <c r="B4149">
        <v>43805</v>
      </c>
    </row>
    <row r="4150" spans="1:2">
      <c r="A4150" s="1" t="s">
        <v>5134</v>
      </c>
      <c r="B4150">
        <v>43801</v>
      </c>
    </row>
    <row r="4151" spans="1:2">
      <c r="A4151" s="1" t="s">
        <v>5135</v>
      </c>
      <c r="B4151">
        <v>43630</v>
      </c>
    </row>
    <row r="4152" spans="1:2">
      <c r="A4152" s="1" t="s">
        <v>5136</v>
      </c>
      <c r="B4152">
        <v>43738</v>
      </c>
    </row>
    <row r="4153" spans="1:2">
      <c r="A4153" s="1" t="s">
        <v>5137</v>
      </c>
      <c r="B4153" t="s">
        <v>638</v>
      </c>
    </row>
    <row r="4154" spans="1:2">
      <c r="A4154" s="1" t="s">
        <v>5138</v>
      </c>
      <c r="B4154">
        <v>43826</v>
      </c>
    </row>
    <row r="4155" spans="1:2">
      <c r="A4155" s="1" t="s">
        <v>5139</v>
      </c>
      <c r="B4155">
        <v>43738</v>
      </c>
    </row>
    <row r="4156" spans="1:2">
      <c r="A4156" s="1" t="s">
        <v>5140</v>
      </c>
      <c r="B4156">
        <v>43818</v>
      </c>
    </row>
    <row r="4157" spans="1:2">
      <c r="A4157" s="1" t="s">
        <v>5141</v>
      </c>
      <c r="B4157">
        <v>43795</v>
      </c>
    </row>
    <row r="4158" spans="1:2">
      <c r="A4158" s="1" t="s">
        <v>5142</v>
      </c>
      <c r="B4158">
        <v>43819</v>
      </c>
    </row>
    <row r="4159" spans="1:2">
      <c r="A4159" s="1" t="s">
        <v>92</v>
      </c>
      <c r="B4159">
        <v>43832</v>
      </c>
    </row>
    <row r="4160" spans="1:2">
      <c r="A4160" s="1" t="s">
        <v>5143</v>
      </c>
      <c r="B4160">
        <v>43731</v>
      </c>
    </row>
    <row r="4161" spans="1:2">
      <c r="A4161" s="1" t="s">
        <v>5144</v>
      </c>
      <c r="B4161" t="s">
        <v>638</v>
      </c>
    </row>
    <row r="4162" spans="1:2">
      <c r="A4162" s="1" t="s">
        <v>5145</v>
      </c>
      <c r="B4162">
        <v>43825</v>
      </c>
    </row>
    <row r="4163" spans="1:2">
      <c r="A4163" s="1" t="s">
        <v>5146</v>
      </c>
      <c r="B4163">
        <v>43831</v>
      </c>
    </row>
    <row r="4164" spans="1:2">
      <c r="A4164" s="1" t="s">
        <v>5147</v>
      </c>
      <c r="B4164">
        <v>43784</v>
      </c>
    </row>
    <row r="4165" spans="1:2">
      <c r="A4165" s="1" t="s">
        <v>5148</v>
      </c>
      <c r="B4165">
        <v>43817</v>
      </c>
    </row>
    <row r="4166" spans="1:2">
      <c r="A4166" s="1" t="s">
        <v>5149</v>
      </c>
      <c r="B4166">
        <v>43594</v>
      </c>
    </row>
    <row r="4167" spans="1:2">
      <c r="A4167" s="1" t="s">
        <v>5150</v>
      </c>
      <c r="B4167">
        <v>43781</v>
      </c>
    </row>
    <row r="4168" spans="1:2">
      <c r="A4168" s="1" t="s">
        <v>5151</v>
      </c>
      <c r="B4168">
        <v>43742</v>
      </c>
    </row>
    <row r="4169" spans="1:2">
      <c r="A4169" s="1" t="s">
        <v>5152</v>
      </c>
      <c r="B4169">
        <v>43613</v>
      </c>
    </row>
    <row r="4170" spans="1:2">
      <c r="A4170" s="1" t="s">
        <v>5153</v>
      </c>
      <c r="B4170">
        <v>43784</v>
      </c>
    </row>
    <row r="4171" spans="1:2">
      <c r="A4171" s="1" t="s">
        <v>5154</v>
      </c>
      <c r="B4171">
        <v>43804</v>
      </c>
    </row>
    <row r="4172" spans="1:2">
      <c r="A4172" s="1" t="s">
        <v>5155</v>
      </c>
      <c r="B4172">
        <v>43844</v>
      </c>
    </row>
    <row r="4173" spans="1:2">
      <c r="A4173" s="1" t="s">
        <v>5156</v>
      </c>
      <c r="B4173">
        <v>43825</v>
      </c>
    </row>
    <row r="4174" spans="1:2">
      <c r="A4174" s="1" t="s">
        <v>5157</v>
      </c>
      <c r="B4174">
        <v>43733</v>
      </c>
    </row>
    <row r="4175" spans="1:2">
      <c r="A4175" s="1" t="s">
        <v>5158</v>
      </c>
      <c r="B4175">
        <v>43805</v>
      </c>
    </row>
    <row r="4176" spans="1:2">
      <c r="A4176" s="1" t="s">
        <v>5159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5160</v>
      </c>
      <c r="B4178">
        <v>43804</v>
      </c>
    </row>
    <row r="4179" spans="1:2">
      <c r="A4179" s="1" t="s">
        <v>5161</v>
      </c>
      <c r="B4179">
        <v>43784</v>
      </c>
    </row>
    <row r="4180" spans="1:2">
      <c r="A4180" s="1" t="s">
        <v>5162</v>
      </c>
      <c r="B4180">
        <v>43859</v>
      </c>
    </row>
    <row r="4181" spans="1:2">
      <c r="A4181" s="1" t="s">
        <v>5163</v>
      </c>
      <c r="B4181">
        <v>43787</v>
      </c>
    </row>
    <row r="4182" spans="1:2">
      <c r="A4182" s="1" t="s">
        <v>5164</v>
      </c>
      <c r="B4182">
        <v>43831</v>
      </c>
    </row>
    <row r="4183" spans="1:2">
      <c r="A4183" s="1" t="s">
        <v>5165</v>
      </c>
      <c r="B4183">
        <v>43735</v>
      </c>
    </row>
    <row r="4184" spans="1:2">
      <c r="A4184" s="1" t="s">
        <v>5166</v>
      </c>
      <c r="B4184">
        <v>43815</v>
      </c>
    </row>
    <row r="4185" spans="1:2">
      <c r="A4185" s="1" t="s">
        <v>5167</v>
      </c>
      <c r="B4185">
        <v>43734</v>
      </c>
    </row>
    <row r="4186" spans="1:2">
      <c r="A4186" s="1" t="s">
        <v>5168</v>
      </c>
      <c r="B4186">
        <v>43798</v>
      </c>
    </row>
    <row r="4187" spans="1:2">
      <c r="A4187" s="1" t="s">
        <v>5169</v>
      </c>
      <c r="B4187">
        <v>43784</v>
      </c>
    </row>
    <row r="4188" spans="1:2">
      <c r="A4188" s="1" t="s">
        <v>5170</v>
      </c>
      <c r="B4188">
        <v>43739</v>
      </c>
    </row>
    <row r="4189" spans="1:2">
      <c r="A4189" s="1" t="s">
        <v>5171</v>
      </c>
      <c r="B4189">
        <v>43738</v>
      </c>
    </row>
    <row r="4190" spans="1:2">
      <c r="A4190" s="1" t="s">
        <v>317</v>
      </c>
      <c r="B4190">
        <v>43844</v>
      </c>
    </row>
    <row r="4191" spans="1:2">
      <c r="A4191" s="1" t="s">
        <v>5172</v>
      </c>
      <c r="B4191">
        <v>43830</v>
      </c>
    </row>
    <row r="4192" spans="1:2">
      <c r="A4192" s="1" t="s">
        <v>5173</v>
      </c>
      <c r="B4192">
        <v>43830</v>
      </c>
    </row>
    <row r="4193" spans="1:2">
      <c r="A4193" s="1" t="s">
        <v>5174</v>
      </c>
      <c r="B4193">
        <v>43830</v>
      </c>
    </row>
    <row r="4194" spans="1:2">
      <c r="A4194" s="1" t="s">
        <v>5175</v>
      </c>
      <c r="B4194">
        <v>43803</v>
      </c>
    </row>
    <row r="4195" spans="1:2">
      <c r="A4195" s="1" t="s">
        <v>5176</v>
      </c>
      <c r="B4195">
        <v>43739</v>
      </c>
    </row>
    <row r="4196" spans="1:2">
      <c r="A4196" s="1" t="s">
        <v>5177</v>
      </c>
      <c r="B4196">
        <v>43819</v>
      </c>
    </row>
    <row r="4197" spans="1:2">
      <c r="A4197" s="1" t="s">
        <v>99</v>
      </c>
      <c r="B4197">
        <v>43812</v>
      </c>
    </row>
    <row r="4198" spans="1:2">
      <c r="A4198" s="1" t="s">
        <v>443</v>
      </c>
      <c r="B4198">
        <v>43847</v>
      </c>
    </row>
    <row r="4199" spans="1:2">
      <c r="A4199" s="1" t="s">
        <v>5178</v>
      </c>
      <c r="B4199">
        <v>43511</v>
      </c>
    </row>
    <row r="4200" spans="1:2">
      <c r="A4200" s="1" t="s">
        <v>5179</v>
      </c>
      <c r="B4200">
        <v>43812</v>
      </c>
    </row>
    <row r="4201" spans="1:2">
      <c r="A4201" s="1" t="s">
        <v>5180</v>
      </c>
      <c r="B4201">
        <v>43825</v>
      </c>
    </row>
    <row r="4202" spans="1:2">
      <c r="A4202" s="1" t="s">
        <v>5181</v>
      </c>
      <c r="B4202">
        <v>43826</v>
      </c>
    </row>
    <row r="4203" spans="1:2">
      <c r="A4203" s="1" t="s">
        <v>5182</v>
      </c>
      <c r="B4203">
        <v>43819</v>
      </c>
    </row>
    <row r="4204" spans="1:2">
      <c r="A4204" s="1" t="s">
        <v>5183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5184</v>
      </c>
      <c r="B4206">
        <v>43741</v>
      </c>
    </row>
    <row r="4207" spans="1:2">
      <c r="A4207" s="1" t="s">
        <v>5185</v>
      </c>
      <c r="B4207">
        <v>43738</v>
      </c>
    </row>
    <row r="4208" spans="1:2">
      <c r="A4208" s="1" t="s">
        <v>5186</v>
      </c>
      <c r="B4208" t="s">
        <v>638</v>
      </c>
    </row>
    <row r="4209" spans="1:2">
      <c r="A4209" s="1" t="s">
        <v>5187</v>
      </c>
      <c r="B4209">
        <v>43758</v>
      </c>
    </row>
    <row r="4210" spans="1:2">
      <c r="A4210" s="1" t="s">
        <v>5188</v>
      </c>
      <c r="B4210">
        <v>43689</v>
      </c>
    </row>
    <row r="4211" spans="1:2">
      <c r="A4211" s="1" t="s">
        <v>5189</v>
      </c>
      <c r="B4211">
        <v>43823</v>
      </c>
    </row>
    <row r="4212" spans="1:2">
      <c r="A4212" s="1" t="s">
        <v>5190</v>
      </c>
      <c r="B4212">
        <v>43832</v>
      </c>
    </row>
    <row r="4213" spans="1:2">
      <c r="A4213" s="1" t="s">
        <v>5191</v>
      </c>
      <c r="B4213">
        <v>43819</v>
      </c>
    </row>
    <row r="4214" spans="1:2">
      <c r="A4214" s="1" t="s">
        <v>5192</v>
      </c>
      <c r="B4214">
        <v>43829</v>
      </c>
    </row>
    <row r="4215" spans="1:2">
      <c r="A4215" s="1" t="s">
        <v>5193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5194</v>
      </c>
      <c r="B4217">
        <v>43802</v>
      </c>
    </row>
    <row r="4218" spans="1:2">
      <c r="A4218" s="1" t="s">
        <v>5195</v>
      </c>
      <c r="B4218">
        <v>43818</v>
      </c>
    </row>
    <row r="4219" spans="1:2">
      <c r="A4219" s="1" t="s">
        <v>5196</v>
      </c>
      <c r="B4219">
        <v>43798</v>
      </c>
    </row>
    <row r="4220" spans="1:2">
      <c r="A4220" s="1" t="s">
        <v>5197</v>
      </c>
      <c r="B4220" t="s">
        <v>638</v>
      </c>
    </row>
    <row r="4221" spans="1:2">
      <c r="A4221" s="1" t="s">
        <v>349</v>
      </c>
      <c r="B4221">
        <v>43815</v>
      </c>
    </row>
    <row r="4222" spans="1:2">
      <c r="A4222" s="1" t="s">
        <v>5198</v>
      </c>
      <c r="B4222">
        <v>43798</v>
      </c>
    </row>
    <row r="4223" spans="1:2">
      <c r="A4223" s="1" t="s">
        <v>5199</v>
      </c>
      <c r="B4223">
        <v>43749</v>
      </c>
    </row>
    <row r="4224" spans="1:2">
      <c r="A4224" s="1" t="s">
        <v>5200</v>
      </c>
      <c r="B4224">
        <v>43826</v>
      </c>
    </row>
    <row r="4225" spans="1:2">
      <c r="A4225" s="1" t="s">
        <v>5201</v>
      </c>
      <c r="B4225">
        <v>43779</v>
      </c>
    </row>
    <row r="4226" spans="1:2">
      <c r="A4226" s="1" t="s">
        <v>5202</v>
      </c>
      <c r="B4226">
        <v>43847</v>
      </c>
    </row>
    <row r="4227" spans="1:2">
      <c r="A4227" s="1" t="s">
        <v>5203</v>
      </c>
      <c r="B4227">
        <v>43644</v>
      </c>
    </row>
    <row r="4228" spans="1:2">
      <c r="A4228" s="1" t="s">
        <v>5204</v>
      </c>
      <c r="B4228">
        <v>43832</v>
      </c>
    </row>
    <row r="4229" spans="1:2">
      <c r="A4229" s="1" t="s">
        <v>315</v>
      </c>
      <c r="B4229">
        <v>43861</v>
      </c>
    </row>
    <row r="4230" spans="1:2">
      <c r="A4230" s="1" t="s">
        <v>5205</v>
      </c>
      <c r="B4230">
        <v>43854</v>
      </c>
    </row>
    <row r="4231" spans="1:2">
      <c r="A4231" s="1" t="s">
        <v>5206</v>
      </c>
      <c r="B4231">
        <v>43755</v>
      </c>
    </row>
    <row r="4232" spans="1:2">
      <c r="A4232" s="1" t="s">
        <v>254</v>
      </c>
      <c r="B4232">
        <v>43819</v>
      </c>
    </row>
    <row r="4233" spans="1:2">
      <c r="A4233" s="1" t="s">
        <v>5207</v>
      </c>
      <c r="B4233">
        <v>43738</v>
      </c>
    </row>
    <row r="4234" spans="1:2">
      <c r="A4234" s="1" t="s">
        <v>5208</v>
      </c>
      <c r="B4234">
        <v>43740</v>
      </c>
    </row>
    <row r="4235" spans="1:2">
      <c r="A4235" s="1" t="s">
        <v>5209</v>
      </c>
      <c r="B4235">
        <v>43734</v>
      </c>
    </row>
    <row r="4236" spans="1:2">
      <c r="A4236" s="1" t="s">
        <v>5210</v>
      </c>
      <c r="B4236" t="s">
        <v>638</v>
      </c>
    </row>
    <row r="4237" spans="1:2">
      <c r="A4237" s="1" t="s">
        <v>5211</v>
      </c>
      <c r="B4237">
        <v>43826</v>
      </c>
    </row>
    <row r="4238" spans="1:2">
      <c r="A4238" s="1" t="s">
        <v>5212</v>
      </c>
      <c r="B4238">
        <v>43816</v>
      </c>
    </row>
    <row r="4239" spans="1:2">
      <c r="A4239" s="1" t="s">
        <v>5213</v>
      </c>
      <c r="B4239">
        <v>43818</v>
      </c>
    </row>
    <row r="4240" spans="1:2">
      <c r="A4240" s="1" t="s">
        <v>5214</v>
      </c>
      <c r="B4240">
        <v>43832</v>
      </c>
    </row>
    <row r="4241" spans="1:2">
      <c r="A4241" s="1" t="s">
        <v>5215</v>
      </c>
      <c r="B4241">
        <v>43843</v>
      </c>
    </row>
    <row r="4242" spans="1:2">
      <c r="A4242" s="1" t="s">
        <v>5216</v>
      </c>
      <c r="B4242">
        <v>43781</v>
      </c>
    </row>
    <row r="4243" spans="1:2">
      <c r="A4243" s="1" t="s">
        <v>5217</v>
      </c>
      <c r="B4243">
        <v>43825</v>
      </c>
    </row>
    <row r="4244" spans="1:2">
      <c r="A4244" s="1" t="s">
        <v>5218</v>
      </c>
      <c r="B4244">
        <v>43461</v>
      </c>
    </row>
    <row r="4245" spans="1:2">
      <c r="A4245" s="1" t="s">
        <v>326</v>
      </c>
      <c r="B4245">
        <v>43805</v>
      </c>
    </row>
    <row r="4246" spans="1:2">
      <c r="A4246" s="1" t="s">
        <v>5219</v>
      </c>
      <c r="B4246">
        <v>43825</v>
      </c>
    </row>
    <row r="4247" spans="1:2">
      <c r="A4247" s="1" t="s">
        <v>5220</v>
      </c>
      <c r="B4247">
        <v>43825</v>
      </c>
    </row>
    <row r="4248" spans="1:2">
      <c r="A4248" s="1" t="s">
        <v>5221</v>
      </c>
      <c r="B4248">
        <v>43735</v>
      </c>
    </row>
    <row r="4249" spans="1:2">
      <c r="A4249" s="1" t="s">
        <v>5222</v>
      </c>
      <c r="B4249">
        <v>43853</v>
      </c>
    </row>
    <row r="4250" spans="1:2">
      <c r="A4250" s="1" t="s">
        <v>5223</v>
      </c>
      <c r="B4250">
        <v>43602</v>
      </c>
    </row>
    <row r="4251" spans="1:2">
      <c r="A4251" s="1" t="s">
        <v>5224</v>
      </c>
      <c r="B4251">
        <v>43817</v>
      </c>
    </row>
    <row r="4252" spans="1:2">
      <c r="A4252" s="1" t="s">
        <v>5225</v>
      </c>
      <c r="B4252">
        <v>43775</v>
      </c>
    </row>
    <row r="4253" spans="1:2">
      <c r="A4253" s="1" t="s">
        <v>5226</v>
      </c>
      <c r="B4253">
        <v>43614</v>
      </c>
    </row>
    <row r="4254" spans="1:2">
      <c r="A4254" s="1" t="s">
        <v>5227</v>
      </c>
      <c r="B4254">
        <v>43706</v>
      </c>
    </row>
    <row r="4255" spans="1:2">
      <c r="A4255" s="1" t="s">
        <v>58</v>
      </c>
      <c r="B4255">
        <v>43809</v>
      </c>
    </row>
    <row r="4256" spans="1:2">
      <c r="A4256" s="1" t="s">
        <v>5228</v>
      </c>
      <c r="B4256">
        <v>43588</v>
      </c>
    </row>
    <row r="4257" spans="1:2">
      <c r="A4257" s="1" t="s">
        <v>5229</v>
      </c>
      <c r="B4257">
        <v>43830</v>
      </c>
    </row>
    <row r="4258" spans="1:2">
      <c r="A4258" s="1" t="s">
        <v>5230</v>
      </c>
      <c r="B4258">
        <v>43734</v>
      </c>
    </row>
    <row r="4259" spans="1:2">
      <c r="A4259" s="1" t="s">
        <v>5231</v>
      </c>
      <c r="B4259">
        <v>43753</v>
      </c>
    </row>
    <row r="4260" spans="1:2">
      <c r="A4260" s="1" t="s">
        <v>5232</v>
      </c>
      <c r="B4260">
        <v>43798</v>
      </c>
    </row>
    <row r="4261" spans="1:2">
      <c r="A4261" s="1" t="s">
        <v>5233</v>
      </c>
      <c r="B4261">
        <v>43812</v>
      </c>
    </row>
    <row r="4262" spans="1:2">
      <c r="A4262" s="1" t="s">
        <v>146</v>
      </c>
      <c r="B4262">
        <v>43826</v>
      </c>
    </row>
    <row r="4263" spans="1:2">
      <c r="A4263" s="1" t="s">
        <v>5234</v>
      </c>
      <c r="B4263">
        <v>43819</v>
      </c>
    </row>
    <row r="4264" spans="1:2">
      <c r="A4264" s="1" t="s">
        <v>5235</v>
      </c>
      <c r="B4264">
        <v>43800</v>
      </c>
    </row>
    <row r="4265" spans="1:2">
      <c r="A4265" s="1" t="s">
        <v>5236</v>
      </c>
      <c r="B4265">
        <v>43776</v>
      </c>
    </row>
    <row r="4266" spans="1:2">
      <c r="A4266" s="1" t="s">
        <v>5237</v>
      </c>
      <c r="B4266">
        <v>43801</v>
      </c>
    </row>
    <row r="4267" spans="1:2">
      <c r="A4267" s="1" t="s">
        <v>29</v>
      </c>
      <c r="B4267">
        <v>43845</v>
      </c>
    </row>
    <row r="4268" spans="1:2">
      <c r="A4268" s="1" t="s">
        <v>5238</v>
      </c>
      <c r="B4268">
        <v>43735</v>
      </c>
    </row>
    <row r="4269" spans="1:2">
      <c r="A4269" s="1" t="s">
        <v>5239</v>
      </c>
      <c r="B4269">
        <v>43802</v>
      </c>
    </row>
    <row r="4270" spans="1:2">
      <c r="A4270" s="1" t="s">
        <v>5240</v>
      </c>
      <c r="B4270" t="s">
        <v>638</v>
      </c>
    </row>
    <row r="4271" spans="1:2">
      <c r="A4271" s="1" t="s">
        <v>5241</v>
      </c>
      <c r="B4271">
        <v>43777</v>
      </c>
    </row>
    <row r="4272" spans="1:2">
      <c r="A4272" s="1" t="s">
        <v>5242</v>
      </c>
      <c r="B4272">
        <v>43605</v>
      </c>
    </row>
    <row r="4273" spans="1:2">
      <c r="A4273" s="1" t="s">
        <v>5243</v>
      </c>
      <c r="B4273">
        <v>43735</v>
      </c>
    </row>
    <row r="4274" spans="1:2">
      <c r="A4274" s="1" t="s">
        <v>5244</v>
      </c>
      <c r="B4274">
        <v>43742</v>
      </c>
    </row>
    <row r="4275" spans="1:2">
      <c r="A4275" s="1" t="s">
        <v>52</v>
      </c>
      <c r="B4275">
        <v>43801</v>
      </c>
    </row>
    <row r="4276" spans="1:2">
      <c r="A4276" s="1" t="s">
        <v>5245</v>
      </c>
      <c r="B4276">
        <v>43840</v>
      </c>
    </row>
    <row r="4277" spans="1:2">
      <c r="A4277" s="1" t="s">
        <v>5246</v>
      </c>
      <c r="B4277">
        <v>43738</v>
      </c>
    </row>
    <row r="4278" spans="1:2">
      <c r="A4278" s="1" t="s">
        <v>5247</v>
      </c>
      <c r="B4278">
        <v>43738</v>
      </c>
    </row>
    <row r="4279" spans="1:2">
      <c r="A4279" s="1" t="s">
        <v>206</v>
      </c>
      <c r="B4279">
        <v>43784</v>
      </c>
    </row>
    <row r="4280" spans="1:2">
      <c r="A4280" s="1" t="s">
        <v>5248</v>
      </c>
      <c r="B4280">
        <v>43825</v>
      </c>
    </row>
    <row r="4281" spans="1:2">
      <c r="A4281" s="1" t="s">
        <v>5249</v>
      </c>
      <c r="B4281">
        <v>43789</v>
      </c>
    </row>
    <row r="4282" spans="1:2">
      <c r="A4282" s="1" t="s">
        <v>5250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5251</v>
      </c>
      <c r="B4284">
        <v>43825</v>
      </c>
    </row>
    <row r="4285" spans="1:2">
      <c r="A4285" s="1" t="s">
        <v>5252</v>
      </c>
      <c r="B4285">
        <v>43627</v>
      </c>
    </row>
    <row r="4286" spans="1:2">
      <c r="A4286" s="1" t="s">
        <v>5253</v>
      </c>
      <c r="B4286">
        <v>43607</v>
      </c>
    </row>
    <row r="4287" spans="1:2">
      <c r="A4287" s="1" t="s">
        <v>5254</v>
      </c>
      <c r="B4287">
        <v>43844</v>
      </c>
    </row>
    <row r="4288" spans="1:2">
      <c r="A4288" s="1" t="s">
        <v>5255</v>
      </c>
      <c r="B4288">
        <v>43832</v>
      </c>
    </row>
    <row r="4289" spans="1:2">
      <c r="A4289" s="1" t="s">
        <v>5256</v>
      </c>
      <c r="B4289">
        <v>43823</v>
      </c>
    </row>
    <row r="4290" spans="1:2">
      <c r="A4290" s="1" t="s">
        <v>309</v>
      </c>
      <c r="B4290">
        <v>43810</v>
      </c>
    </row>
    <row r="4291" spans="1:2">
      <c r="A4291" s="1" t="s">
        <v>5257</v>
      </c>
      <c r="B4291">
        <v>43733</v>
      </c>
    </row>
    <row r="4292" spans="1:2">
      <c r="A4292" s="1" t="s">
        <v>5258</v>
      </c>
      <c r="B4292">
        <v>43812</v>
      </c>
    </row>
    <row r="4293" spans="1:2">
      <c r="A4293" s="1" t="s">
        <v>5259</v>
      </c>
      <c r="B4293">
        <v>43740</v>
      </c>
    </row>
    <row r="4294" spans="1:2">
      <c r="A4294" s="1" t="s">
        <v>5260</v>
      </c>
      <c r="B4294">
        <v>43845</v>
      </c>
    </row>
    <row r="4295" spans="1:2">
      <c r="A4295" s="1" t="s">
        <v>134</v>
      </c>
      <c r="B4295">
        <v>43804</v>
      </c>
    </row>
    <row r="4296" spans="1:2">
      <c r="A4296" s="1" t="s">
        <v>5261</v>
      </c>
      <c r="B4296">
        <v>43851</v>
      </c>
    </row>
    <row r="4297" spans="1:2">
      <c r="A4297" s="1" t="s">
        <v>5262</v>
      </c>
      <c r="B4297">
        <v>43845</v>
      </c>
    </row>
    <row r="4298" spans="1:2">
      <c r="A4298" s="1" t="s">
        <v>5263</v>
      </c>
      <c r="B4298">
        <v>43830</v>
      </c>
    </row>
    <row r="4299" spans="1:2">
      <c r="A4299" s="1" t="s">
        <v>5264</v>
      </c>
      <c r="B4299">
        <v>43647</v>
      </c>
    </row>
    <row r="4300" spans="1:2">
      <c r="A4300" s="1" t="s">
        <v>5265</v>
      </c>
      <c r="B4300" t="s">
        <v>638</v>
      </c>
    </row>
    <row r="4301" spans="1:2">
      <c r="A4301" s="1" t="s">
        <v>5266</v>
      </c>
      <c r="B4301">
        <v>43826</v>
      </c>
    </row>
    <row r="4302" spans="1:2">
      <c r="A4302" s="1" t="s">
        <v>5267</v>
      </c>
      <c r="B4302">
        <v>43788</v>
      </c>
    </row>
    <row r="4303" spans="1:2">
      <c r="A4303" s="1" t="s">
        <v>5268</v>
      </c>
      <c r="B4303">
        <v>43756</v>
      </c>
    </row>
    <row r="4304" spans="1:2">
      <c r="A4304" s="1" t="s">
        <v>5269</v>
      </c>
      <c r="B4304" t="s">
        <v>638</v>
      </c>
    </row>
    <row r="4305" spans="1:2">
      <c r="A4305" s="1" t="s">
        <v>5270</v>
      </c>
      <c r="B4305">
        <v>43739</v>
      </c>
    </row>
    <row r="4306" spans="1:2">
      <c r="A4306" s="1" t="s">
        <v>198</v>
      </c>
      <c r="B4306">
        <v>43819</v>
      </c>
    </row>
    <row r="4307" spans="1:2">
      <c r="A4307" s="1" t="s">
        <v>5271</v>
      </c>
      <c r="B4307">
        <v>43818</v>
      </c>
    </row>
    <row r="4308" spans="1:2">
      <c r="A4308" s="1" t="s">
        <v>5272</v>
      </c>
      <c r="B4308">
        <v>43735</v>
      </c>
    </row>
    <row r="4309" spans="1:2">
      <c r="A4309" s="1" t="s">
        <v>5273</v>
      </c>
      <c r="B4309">
        <v>43774</v>
      </c>
    </row>
    <row r="4310" spans="1:2">
      <c r="A4310" s="1" t="s">
        <v>5274</v>
      </c>
      <c r="B4310">
        <v>43830</v>
      </c>
    </row>
    <row r="4311" spans="1:2">
      <c r="A4311" s="1" t="s">
        <v>5275</v>
      </c>
      <c r="B4311">
        <v>43784</v>
      </c>
    </row>
    <row r="4312" spans="1:2">
      <c r="A4312" s="1" t="s">
        <v>5276</v>
      </c>
      <c r="B4312">
        <v>43804</v>
      </c>
    </row>
    <row r="4313" spans="1:2">
      <c r="A4313" s="1" t="s">
        <v>5277</v>
      </c>
      <c r="B4313">
        <v>43819</v>
      </c>
    </row>
    <row r="4314" spans="1:2">
      <c r="A4314" s="1" t="s">
        <v>5278</v>
      </c>
      <c r="B4314">
        <v>43784</v>
      </c>
    </row>
    <row r="4315" spans="1:2">
      <c r="A4315" s="1" t="s">
        <v>5279</v>
      </c>
      <c r="B4315">
        <v>43626</v>
      </c>
    </row>
    <row r="4316" spans="1:2">
      <c r="A4316" s="1" t="s">
        <v>5280</v>
      </c>
      <c r="B4316">
        <v>43740</v>
      </c>
    </row>
    <row r="4317" spans="1:2">
      <c r="A4317" s="1" t="s">
        <v>5281</v>
      </c>
      <c r="B4317">
        <v>43783</v>
      </c>
    </row>
    <row r="4318" spans="1:2">
      <c r="A4318" s="1" t="s">
        <v>5282</v>
      </c>
      <c r="B4318">
        <v>43789</v>
      </c>
    </row>
    <row r="4319" spans="1:2">
      <c r="A4319" s="1" t="s">
        <v>5283</v>
      </c>
      <c r="B4319">
        <v>43748</v>
      </c>
    </row>
    <row r="4320" spans="1:2">
      <c r="A4320" s="1" t="s">
        <v>5284</v>
      </c>
      <c r="B4320">
        <v>43770</v>
      </c>
    </row>
    <row r="4321" spans="1:2">
      <c r="A4321" s="1" t="s">
        <v>5285</v>
      </c>
      <c r="B4321">
        <v>43845</v>
      </c>
    </row>
    <row r="4322" spans="1:2">
      <c r="A4322" s="1" t="s">
        <v>5286</v>
      </c>
      <c r="B4322">
        <v>43805</v>
      </c>
    </row>
    <row r="4323" spans="1:2">
      <c r="A4323" s="1" t="s">
        <v>5287</v>
      </c>
      <c r="B4323">
        <v>43746</v>
      </c>
    </row>
    <row r="4324" spans="1:2">
      <c r="A4324" s="1" t="s">
        <v>5288</v>
      </c>
      <c r="B4324">
        <v>43763</v>
      </c>
    </row>
    <row r="4325" spans="1:2">
      <c r="A4325" s="1" t="s">
        <v>5289</v>
      </c>
      <c r="B4325">
        <v>43762</v>
      </c>
    </row>
    <row r="4326" spans="1:2">
      <c r="A4326" s="1" t="s">
        <v>5290</v>
      </c>
      <c r="B4326">
        <v>43826</v>
      </c>
    </row>
    <row r="4327" spans="1:2">
      <c r="A4327" s="1" t="s">
        <v>5291</v>
      </c>
      <c r="B4327">
        <v>43626</v>
      </c>
    </row>
    <row r="4328" spans="1:2">
      <c r="A4328" s="1" t="s">
        <v>5292</v>
      </c>
      <c r="B4328">
        <v>43819</v>
      </c>
    </row>
    <row r="4329" spans="1:2">
      <c r="A4329" s="1" t="s">
        <v>5293</v>
      </c>
      <c r="B4329">
        <v>43819</v>
      </c>
    </row>
    <row r="4330" spans="1:2">
      <c r="A4330" s="1" t="s">
        <v>5294</v>
      </c>
      <c r="B4330">
        <v>43739</v>
      </c>
    </row>
    <row r="4331" spans="1:2">
      <c r="A4331" s="1" t="s">
        <v>325</v>
      </c>
      <c r="B4331">
        <v>43809</v>
      </c>
    </row>
    <row r="4332" spans="1:2">
      <c r="A4332" s="1" t="s">
        <v>5295</v>
      </c>
      <c r="B4332">
        <v>43816</v>
      </c>
    </row>
    <row r="4333" spans="1:2">
      <c r="A4333" s="1" t="s">
        <v>5296</v>
      </c>
      <c r="B4333">
        <v>43790</v>
      </c>
    </row>
    <row r="4334" spans="1:2">
      <c r="A4334" s="1" t="s">
        <v>5297</v>
      </c>
      <c r="B4334">
        <v>43777</v>
      </c>
    </row>
    <row r="4335" spans="1:2">
      <c r="A4335" s="1" t="s">
        <v>5298</v>
      </c>
      <c r="B4335">
        <v>43830</v>
      </c>
    </row>
    <row r="4336" spans="1:2">
      <c r="A4336" s="1" t="s">
        <v>5299</v>
      </c>
      <c r="B4336" t="s">
        <v>638</v>
      </c>
    </row>
    <row r="4337" spans="1:2">
      <c r="A4337" s="1" t="s">
        <v>5300</v>
      </c>
      <c r="B4337">
        <v>43830</v>
      </c>
    </row>
    <row r="4338" spans="1:2">
      <c r="A4338" s="1" t="s">
        <v>5301</v>
      </c>
      <c r="B4338">
        <v>43816</v>
      </c>
    </row>
    <row r="4339" spans="1:2">
      <c r="A4339" s="1" t="s">
        <v>5302</v>
      </c>
      <c r="B4339">
        <v>43814</v>
      </c>
    </row>
    <row r="4340" spans="1:2">
      <c r="A4340" s="1" t="s">
        <v>5303</v>
      </c>
      <c r="B4340">
        <v>43812</v>
      </c>
    </row>
    <row r="4341" spans="1:2">
      <c r="A4341" s="1" t="s">
        <v>50</v>
      </c>
      <c r="B4341">
        <v>43861</v>
      </c>
    </row>
    <row r="4342" spans="1:2">
      <c r="A4342" s="1" t="s">
        <v>5304</v>
      </c>
      <c r="B4342">
        <v>43819</v>
      </c>
    </row>
    <row r="4343" spans="1:2">
      <c r="A4343" s="1" t="s">
        <v>5305</v>
      </c>
      <c r="B4343">
        <v>43640</v>
      </c>
    </row>
    <row r="4344" spans="1:2">
      <c r="A4344" s="1" t="s">
        <v>5306</v>
      </c>
      <c r="B4344">
        <v>43693</v>
      </c>
    </row>
    <row r="4345" spans="1:2">
      <c r="A4345" s="1" t="s">
        <v>5307</v>
      </c>
      <c r="B4345">
        <v>43816</v>
      </c>
    </row>
    <row r="4346" spans="1:2">
      <c r="A4346" s="1" t="s">
        <v>5308</v>
      </c>
      <c r="B4346">
        <v>43798</v>
      </c>
    </row>
    <row r="4347" spans="1:2">
      <c r="A4347" s="1" t="s">
        <v>5309</v>
      </c>
      <c r="B4347">
        <v>43819</v>
      </c>
    </row>
    <row r="4348" spans="1:2">
      <c r="A4348" s="1" t="s">
        <v>5310</v>
      </c>
      <c r="B4348">
        <v>43740</v>
      </c>
    </row>
    <row r="4349" spans="1:2">
      <c r="A4349" s="1" t="s">
        <v>5311</v>
      </c>
      <c r="B4349">
        <v>43819</v>
      </c>
    </row>
    <row r="4350" spans="1:2">
      <c r="A4350" s="1" t="s">
        <v>225</v>
      </c>
      <c r="B4350">
        <v>43871</v>
      </c>
    </row>
    <row r="4351" spans="1:2">
      <c r="A4351" s="1" t="s">
        <v>5312</v>
      </c>
      <c r="B4351">
        <v>43738</v>
      </c>
    </row>
    <row r="4352" spans="1:2">
      <c r="A4352" s="1" t="s">
        <v>5313</v>
      </c>
      <c r="B4352">
        <v>43738</v>
      </c>
    </row>
    <row r="4353" spans="1:2">
      <c r="A4353" s="1" t="s">
        <v>5314</v>
      </c>
      <c r="B4353">
        <v>43735</v>
      </c>
    </row>
    <row r="4354" spans="1:2">
      <c r="A4354" s="1" t="s">
        <v>5315</v>
      </c>
      <c r="B4354">
        <v>43803</v>
      </c>
    </row>
    <row r="4355" spans="1:2">
      <c r="A4355" s="1" t="s">
        <v>5316</v>
      </c>
      <c r="B4355" t="s">
        <v>638</v>
      </c>
    </row>
    <row r="4356" spans="1:2">
      <c r="A4356" s="1" t="s">
        <v>5317</v>
      </c>
      <c r="B4356">
        <v>43605</v>
      </c>
    </row>
    <row r="4357" spans="1:2">
      <c r="A4357" s="1" t="s">
        <v>5318</v>
      </c>
      <c r="B4357">
        <v>43819</v>
      </c>
    </row>
    <row r="4358" spans="1:2">
      <c r="A4358" s="1" t="s">
        <v>5319</v>
      </c>
      <c r="B4358">
        <v>43825</v>
      </c>
    </row>
    <row r="4359" spans="1:2">
      <c r="A4359" s="1" t="s">
        <v>5320</v>
      </c>
      <c r="B4359">
        <v>43593</v>
      </c>
    </row>
    <row r="4360" spans="1:2">
      <c r="A4360" s="1" t="s">
        <v>316</v>
      </c>
      <c r="B4360">
        <v>43770</v>
      </c>
    </row>
    <row r="4361" spans="1:2">
      <c r="A4361" s="1" t="s">
        <v>5321</v>
      </c>
      <c r="B4361">
        <v>43825</v>
      </c>
    </row>
    <row r="4362" spans="1:2">
      <c r="A4362" s="1" t="s">
        <v>478</v>
      </c>
      <c r="B4362">
        <v>43815</v>
      </c>
    </row>
    <row r="4363" spans="1:2">
      <c r="A4363" s="1" t="s">
        <v>5322</v>
      </c>
      <c r="B4363">
        <v>43738</v>
      </c>
    </row>
    <row r="4364" spans="1:2">
      <c r="A4364" s="1" t="s">
        <v>55</v>
      </c>
      <c r="B4364">
        <v>43809</v>
      </c>
    </row>
    <row r="4365" spans="1:2">
      <c r="A4365" s="1" t="s">
        <v>5323</v>
      </c>
      <c r="B4365">
        <v>43859</v>
      </c>
    </row>
    <row r="4366" spans="1:2">
      <c r="A4366" s="1" t="s">
        <v>5324</v>
      </c>
      <c r="B4366">
        <v>43738</v>
      </c>
    </row>
    <row r="4367" spans="1:2">
      <c r="A4367" s="1" t="s">
        <v>307</v>
      </c>
      <c r="B4367">
        <v>43809</v>
      </c>
    </row>
    <row r="4368" spans="1:2">
      <c r="A4368" s="1" t="s">
        <v>5325</v>
      </c>
      <c r="B4368">
        <v>43636</v>
      </c>
    </row>
    <row r="4369" spans="1:2">
      <c r="A4369" s="1" t="s">
        <v>5326</v>
      </c>
      <c r="B4369">
        <v>43861</v>
      </c>
    </row>
    <row r="4370" spans="1:2">
      <c r="A4370" s="1" t="s">
        <v>5327</v>
      </c>
      <c r="B4370">
        <v>43832</v>
      </c>
    </row>
    <row r="4371" spans="1:2">
      <c r="A4371" s="1" t="s">
        <v>5328</v>
      </c>
      <c r="B4371">
        <v>43830</v>
      </c>
    </row>
    <row r="4372" spans="1:2">
      <c r="A4372" s="1" t="s">
        <v>5329</v>
      </c>
      <c r="B4372">
        <v>43830</v>
      </c>
    </row>
    <row r="4373" spans="1:2">
      <c r="A4373" s="1" t="s">
        <v>321</v>
      </c>
      <c r="B4373">
        <v>43537</v>
      </c>
    </row>
    <row r="4374" spans="1:2">
      <c r="A4374" s="1" t="s">
        <v>5330</v>
      </c>
      <c r="B4374">
        <v>43798</v>
      </c>
    </row>
    <row r="4375" spans="1:2">
      <c r="A4375" s="1" t="s">
        <v>5331</v>
      </c>
      <c r="B4375">
        <v>43819</v>
      </c>
    </row>
    <row r="4376" spans="1:2">
      <c r="A4376" s="1" t="s">
        <v>31</v>
      </c>
      <c r="B4376">
        <v>43864</v>
      </c>
    </row>
    <row r="4377" spans="1:2">
      <c r="A4377" s="1" t="s">
        <v>5332</v>
      </c>
      <c r="B4377" t="s">
        <v>638</v>
      </c>
    </row>
    <row r="4378" spans="1:2">
      <c r="A4378" s="1" t="s">
        <v>5333</v>
      </c>
      <c r="B4378">
        <v>43735</v>
      </c>
    </row>
    <row r="4379" spans="1:2">
      <c r="A4379" s="1" t="s">
        <v>5334</v>
      </c>
      <c r="B4379">
        <v>43845</v>
      </c>
    </row>
    <row r="4380" spans="1:2">
      <c r="A4380" s="1" t="s">
        <v>5335</v>
      </c>
      <c r="B4380">
        <v>43830</v>
      </c>
    </row>
    <row r="4381" spans="1:2">
      <c r="A4381" s="1" t="s">
        <v>5336</v>
      </c>
      <c r="B4381" t="s">
        <v>638</v>
      </c>
    </row>
    <row r="4382" spans="1:2">
      <c r="A4382" s="1" t="s">
        <v>5337</v>
      </c>
      <c r="B4382">
        <v>43830</v>
      </c>
    </row>
    <row r="4383" spans="1:2">
      <c r="A4383" s="1" t="s">
        <v>5338</v>
      </c>
      <c r="B4383">
        <v>43696</v>
      </c>
    </row>
    <row r="4384" spans="1:2">
      <c r="A4384" s="1" t="s">
        <v>5339</v>
      </c>
      <c r="B4384">
        <v>43805</v>
      </c>
    </row>
    <row r="4385" spans="1:2">
      <c r="A4385" s="1" t="s">
        <v>5340</v>
      </c>
      <c r="B4385">
        <v>43829</v>
      </c>
    </row>
    <row r="4386" spans="1:2">
      <c r="A4386" s="1" t="s">
        <v>5341</v>
      </c>
      <c r="B4386">
        <v>43739</v>
      </c>
    </row>
    <row r="4387" spans="1:2">
      <c r="A4387" s="1" t="s">
        <v>5342</v>
      </c>
      <c r="B4387">
        <v>43574</v>
      </c>
    </row>
    <row r="4388" spans="1:2">
      <c r="A4388" s="1" t="s">
        <v>5343</v>
      </c>
      <c r="B4388">
        <v>43817</v>
      </c>
    </row>
    <row r="4389" spans="1:2">
      <c r="A4389" s="1" t="s">
        <v>5344</v>
      </c>
      <c r="B4389">
        <v>43738</v>
      </c>
    </row>
    <row r="4390" spans="1:2">
      <c r="A4390" s="1" t="s">
        <v>5345</v>
      </c>
      <c r="B4390">
        <v>43801</v>
      </c>
    </row>
    <row r="4391" spans="1:2">
      <c r="A4391" s="1" t="s">
        <v>5346</v>
      </c>
      <c r="B4391">
        <v>43735</v>
      </c>
    </row>
    <row r="4392" spans="1:2">
      <c r="A4392" s="1" t="s">
        <v>5347</v>
      </c>
      <c r="B4392">
        <v>43830</v>
      </c>
    </row>
    <row r="4393" spans="1:2">
      <c r="A4393" s="1" t="s">
        <v>5348</v>
      </c>
      <c r="B4393">
        <v>43769</v>
      </c>
    </row>
    <row r="4394" spans="1:2">
      <c r="A4394" s="1" t="s">
        <v>5349</v>
      </c>
      <c r="B4394">
        <v>43654</v>
      </c>
    </row>
    <row r="4395" spans="1:2">
      <c r="A4395" s="1" t="s">
        <v>5350</v>
      </c>
      <c r="B4395" t="s">
        <v>638</v>
      </c>
    </row>
    <row r="4396" spans="1:2">
      <c r="A4396" s="1" t="s">
        <v>5351</v>
      </c>
      <c r="B4396" t="s">
        <v>638</v>
      </c>
    </row>
    <row r="4397" spans="1:2">
      <c r="A4397" s="1" t="s">
        <v>5352</v>
      </c>
      <c r="B4397">
        <v>43794</v>
      </c>
    </row>
    <row r="4398" spans="1:2">
      <c r="A4398" s="1" t="s">
        <v>5353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5354</v>
      </c>
      <c r="B4400" t="s">
        <v>638</v>
      </c>
    </row>
    <row r="4401" spans="1:2">
      <c r="A4401" s="1" t="s">
        <v>5355</v>
      </c>
      <c r="B4401">
        <v>43789</v>
      </c>
    </row>
    <row r="4402" spans="1:2">
      <c r="A4402" s="1" t="s">
        <v>5356</v>
      </c>
      <c r="B4402">
        <v>43789</v>
      </c>
    </row>
    <row r="4403" spans="1:2">
      <c r="A4403" s="1" t="s">
        <v>5357</v>
      </c>
      <c r="B4403">
        <v>43738</v>
      </c>
    </row>
    <row r="4404" spans="1:2">
      <c r="A4404" s="1" t="s">
        <v>5358</v>
      </c>
      <c r="B4404">
        <v>43798</v>
      </c>
    </row>
    <row r="4405" spans="1:2">
      <c r="A4405" s="1" t="s">
        <v>5359</v>
      </c>
      <c r="B4405">
        <v>43739</v>
      </c>
    </row>
    <row r="4406" spans="1:2">
      <c r="A4406" s="1" t="s">
        <v>5360</v>
      </c>
      <c r="B4406">
        <v>43825</v>
      </c>
    </row>
    <row r="4407" spans="1:2">
      <c r="A4407" s="1" t="s">
        <v>68</v>
      </c>
      <c r="B4407">
        <v>43840</v>
      </c>
    </row>
    <row r="4408" spans="1:2">
      <c r="A4408" s="1" t="s">
        <v>187</v>
      </c>
      <c r="B4408">
        <v>43802</v>
      </c>
    </row>
    <row r="4409" spans="1:2">
      <c r="A4409" s="1" t="s">
        <v>5361</v>
      </c>
      <c r="B4409">
        <v>43815</v>
      </c>
    </row>
    <row r="4410" spans="1:2">
      <c r="A4410" s="1" t="s">
        <v>5362</v>
      </c>
      <c r="B4410">
        <v>43620</v>
      </c>
    </row>
    <row r="4411" spans="1:2">
      <c r="A4411" s="1" t="s">
        <v>5363</v>
      </c>
      <c r="B4411" t="s">
        <v>638</v>
      </c>
    </row>
    <row r="4412" spans="1:2">
      <c r="A4412" s="1" t="s">
        <v>5364</v>
      </c>
      <c r="B4412">
        <v>43738</v>
      </c>
    </row>
    <row r="4413" spans="1:2">
      <c r="A4413" s="1" t="s">
        <v>5365</v>
      </c>
      <c r="B4413">
        <v>43626</v>
      </c>
    </row>
    <row r="4414" spans="1:2">
      <c r="A4414" s="1" t="s">
        <v>5366</v>
      </c>
      <c r="B4414">
        <v>43733</v>
      </c>
    </row>
    <row r="4415" spans="1:2">
      <c r="A4415" s="1" t="s">
        <v>5367</v>
      </c>
      <c r="B4415">
        <v>43822</v>
      </c>
    </row>
    <row r="4416" spans="1:2">
      <c r="A4416" s="1" t="s">
        <v>5368</v>
      </c>
      <c r="B4416">
        <v>43719</v>
      </c>
    </row>
    <row r="4417" spans="1:2">
      <c r="A4417" s="1" t="s">
        <v>5369</v>
      </c>
      <c r="B4417">
        <v>43812</v>
      </c>
    </row>
    <row r="4418" spans="1:2">
      <c r="A4418" s="1" t="s">
        <v>5370</v>
      </c>
      <c r="B4418">
        <v>43739</v>
      </c>
    </row>
    <row r="4419" spans="1:2">
      <c r="A4419" s="1" t="s">
        <v>5371</v>
      </c>
      <c r="B4419">
        <v>43833</v>
      </c>
    </row>
    <row r="4420" spans="1:2">
      <c r="A4420" s="1" t="s">
        <v>5372</v>
      </c>
      <c r="B4420">
        <v>43739</v>
      </c>
    </row>
    <row r="4421" spans="1:2">
      <c r="A4421" s="1" t="s">
        <v>5373</v>
      </c>
      <c r="B4421">
        <v>43817</v>
      </c>
    </row>
    <row r="4422" spans="1:2">
      <c r="A4422" s="1" t="s">
        <v>5374</v>
      </c>
      <c r="B4422">
        <v>43739</v>
      </c>
    </row>
    <row r="4423" spans="1:2">
      <c r="A4423" s="1" t="s">
        <v>5375</v>
      </c>
      <c r="B4423">
        <v>43822</v>
      </c>
    </row>
    <row r="4424" spans="1:2">
      <c r="A4424" s="1" t="s">
        <v>5376</v>
      </c>
      <c r="B4424">
        <v>43805</v>
      </c>
    </row>
    <row r="4425" spans="1:2">
      <c r="A4425" s="1" t="s">
        <v>5377</v>
      </c>
      <c r="B4425" t="s">
        <v>638</v>
      </c>
    </row>
    <row r="4426" spans="1:2">
      <c r="A4426" s="1" t="s">
        <v>5378</v>
      </c>
      <c r="B4426">
        <v>43622</v>
      </c>
    </row>
    <row r="4427" spans="1:2">
      <c r="A4427" s="1" t="s">
        <v>5379</v>
      </c>
      <c r="B4427" t="s">
        <v>638</v>
      </c>
    </row>
    <row r="4428" spans="1:2">
      <c r="A4428" s="1" t="s">
        <v>5380</v>
      </c>
      <c r="B4428">
        <v>43734</v>
      </c>
    </row>
    <row r="4429" spans="1:2">
      <c r="A4429" s="1" t="s">
        <v>5381</v>
      </c>
      <c r="B4429">
        <v>43815</v>
      </c>
    </row>
    <row r="4430" spans="1:2">
      <c r="A4430" s="1" t="s">
        <v>118</v>
      </c>
      <c r="B4430">
        <v>43825</v>
      </c>
    </row>
    <row r="4431" spans="1:2">
      <c r="A4431" s="1" t="s">
        <v>5382</v>
      </c>
      <c r="B4431">
        <v>43738</v>
      </c>
    </row>
    <row r="4432" spans="1:2">
      <c r="A4432" s="1" t="s">
        <v>5383</v>
      </c>
      <c r="B4432">
        <v>43831</v>
      </c>
    </row>
    <row r="4433" spans="1:2">
      <c r="A4433" s="1" t="s">
        <v>5384</v>
      </c>
      <c r="B4433">
        <v>43787</v>
      </c>
    </row>
    <row r="4434" spans="1:2">
      <c r="A4434" s="1" t="s">
        <v>5385</v>
      </c>
      <c r="B4434">
        <v>43510</v>
      </c>
    </row>
    <row r="4435" spans="1:2">
      <c r="A4435" s="1" t="s">
        <v>5386</v>
      </c>
      <c r="B4435">
        <v>43829</v>
      </c>
    </row>
    <row r="4436" spans="1:2">
      <c r="A4436" s="1" t="s">
        <v>5387</v>
      </c>
      <c r="B4436">
        <v>43819</v>
      </c>
    </row>
    <row r="4437" spans="1:2">
      <c r="A4437" s="1" t="s">
        <v>5388</v>
      </c>
      <c r="B4437">
        <v>43735</v>
      </c>
    </row>
    <row r="4438" spans="1:2">
      <c r="A4438" s="1" t="s">
        <v>5389</v>
      </c>
      <c r="B4438">
        <v>43789</v>
      </c>
    </row>
    <row r="4439" spans="1:2">
      <c r="A4439" s="1" t="s">
        <v>5390</v>
      </c>
      <c r="B4439">
        <v>43805</v>
      </c>
    </row>
    <row r="4440" spans="1:2">
      <c r="A4440" s="1" t="s">
        <v>5391</v>
      </c>
      <c r="B4440">
        <v>43830</v>
      </c>
    </row>
    <row r="4441" spans="1:2">
      <c r="A4441" s="1" t="s">
        <v>5392</v>
      </c>
      <c r="B4441">
        <v>43798</v>
      </c>
    </row>
    <row r="4442" spans="1:2">
      <c r="A4442" s="1" t="s">
        <v>5393</v>
      </c>
      <c r="B4442">
        <v>43798</v>
      </c>
    </row>
    <row r="4443" spans="1:2">
      <c r="A4443" s="1" t="s">
        <v>5394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180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5395</v>
      </c>
      <c r="B4447">
        <v>43745</v>
      </c>
    </row>
    <row r="4448" spans="1:2">
      <c r="A4448" s="1" t="s">
        <v>5396</v>
      </c>
      <c r="B4448" t="s">
        <v>638</v>
      </c>
    </row>
    <row r="4449" spans="1:2">
      <c r="A4449" s="1" t="s">
        <v>5397</v>
      </c>
      <c r="B4449">
        <v>43724</v>
      </c>
    </row>
    <row r="4450" spans="1:2">
      <c r="A4450" s="1" t="s">
        <v>5398</v>
      </c>
      <c r="B4450" t="s">
        <v>638</v>
      </c>
    </row>
    <row r="4451" spans="1:2">
      <c r="A4451" s="1" t="s">
        <v>22</v>
      </c>
      <c r="B4451">
        <v>43801</v>
      </c>
    </row>
    <row r="4452" spans="1:2">
      <c r="A4452" s="1" t="s">
        <v>5399</v>
      </c>
      <c r="B4452">
        <v>43560</v>
      </c>
    </row>
    <row r="4453" spans="1:2">
      <c r="A4453" s="1" t="s">
        <v>5400</v>
      </c>
      <c r="B4453">
        <v>43735</v>
      </c>
    </row>
    <row r="4454" spans="1:2">
      <c r="A4454" s="1" t="s">
        <v>5401</v>
      </c>
      <c r="B4454" t="s">
        <v>638</v>
      </c>
    </row>
    <row r="4455" spans="1:2">
      <c r="A4455" s="1" t="s">
        <v>5402</v>
      </c>
      <c r="B4455">
        <v>43668</v>
      </c>
    </row>
    <row r="4456" spans="1:2">
      <c r="A4456" s="1" t="s">
        <v>5403</v>
      </c>
      <c r="B4456">
        <v>43825</v>
      </c>
    </row>
    <row r="4457" spans="1:2">
      <c r="A4457" s="1" t="s">
        <v>5404</v>
      </c>
      <c r="B4457">
        <v>43733</v>
      </c>
    </row>
    <row r="4458" spans="1:2">
      <c r="A4458" s="1" t="s">
        <v>5405</v>
      </c>
      <c r="B4458">
        <v>43745</v>
      </c>
    </row>
    <row r="4459" spans="1:2">
      <c r="A4459" s="1" t="s">
        <v>5406</v>
      </c>
      <c r="B4459">
        <v>43740</v>
      </c>
    </row>
    <row r="4460" spans="1:2">
      <c r="A4460" s="1" t="s">
        <v>5407</v>
      </c>
      <c r="B4460">
        <v>43825</v>
      </c>
    </row>
    <row r="4461" spans="1:2">
      <c r="A4461" s="1" t="s">
        <v>5408</v>
      </c>
      <c r="B4461">
        <v>43462</v>
      </c>
    </row>
    <row r="4462" spans="1:2">
      <c r="A4462" s="1" t="s">
        <v>5409</v>
      </c>
      <c r="B4462">
        <v>43805</v>
      </c>
    </row>
    <row r="4463" spans="1:2">
      <c r="A4463" s="1" t="s">
        <v>5410</v>
      </c>
      <c r="B4463">
        <v>43735</v>
      </c>
    </row>
    <row r="4464" spans="1:2">
      <c r="A4464" s="1" t="s">
        <v>5411</v>
      </c>
      <c r="B4464">
        <v>43819</v>
      </c>
    </row>
    <row r="4465" spans="1:2">
      <c r="A4465" s="1" t="s">
        <v>5412</v>
      </c>
      <c r="B4465">
        <v>43817</v>
      </c>
    </row>
    <row r="4466" spans="1:2">
      <c r="A4466" s="1" t="s">
        <v>5413</v>
      </c>
      <c r="B4466">
        <v>43818</v>
      </c>
    </row>
    <row r="4467" spans="1:2">
      <c r="A4467" s="1" t="s">
        <v>5414</v>
      </c>
      <c r="B4467">
        <v>43605</v>
      </c>
    </row>
    <row r="4468" spans="1:2">
      <c r="A4468" s="1" t="s">
        <v>5415</v>
      </c>
      <c r="B4468">
        <v>43654</v>
      </c>
    </row>
    <row r="4469" spans="1:2">
      <c r="A4469" s="1" t="s">
        <v>5416</v>
      </c>
      <c r="B4469">
        <v>43740</v>
      </c>
    </row>
    <row r="4470" spans="1:2">
      <c r="A4470" s="1" t="s">
        <v>5417</v>
      </c>
      <c r="B4470">
        <v>43648</v>
      </c>
    </row>
    <row r="4471" spans="1:2">
      <c r="A4471" s="1" t="s">
        <v>5418</v>
      </c>
      <c r="B4471">
        <v>43777</v>
      </c>
    </row>
    <row r="4472" spans="1:2">
      <c r="A4472" s="1" t="s">
        <v>5419</v>
      </c>
      <c r="B4472">
        <v>43812</v>
      </c>
    </row>
    <row r="4473" spans="1:2">
      <c r="A4473" s="1" t="s">
        <v>5420</v>
      </c>
      <c r="B4473">
        <v>43770</v>
      </c>
    </row>
    <row r="4474" spans="1:2">
      <c r="A4474" s="1" t="s">
        <v>5421</v>
      </c>
      <c r="B4474">
        <v>43819</v>
      </c>
    </row>
    <row r="4475" spans="1:2">
      <c r="A4475" s="1" t="s">
        <v>5422</v>
      </c>
      <c r="B4475">
        <v>43543</v>
      </c>
    </row>
    <row r="4476" spans="1:2">
      <c r="A4476" s="1" t="s">
        <v>5423</v>
      </c>
      <c r="B4476" t="s">
        <v>638</v>
      </c>
    </row>
    <row r="4477" spans="1:2">
      <c r="A4477" s="1" t="s">
        <v>5424</v>
      </c>
      <c r="B4477">
        <v>43815</v>
      </c>
    </row>
    <row r="4478" spans="1:2">
      <c r="A4478" s="1" t="s">
        <v>5425</v>
      </c>
      <c r="B4478">
        <v>43812</v>
      </c>
    </row>
    <row r="4479" spans="1:2">
      <c r="A4479" s="1" t="s">
        <v>5426</v>
      </c>
      <c r="B4479">
        <v>43784</v>
      </c>
    </row>
    <row r="4480" spans="1:2">
      <c r="A4480" s="1" t="s">
        <v>5427</v>
      </c>
      <c r="B4480">
        <v>43613</v>
      </c>
    </row>
    <row r="4481" spans="1:2">
      <c r="A4481" s="1" t="s">
        <v>5428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5429</v>
      </c>
      <c r="B4483">
        <v>43735</v>
      </c>
    </row>
    <row r="4484" spans="1:2">
      <c r="A4484" s="1" t="s">
        <v>5430</v>
      </c>
      <c r="B4484">
        <v>43825</v>
      </c>
    </row>
    <row r="4485" spans="1:2">
      <c r="A4485" s="1" t="s">
        <v>5431</v>
      </c>
      <c r="B4485">
        <v>43769</v>
      </c>
    </row>
    <row r="4486" spans="1:2">
      <c r="A4486" s="1" t="s">
        <v>5432</v>
      </c>
      <c r="B4486">
        <v>43809</v>
      </c>
    </row>
    <row r="4487" spans="1:2">
      <c r="A4487" s="1" t="s">
        <v>5433</v>
      </c>
      <c r="B4487">
        <v>43605</v>
      </c>
    </row>
    <row r="4488" spans="1:2">
      <c r="A4488" s="1" t="s">
        <v>5434</v>
      </c>
      <c r="B4488">
        <v>43762</v>
      </c>
    </row>
    <row r="4489" spans="1:2">
      <c r="A4489" s="1" t="s">
        <v>5435</v>
      </c>
      <c r="B4489">
        <v>43816</v>
      </c>
    </row>
    <row r="4490" spans="1:2">
      <c r="A4490" s="1" t="s">
        <v>5436</v>
      </c>
      <c r="B4490">
        <v>43826</v>
      </c>
    </row>
    <row r="4491" spans="1:2">
      <c r="A4491" s="1" t="s">
        <v>5437</v>
      </c>
      <c r="B4491">
        <v>43805</v>
      </c>
    </row>
    <row r="4492" spans="1:2">
      <c r="A4492" s="1" t="s">
        <v>5438</v>
      </c>
      <c r="B4492">
        <v>43819</v>
      </c>
    </row>
    <row r="4493" spans="1:2">
      <c r="A4493" s="1" t="s">
        <v>5439</v>
      </c>
      <c r="B4493">
        <v>43830</v>
      </c>
    </row>
    <row r="4494" spans="1:2">
      <c r="A4494" s="1" t="s">
        <v>5440</v>
      </c>
      <c r="B4494">
        <v>43846</v>
      </c>
    </row>
    <row r="4495" spans="1:2">
      <c r="A4495" s="1" t="s">
        <v>5441</v>
      </c>
      <c r="B4495">
        <v>43795</v>
      </c>
    </row>
    <row r="4496" spans="1:2">
      <c r="A4496" s="1" t="s">
        <v>5442</v>
      </c>
      <c r="B4496">
        <v>43825</v>
      </c>
    </row>
    <row r="4497" spans="1:2">
      <c r="A4497" s="1" t="s">
        <v>5443</v>
      </c>
      <c r="B4497">
        <v>43819</v>
      </c>
    </row>
    <row r="4498" spans="1:2">
      <c r="A4498" s="1" t="s">
        <v>5444</v>
      </c>
      <c r="B4498">
        <v>43906</v>
      </c>
    </row>
    <row r="4499" spans="1:2">
      <c r="A4499" s="1" t="s">
        <v>391</v>
      </c>
      <c r="B4499">
        <v>43812</v>
      </c>
    </row>
    <row r="4500" spans="1:2">
      <c r="A4500" s="1" t="s">
        <v>5445</v>
      </c>
      <c r="B4500">
        <v>43819</v>
      </c>
    </row>
    <row r="4501" spans="1:2">
      <c r="A4501" s="1" t="s">
        <v>5446</v>
      </c>
      <c r="B4501">
        <v>43845</v>
      </c>
    </row>
    <row r="4502" spans="1:2">
      <c r="A4502" s="1" t="s">
        <v>5447</v>
      </c>
      <c r="B4502">
        <v>43734</v>
      </c>
    </row>
    <row r="4503" spans="1:2">
      <c r="A4503" s="1" t="s">
        <v>5448</v>
      </c>
      <c r="B4503">
        <v>43819</v>
      </c>
    </row>
    <row r="4504" spans="1:2">
      <c r="A4504" s="1" t="s">
        <v>5449</v>
      </c>
      <c r="B4504">
        <v>43803</v>
      </c>
    </row>
    <row r="4505" spans="1:2">
      <c r="A4505" s="1" t="s">
        <v>5450</v>
      </c>
      <c r="B4505">
        <v>43791</v>
      </c>
    </row>
    <row r="4506" spans="1:2">
      <c r="A4506" s="1" t="s">
        <v>5451</v>
      </c>
      <c r="B4506">
        <v>43845</v>
      </c>
    </row>
    <row r="4507" spans="1:2">
      <c r="A4507" s="1" t="s">
        <v>5452</v>
      </c>
      <c r="B4507">
        <v>43686</v>
      </c>
    </row>
    <row r="4508" spans="1:2">
      <c r="A4508" s="1" t="s">
        <v>5453</v>
      </c>
      <c r="B4508">
        <v>43819</v>
      </c>
    </row>
    <row r="4509" spans="1:2">
      <c r="A4509" s="1" t="s">
        <v>5454</v>
      </c>
      <c r="B4509">
        <v>43595</v>
      </c>
    </row>
    <row r="4510" spans="1:2">
      <c r="A4510" s="1" t="s">
        <v>5455</v>
      </c>
      <c r="B4510">
        <v>43683</v>
      </c>
    </row>
    <row r="4511" spans="1:2">
      <c r="A4511" s="1" t="s">
        <v>5456</v>
      </c>
      <c r="B4511">
        <v>43798</v>
      </c>
    </row>
    <row r="4512" spans="1:2">
      <c r="A4512" s="1" t="s">
        <v>5457</v>
      </c>
      <c r="B4512">
        <v>43740</v>
      </c>
    </row>
    <row r="4513" spans="1:2">
      <c r="A4513" s="1" t="s">
        <v>5458</v>
      </c>
      <c r="B4513">
        <v>43819</v>
      </c>
    </row>
    <row r="4514" spans="1:2">
      <c r="A4514" s="1" t="s">
        <v>5459</v>
      </c>
      <c r="B4514">
        <v>43817</v>
      </c>
    </row>
    <row r="4515" spans="1:2">
      <c r="A4515" s="1" t="s">
        <v>5460</v>
      </c>
      <c r="B4515">
        <v>43742</v>
      </c>
    </row>
    <row r="4516" spans="1:2">
      <c r="A4516" s="1" t="s">
        <v>5461</v>
      </c>
      <c r="B4516">
        <v>43784</v>
      </c>
    </row>
    <row r="4517" spans="1:2">
      <c r="A4517" s="1" t="s">
        <v>5462</v>
      </c>
      <c r="B4517">
        <v>43830</v>
      </c>
    </row>
    <row r="4518" spans="1:2">
      <c r="A4518" s="1" t="s">
        <v>5463</v>
      </c>
      <c r="B4518">
        <v>43798</v>
      </c>
    </row>
    <row r="4519" spans="1:2">
      <c r="A4519" s="1" t="s">
        <v>5464</v>
      </c>
      <c r="B4519">
        <v>43812</v>
      </c>
    </row>
    <row r="4520" spans="1:2">
      <c r="A4520" s="1" t="s">
        <v>5465</v>
      </c>
      <c r="B4520">
        <v>43735</v>
      </c>
    </row>
    <row r="4521" spans="1:2">
      <c r="A4521" s="1" t="s">
        <v>5466</v>
      </c>
      <c r="B4521">
        <v>43781</v>
      </c>
    </row>
    <row r="4522" spans="1:2">
      <c r="A4522" s="1" t="s">
        <v>5467</v>
      </c>
      <c r="B4522">
        <v>43733</v>
      </c>
    </row>
    <row r="4523" spans="1:2">
      <c r="A4523" s="1" t="s">
        <v>5468</v>
      </c>
      <c r="B4523">
        <v>43735</v>
      </c>
    </row>
    <row r="4524" spans="1:2">
      <c r="A4524" s="1" t="s">
        <v>5469</v>
      </c>
      <c r="B4524">
        <v>43795</v>
      </c>
    </row>
    <row r="4525" spans="1:2">
      <c r="A4525" s="1" t="s">
        <v>5470</v>
      </c>
      <c r="B4525">
        <v>43812</v>
      </c>
    </row>
    <row r="4526" spans="1:2">
      <c r="A4526" s="1" t="s">
        <v>5471</v>
      </c>
      <c r="B4526">
        <v>43812</v>
      </c>
    </row>
    <row r="4527" spans="1:2">
      <c r="A4527" s="1" t="s">
        <v>5472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5473</v>
      </c>
      <c r="B4529">
        <v>43738</v>
      </c>
    </row>
    <row r="4530" spans="1:2">
      <c r="A4530" s="1" t="s">
        <v>5474</v>
      </c>
      <c r="B4530">
        <v>43798</v>
      </c>
    </row>
    <row r="4531" spans="1:2">
      <c r="A4531" s="1" t="s">
        <v>179</v>
      </c>
      <c r="B4531">
        <v>43903</v>
      </c>
    </row>
    <row r="4532" spans="1:2">
      <c r="A4532" s="1" t="s">
        <v>5475</v>
      </c>
      <c r="B4532" t="s">
        <v>638</v>
      </c>
    </row>
    <row r="4533" spans="1:2">
      <c r="A4533" s="1" t="s">
        <v>5476</v>
      </c>
      <c r="B4533">
        <v>43808</v>
      </c>
    </row>
    <row r="4534" spans="1:2">
      <c r="A4534" s="1" t="s">
        <v>5477</v>
      </c>
      <c r="B4534" t="s">
        <v>638</v>
      </c>
    </row>
    <row r="4535" spans="1:2">
      <c r="A4535" s="1" t="s">
        <v>351</v>
      </c>
      <c r="B4535">
        <v>43844</v>
      </c>
    </row>
    <row r="4536" spans="1:2">
      <c r="A4536" s="1" t="s">
        <v>5478</v>
      </c>
      <c r="B4536">
        <v>43819</v>
      </c>
    </row>
    <row r="4537" spans="1:2">
      <c r="A4537" s="1" t="s">
        <v>5479</v>
      </c>
      <c r="B4537">
        <v>43819</v>
      </c>
    </row>
    <row r="4538" spans="1:2">
      <c r="A4538" s="1" t="s">
        <v>5480</v>
      </c>
      <c r="B4538">
        <v>43487</v>
      </c>
    </row>
    <row r="4539" spans="1:2">
      <c r="A4539" s="1" t="s">
        <v>5481</v>
      </c>
      <c r="B4539">
        <v>43812</v>
      </c>
    </row>
    <row r="4540" spans="1:2">
      <c r="A4540" s="1" t="s">
        <v>5482</v>
      </c>
      <c r="B4540">
        <v>43717</v>
      </c>
    </row>
    <row r="4541" spans="1:2">
      <c r="A4541" s="1" t="s">
        <v>5483</v>
      </c>
      <c r="B4541">
        <v>43768</v>
      </c>
    </row>
    <row r="4542" spans="1:2">
      <c r="A4542" s="1" t="s">
        <v>5484</v>
      </c>
      <c r="B4542">
        <v>43817</v>
      </c>
    </row>
    <row r="4543" spans="1:2">
      <c r="A4543" s="1" t="s">
        <v>5485</v>
      </c>
      <c r="B4543">
        <v>43721</v>
      </c>
    </row>
    <row r="4544" spans="1:2">
      <c r="A4544" s="1" t="s">
        <v>5486</v>
      </c>
      <c r="B4544">
        <v>43587</v>
      </c>
    </row>
    <row r="4545" spans="1:2">
      <c r="A4545" s="1" t="s">
        <v>5487</v>
      </c>
      <c r="B4545">
        <v>43812</v>
      </c>
    </row>
    <row r="4546" spans="1:2">
      <c r="A4546" s="1" t="s">
        <v>5488</v>
      </c>
      <c r="B4546">
        <v>43819</v>
      </c>
    </row>
    <row r="4547" spans="1:2">
      <c r="A4547" s="1" t="s">
        <v>5489</v>
      </c>
      <c r="B4547">
        <v>43816</v>
      </c>
    </row>
    <row r="4548" spans="1:2">
      <c r="A4548" s="1" t="s">
        <v>5490</v>
      </c>
      <c r="B4548">
        <v>43847</v>
      </c>
    </row>
    <row r="4549" spans="1:2">
      <c r="A4549" s="1" t="s">
        <v>5491</v>
      </c>
      <c r="B4549">
        <v>43740</v>
      </c>
    </row>
    <row r="4550" spans="1:2">
      <c r="A4550" s="1" t="s">
        <v>5492</v>
      </c>
      <c r="B4550">
        <v>43738</v>
      </c>
    </row>
    <row r="4551" spans="1:2">
      <c r="A4551" s="1" t="s">
        <v>63</v>
      </c>
      <c r="B4551">
        <v>43866</v>
      </c>
    </row>
    <row r="4552" spans="1:2">
      <c r="A4552" s="1" t="s">
        <v>5493</v>
      </c>
      <c r="B4552">
        <v>43738</v>
      </c>
    </row>
    <row r="4553" spans="1:2">
      <c r="A4553" s="1" t="s">
        <v>5494</v>
      </c>
      <c r="B4553">
        <v>43812</v>
      </c>
    </row>
    <row r="4554" spans="1:2">
      <c r="A4554" s="1" t="s">
        <v>5495</v>
      </c>
      <c r="B4554" t="s">
        <v>638</v>
      </c>
    </row>
    <row r="4555" spans="1:2">
      <c r="A4555" s="1" t="s">
        <v>5496</v>
      </c>
      <c r="B4555">
        <v>43815</v>
      </c>
    </row>
    <row r="4556" spans="1:2">
      <c r="A4556" s="1" t="s">
        <v>5497</v>
      </c>
      <c r="B4556">
        <v>43798</v>
      </c>
    </row>
    <row r="4557" spans="1:2">
      <c r="A4557" s="1" t="s">
        <v>5498</v>
      </c>
      <c r="B4557" t="s">
        <v>638</v>
      </c>
    </row>
    <row r="4558" spans="1:2">
      <c r="A4558" s="1" t="s">
        <v>47</v>
      </c>
      <c r="B4558">
        <v>43832</v>
      </c>
    </row>
    <row r="4559" spans="1:2">
      <c r="A4559" s="1" t="s">
        <v>5499</v>
      </c>
      <c r="B4559">
        <v>43675</v>
      </c>
    </row>
    <row r="4560" spans="1:2">
      <c r="A4560" s="1" t="s">
        <v>5500</v>
      </c>
      <c r="B4560">
        <v>43819</v>
      </c>
    </row>
    <row r="4561" spans="1:2">
      <c r="A4561" s="1" t="s">
        <v>5501</v>
      </c>
      <c r="B4561">
        <v>43808</v>
      </c>
    </row>
    <row r="4562" spans="1:2">
      <c r="A4562" s="1" t="s">
        <v>5502</v>
      </c>
      <c r="B4562">
        <v>43868</v>
      </c>
    </row>
    <row r="4563" spans="1:2">
      <c r="A4563" s="1" t="s">
        <v>5503</v>
      </c>
      <c r="B4563">
        <v>43630</v>
      </c>
    </row>
    <row r="4564" spans="1:2">
      <c r="A4564" s="1" t="s">
        <v>5504</v>
      </c>
      <c r="B4564">
        <v>43825</v>
      </c>
    </row>
    <row r="4565" spans="1:2">
      <c r="A4565" s="1" t="s">
        <v>5505</v>
      </c>
      <c r="B4565">
        <v>43740</v>
      </c>
    </row>
    <row r="4566" spans="1:2">
      <c r="A4566" s="1" t="s">
        <v>5506</v>
      </c>
      <c r="B4566">
        <v>43727</v>
      </c>
    </row>
    <row r="4567" spans="1:2">
      <c r="A4567" s="1" t="s">
        <v>5507</v>
      </c>
      <c r="B4567">
        <v>43798</v>
      </c>
    </row>
    <row r="4568" spans="1:2">
      <c r="A4568" s="1" t="s">
        <v>5508</v>
      </c>
      <c r="B4568">
        <v>43833</v>
      </c>
    </row>
    <row r="4569" spans="1:2">
      <c r="A4569" s="1" t="s">
        <v>5509</v>
      </c>
      <c r="B4569">
        <v>43773</v>
      </c>
    </row>
    <row r="4570" spans="1:2">
      <c r="A4570" s="1" t="s">
        <v>5510</v>
      </c>
      <c r="B4570">
        <v>43808</v>
      </c>
    </row>
    <row r="4571" spans="1:2">
      <c r="A4571" s="1" t="s">
        <v>5511</v>
      </c>
      <c r="B4571">
        <v>43745</v>
      </c>
    </row>
    <row r="4572" spans="1:2">
      <c r="A4572" s="1" t="s">
        <v>5512</v>
      </c>
      <c r="B4572">
        <v>43733</v>
      </c>
    </row>
    <row r="4573" spans="1:2">
      <c r="A4573" s="1" t="s">
        <v>5513</v>
      </c>
      <c r="B4573">
        <v>43654</v>
      </c>
    </row>
    <row r="4574" spans="1:2">
      <c r="A4574" s="1" t="s">
        <v>5514</v>
      </c>
      <c r="B4574">
        <v>43749</v>
      </c>
    </row>
    <row r="4575" spans="1:2">
      <c r="A4575" s="1" t="s">
        <v>5515</v>
      </c>
      <c r="B4575">
        <v>43818</v>
      </c>
    </row>
    <row r="4576" spans="1:2">
      <c r="A4576" s="1" t="s">
        <v>5516</v>
      </c>
      <c r="B4576">
        <v>43689</v>
      </c>
    </row>
    <row r="4577" spans="1:2">
      <c r="A4577" s="1" t="s">
        <v>5517</v>
      </c>
      <c r="B4577">
        <v>43840</v>
      </c>
    </row>
    <row r="4578" spans="1:2">
      <c r="A4578" s="1" t="s">
        <v>5518</v>
      </c>
      <c r="B4578">
        <v>43740</v>
      </c>
    </row>
    <row r="4579" spans="1:2">
      <c r="A4579" s="1" t="s">
        <v>5519</v>
      </c>
      <c r="B4579">
        <v>43837</v>
      </c>
    </row>
    <row r="4580" spans="1:2">
      <c r="A4580" s="1" t="s">
        <v>5520</v>
      </c>
      <c r="B4580">
        <v>43830</v>
      </c>
    </row>
    <row r="4581" spans="1:2">
      <c r="A4581" s="1" t="s">
        <v>5521</v>
      </c>
      <c r="B4581">
        <v>43783</v>
      </c>
    </row>
    <row r="4582" spans="1:2">
      <c r="A4582" s="1" t="s">
        <v>5522</v>
      </c>
      <c r="B4582">
        <v>43734</v>
      </c>
    </row>
    <row r="4583" spans="1:2">
      <c r="A4583" s="1" t="s">
        <v>5523</v>
      </c>
      <c r="B4583">
        <v>43818</v>
      </c>
    </row>
    <row r="4584" spans="1:2">
      <c r="A4584" s="1" t="s">
        <v>168</v>
      </c>
      <c r="B4584">
        <v>43832</v>
      </c>
    </row>
    <row r="4585" spans="1:2">
      <c r="A4585" s="1" t="s">
        <v>5524</v>
      </c>
      <c r="B4585">
        <v>43823</v>
      </c>
    </row>
    <row r="4586" spans="1:2">
      <c r="A4586" s="1" t="s">
        <v>5525</v>
      </c>
      <c r="B4586">
        <v>43733</v>
      </c>
    </row>
    <row r="4587" spans="1:2">
      <c r="A4587" s="1" t="s">
        <v>5526</v>
      </c>
      <c r="B4587">
        <v>43777</v>
      </c>
    </row>
    <row r="4588" spans="1:2">
      <c r="A4588" s="1" t="s">
        <v>5527</v>
      </c>
      <c r="B4588" t="s">
        <v>638</v>
      </c>
    </row>
    <row r="4589" spans="1:2">
      <c r="A4589" s="1" t="s">
        <v>329</v>
      </c>
      <c r="B4589">
        <v>43819</v>
      </c>
    </row>
    <row r="4590" spans="1:2">
      <c r="A4590" s="1" t="s">
        <v>5528</v>
      </c>
      <c r="B4590">
        <v>43647</v>
      </c>
    </row>
    <row r="4591" spans="1:2">
      <c r="A4591" s="1" t="s">
        <v>5529</v>
      </c>
      <c r="B4591">
        <v>43823</v>
      </c>
    </row>
    <row r="4592" spans="1:2">
      <c r="A4592" s="1" t="s">
        <v>5530</v>
      </c>
      <c r="B4592">
        <v>43801</v>
      </c>
    </row>
    <row r="4593" spans="1:2">
      <c r="A4593" s="1" t="s">
        <v>5531</v>
      </c>
      <c r="B4593">
        <v>43812</v>
      </c>
    </row>
    <row r="4594" spans="1:2">
      <c r="A4594" s="1" t="s">
        <v>5532</v>
      </c>
      <c r="B4594">
        <v>43819</v>
      </c>
    </row>
    <row r="4595" spans="1:2">
      <c r="A4595" s="1" t="s">
        <v>5533</v>
      </c>
      <c r="B4595">
        <v>43742</v>
      </c>
    </row>
    <row r="4596" spans="1:2">
      <c r="A4596" s="1" t="s">
        <v>5534</v>
      </c>
      <c r="B4596" t="s">
        <v>638</v>
      </c>
    </row>
    <row r="4597" spans="1:2">
      <c r="A4597" s="1" t="s">
        <v>5535</v>
      </c>
      <c r="B4597">
        <v>43805</v>
      </c>
    </row>
    <row r="4598" spans="1:2">
      <c r="A4598" s="1" t="s">
        <v>158</v>
      </c>
      <c r="B4598">
        <v>43853</v>
      </c>
    </row>
    <row r="4599" spans="1:2">
      <c r="A4599" s="1" t="s">
        <v>5536</v>
      </c>
      <c r="B4599">
        <v>43734</v>
      </c>
    </row>
    <row r="4600" spans="1:2">
      <c r="A4600" s="1" t="s">
        <v>5537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5538</v>
      </c>
      <c r="B4602">
        <v>43739</v>
      </c>
    </row>
    <row r="4603" spans="1:2">
      <c r="A4603" s="1" t="s">
        <v>5539</v>
      </c>
      <c r="B4603">
        <v>43733</v>
      </c>
    </row>
    <row r="4604" spans="1:2">
      <c r="A4604" s="1" t="s">
        <v>5540</v>
      </c>
      <c r="B4604">
        <v>43467</v>
      </c>
    </row>
    <row r="4605" spans="1:2">
      <c r="A4605" s="1" t="s">
        <v>5541</v>
      </c>
      <c r="B4605">
        <v>43818</v>
      </c>
    </row>
    <row r="4606" spans="1:2">
      <c r="A4606" s="1" t="s">
        <v>5542</v>
      </c>
      <c r="B4606">
        <v>43738</v>
      </c>
    </row>
    <row r="4607" spans="1:2">
      <c r="A4607" s="1" t="s">
        <v>5543</v>
      </c>
      <c r="B4607">
        <v>43819</v>
      </c>
    </row>
    <row r="4608" spans="1:2">
      <c r="A4608" s="1" t="s">
        <v>5544</v>
      </c>
      <c r="B4608">
        <v>43734</v>
      </c>
    </row>
    <row r="4609" spans="1:2">
      <c r="A4609" s="1" t="s">
        <v>5545</v>
      </c>
      <c r="B4609" t="s">
        <v>638</v>
      </c>
    </row>
    <row r="4610" spans="1:2">
      <c r="A4610" s="1" t="s">
        <v>5546</v>
      </c>
      <c r="B4610">
        <v>43738</v>
      </c>
    </row>
    <row r="4611" spans="1:2">
      <c r="A4611" s="1" t="s">
        <v>5547</v>
      </c>
      <c r="B4611">
        <v>43826</v>
      </c>
    </row>
    <row r="4612" spans="1:2">
      <c r="A4612" s="1" t="s">
        <v>5548</v>
      </c>
      <c r="B4612">
        <v>43738</v>
      </c>
    </row>
    <row r="4613" spans="1:2">
      <c r="A4613" s="1" t="s">
        <v>5549</v>
      </c>
      <c r="B4613">
        <v>43665</v>
      </c>
    </row>
    <row r="4614" spans="1:2">
      <c r="A4614" s="1" t="s">
        <v>5550</v>
      </c>
      <c r="B4614">
        <v>43805</v>
      </c>
    </row>
    <row r="4615" spans="1:2">
      <c r="A4615" s="1" t="s">
        <v>5551</v>
      </c>
      <c r="B4615">
        <v>43553</v>
      </c>
    </row>
    <row r="4616" spans="1:2">
      <c r="A4616" s="1" t="s">
        <v>5552</v>
      </c>
      <c r="B4616">
        <v>43812</v>
      </c>
    </row>
    <row r="4617" spans="1:2">
      <c r="A4617" s="1" t="s">
        <v>5553</v>
      </c>
      <c r="B4617">
        <v>43662</v>
      </c>
    </row>
    <row r="4618" spans="1:2">
      <c r="A4618" s="1" t="s">
        <v>5554</v>
      </c>
      <c r="B4618">
        <v>43845</v>
      </c>
    </row>
    <row r="4619" spans="1:2">
      <c r="A4619" s="1" t="s">
        <v>5555</v>
      </c>
      <c r="B4619">
        <v>43798</v>
      </c>
    </row>
    <row r="4620" spans="1:2">
      <c r="A4620" s="1" t="s">
        <v>5556</v>
      </c>
      <c r="B4620">
        <v>43819</v>
      </c>
    </row>
    <row r="4621" spans="1:2">
      <c r="A4621" s="1" t="s">
        <v>5557</v>
      </c>
      <c r="B4621">
        <v>43789</v>
      </c>
    </row>
    <row r="4622" spans="1:2">
      <c r="A4622" s="1" t="s">
        <v>5558</v>
      </c>
      <c r="B4622">
        <v>43796</v>
      </c>
    </row>
    <row r="4623" spans="1:2">
      <c r="A4623" s="1" t="s">
        <v>5559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5560</v>
      </c>
      <c r="B4625">
        <v>43739</v>
      </c>
    </row>
    <row r="4626" spans="1:2">
      <c r="A4626" s="1" t="s">
        <v>5561</v>
      </c>
      <c r="B4626">
        <v>43789</v>
      </c>
    </row>
    <row r="4627" spans="1:2">
      <c r="A4627" s="1" t="s">
        <v>5562</v>
      </c>
      <c r="B4627">
        <v>43462</v>
      </c>
    </row>
    <row r="4628" spans="1:2">
      <c r="A4628" s="1" t="s">
        <v>5563</v>
      </c>
      <c r="B4628">
        <v>43796</v>
      </c>
    </row>
    <row r="4629" spans="1:2">
      <c r="A4629" s="1" t="s">
        <v>5564</v>
      </c>
      <c r="B4629">
        <v>43808</v>
      </c>
    </row>
    <row r="4630" spans="1:2">
      <c r="A4630" s="1" t="s">
        <v>5565</v>
      </c>
      <c r="B4630">
        <v>43861</v>
      </c>
    </row>
    <row r="4631" spans="1:2">
      <c r="A4631" s="1" t="s">
        <v>5566</v>
      </c>
      <c r="B4631">
        <v>43805</v>
      </c>
    </row>
    <row r="4632" spans="1:2">
      <c r="A4632" s="1" t="s">
        <v>5567</v>
      </c>
      <c r="B4632" t="s">
        <v>638</v>
      </c>
    </row>
    <row r="4633" spans="1:2">
      <c r="A4633" s="1" t="s">
        <v>5568</v>
      </c>
      <c r="B4633">
        <v>43628</v>
      </c>
    </row>
    <row r="4634" spans="1:2">
      <c r="A4634" s="1" t="s">
        <v>5569</v>
      </c>
      <c r="B4634">
        <v>43822</v>
      </c>
    </row>
    <row r="4635" spans="1:2">
      <c r="A4635" s="1" t="s">
        <v>5570</v>
      </c>
      <c r="B4635">
        <v>43819</v>
      </c>
    </row>
    <row r="4636" spans="1:2">
      <c r="A4636" s="1" t="s">
        <v>5571</v>
      </c>
      <c r="B4636">
        <v>43819</v>
      </c>
    </row>
    <row r="4637" spans="1:2">
      <c r="A4637" s="1" t="s">
        <v>5572</v>
      </c>
      <c r="B4637">
        <v>43738</v>
      </c>
    </row>
    <row r="4638" spans="1:2">
      <c r="A4638" s="1" t="s">
        <v>5573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5574</v>
      </c>
      <c r="B4640">
        <v>43812</v>
      </c>
    </row>
    <row r="4641" spans="1:2">
      <c r="A4641" s="1" t="s">
        <v>5575</v>
      </c>
      <c r="B4641">
        <v>43606</v>
      </c>
    </row>
    <row r="4642" spans="1:2">
      <c r="A4642" s="1" t="s">
        <v>5576</v>
      </c>
      <c r="B4642">
        <v>43819</v>
      </c>
    </row>
    <row r="4643" spans="1:2">
      <c r="A4643" s="1" t="s">
        <v>5577</v>
      </c>
      <c r="B4643">
        <v>43832</v>
      </c>
    </row>
    <row r="4644" spans="1:2">
      <c r="A4644" s="1" t="s">
        <v>5578</v>
      </c>
      <c r="B4644" t="s">
        <v>638</v>
      </c>
    </row>
    <row r="4645" spans="1:2">
      <c r="A4645" s="1" t="s">
        <v>5579</v>
      </c>
      <c r="B4645">
        <v>43606</v>
      </c>
    </row>
    <row r="4646" spans="1:2">
      <c r="A4646" s="1" t="s">
        <v>5580</v>
      </c>
      <c r="B4646">
        <v>43817</v>
      </c>
    </row>
    <row r="4647" spans="1:2">
      <c r="A4647" s="1" t="s">
        <v>5581</v>
      </c>
      <c r="B4647">
        <v>43825</v>
      </c>
    </row>
    <row r="4648" spans="1:2">
      <c r="A4648" s="1" t="s">
        <v>5582</v>
      </c>
      <c r="B4648">
        <v>43840</v>
      </c>
    </row>
    <row r="4649" spans="1:2">
      <c r="A4649" s="1" t="s">
        <v>5583</v>
      </c>
      <c r="B4649">
        <v>43804</v>
      </c>
    </row>
    <row r="4650" spans="1:2">
      <c r="A4650" s="1" t="s">
        <v>240</v>
      </c>
      <c r="B4650">
        <v>43814</v>
      </c>
    </row>
    <row r="4651" spans="1:2">
      <c r="A4651" s="1" t="s">
        <v>116</v>
      </c>
      <c r="B4651">
        <v>43830</v>
      </c>
    </row>
    <row r="4652" spans="1:2">
      <c r="A4652" s="1" t="s">
        <v>5584</v>
      </c>
      <c r="B4652">
        <v>43835</v>
      </c>
    </row>
    <row r="4653" spans="1:2">
      <c r="A4653" s="1" t="s">
        <v>5585</v>
      </c>
      <c r="B4653">
        <v>43818</v>
      </c>
    </row>
    <row r="4654" spans="1:2">
      <c r="A4654" s="1" t="s">
        <v>205</v>
      </c>
      <c r="B4654">
        <v>43829</v>
      </c>
    </row>
    <row r="4655" spans="1:2">
      <c r="A4655" s="1" t="s">
        <v>5586</v>
      </c>
      <c r="B4655">
        <v>43739</v>
      </c>
    </row>
    <row r="4656" spans="1:2">
      <c r="A4656" s="1" t="s">
        <v>5587</v>
      </c>
      <c r="B4656">
        <v>43745</v>
      </c>
    </row>
    <row r="4657" spans="1:2">
      <c r="A4657" s="1" t="s">
        <v>5588</v>
      </c>
      <c r="B4657">
        <v>43831</v>
      </c>
    </row>
    <row r="4658" spans="1:2">
      <c r="A4658" s="1" t="s">
        <v>5589</v>
      </c>
      <c r="B4658">
        <v>43794</v>
      </c>
    </row>
    <row r="4659" spans="1:2">
      <c r="A4659" s="1" t="s">
        <v>5590</v>
      </c>
      <c r="B4659">
        <v>43830</v>
      </c>
    </row>
    <row r="4660" spans="1:2">
      <c r="A4660" s="1" t="s">
        <v>5591</v>
      </c>
      <c r="B4660">
        <v>43733</v>
      </c>
    </row>
    <row r="4661" spans="1:2">
      <c r="A4661" s="1" t="s">
        <v>40</v>
      </c>
      <c r="B4661">
        <v>43832</v>
      </c>
    </row>
    <row r="4662" spans="1:2">
      <c r="A4662" s="1" t="s">
        <v>5592</v>
      </c>
      <c r="B4662">
        <v>43734</v>
      </c>
    </row>
    <row r="4663" spans="1:2">
      <c r="A4663" s="1" t="s">
        <v>5593</v>
      </c>
      <c r="B4663">
        <v>43826</v>
      </c>
    </row>
    <row r="4664" spans="1:2">
      <c r="A4664" s="1" t="s">
        <v>5594</v>
      </c>
      <c r="B4664">
        <v>43739</v>
      </c>
    </row>
    <row r="4665" spans="1:2">
      <c r="A4665" s="1" t="s">
        <v>5595</v>
      </c>
      <c r="B4665">
        <v>43739</v>
      </c>
    </row>
    <row r="4666" spans="1:2">
      <c r="A4666" s="1" t="s">
        <v>5596</v>
      </c>
      <c r="B4666">
        <v>43734</v>
      </c>
    </row>
    <row r="4667" spans="1:2">
      <c r="A4667" s="1" t="s">
        <v>5597</v>
      </c>
      <c r="B4667" t="s">
        <v>638</v>
      </c>
    </row>
    <row r="4668" spans="1:2">
      <c r="A4668" s="1" t="s">
        <v>5598</v>
      </c>
      <c r="B4668">
        <v>43735</v>
      </c>
    </row>
    <row r="4669" spans="1:2">
      <c r="A4669" s="1" t="s">
        <v>5599</v>
      </c>
      <c r="B4669">
        <v>43733</v>
      </c>
    </row>
    <row r="4670" spans="1:2">
      <c r="A4670" s="1" t="s">
        <v>5600</v>
      </c>
      <c r="B4670">
        <v>43809</v>
      </c>
    </row>
    <row r="4671" spans="1:2">
      <c r="A4671" s="1" t="s">
        <v>5601</v>
      </c>
      <c r="B4671">
        <v>43647</v>
      </c>
    </row>
    <row r="4672" spans="1:2">
      <c r="A4672" s="1" t="s">
        <v>16</v>
      </c>
      <c r="B4672">
        <v>43832</v>
      </c>
    </row>
    <row r="4673" spans="1:2">
      <c r="A4673" s="1" t="s">
        <v>5602</v>
      </c>
      <c r="B4673">
        <v>43845</v>
      </c>
    </row>
    <row r="4674" spans="1:2">
      <c r="A4674" s="1" t="s">
        <v>5603</v>
      </c>
      <c r="B4674" t="s">
        <v>638</v>
      </c>
    </row>
    <row r="4675" spans="1:2">
      <c r="A4675" s="1" t="s">
        <v>5604</v>
      </c>
      <c r="B4675">
        <v>43859</v>
      </c>
    </row>
    <row r="4676" spans="1:2">
      <c r="A4676" s="1" t="s">
        <v>5605</v>
      </c>
      <c r="B4676" t="s">
        <v>638</v>
      </c>
    </row>
    <row r="4677" spans="1:2">
      <c r="A4677" s="1" t="s">
        <v>5606</v>
      </c>
      <c r="B4677">
        <v>43755</v>
      </c>
    </row>
    <row r="4678" spans="1:2">
      <c r="A4678" s="1" t="s">
        <v>5607</v>
      </c>
      <c r="B4678">
        <v>43461</v>
      </c>
    </row>
    <row r="4679" spans="1:2">
      <c r="A4679" s="1" t="s">
        <v>5608</v>
      </c>
      <c r="B4679">
        <v>43738</v>
      </c>
    </row>
    <row r="4680" spans="1:2">
      <c r="A4680" s="1" t="s">
        <v>5609</v>
      </c>
      <c r="B4680">
        <v>43735</v>
      </c>
    </row>
    <row r="4681" spans="1:2">
      <c r="A4681" s="1" t="s">
        <v>318</v>
      </c>
      <c r="B4681">
        <v>43726</v>
      </c>
    </row>
    <row r="4682" spans="1:2">
      <c r="A4682" s="1" t="s">
        <v>5610</v>
      </c>
      <c r="B4682">
        <v>43462</v>
      </c>
    </row>
    <row r="4683" spans="1:2">
      <c r="A4683" s="1" t="s">
        <v>5611</v>
      </c>
      <c r="B4683">
        <v>43766</v>
      </c>
    </row>
    <row r="4684" spans="1:2">
      <c r="A4684" s="1" t="s">
        <v>5612</v>
      </c>
      <c r="B4684">
        <v>43805</v>
      </c>
    </row>
    <row r="4685" spans="1:2">
      <c r="A4685" s="1" t="s">
        <v>5613</v>
      </c>
      <c r="B4685">
        <v>43861</v>
      </c>
    </row>
    <row r="4686" spans="1:2">
      <c r="A4686" s="1" t="s">
        <v>5614</v>
      </c>
      <c r="B4686">
        <v>43745</v>
      </c>
    </row>
    <row r="4687" spans="1:2">
      <c r="A4687" s="1" t="s">
        <v>5615</v>
      </c>
      <c r="B4687">
        <v>43640</v>
      </c>
    </row>
    <row r="4688" spans="1:2">
      <c r="A4688" s="1" t="s">
        <v>338</v>
      </c>
      <c r="B4688">
        <v>43871</v>
      </c>
    </row>
    <row r="4689" spans="1:2">
      <c r="A4689" s="1" t="s">
        <v>5616</v>
      </c>
      <c r="B4689" t="s">
        <v>638</v>
      </c>
    </row>
    <row r="4690" spans="1:2">
      <c r="A4690" s="1" t="s">
        <v>5617</v>
      </c>
      <c r="B4690">
        <v>43784</v>
      </c>
    </row>
    <row r="4691" spans="1:2">
      <c r="A4691" s="1" t="s">
        <v>5618</v>
      </c>
      <c r="B4691">
        <v>43854</v>
      </c>
    </row>
    <row r="4692" spans="1:2">
      <c r="A4692" s="1" t="s">
        <v>5619</v>
      </c>
      <c r="B4692">
        <v>43784</v>
      </c>
    </row>
    <row r="4693" spans="1:2">
      <c r="A4693" s="1" t="s">
        <v>5620</v>
      </c>
      <c r="B4693">
        <v>43815</v>
      </c>
    </row>
    <row r="4694" spans="1:2">
      <c r="A4694" s="1" t="s">
        <v>5621</v>
      </c>
      <c r="B4694">
        <v>43830</v>
      </c>
    </row>
    <row r="4695" spans="1:2">
      <c r="A4695" s="1" t="s">
        <v>5622</v>
      </c>
      <c r="B4695">
        <v>43818</v>
      </c>
    </row>
    <row r="4696" spans="1:2">
      <c r="A4696" s="1" t="s">
        <v>5623</v>
      </c>
      <c r="B4696">
        <v>43819</v>
      </c>
    </row>
    <row r="4697" spans="1:2">
      <c r="A4697" s="1" t="s">
        <v>5624</v>
      </c>
      <c r="B4697">
        <v>43542</v>
      </c>
    </row>
    <row r="4698" spans="1:2">
      <c r="A4698" s="1" t="s">
        <v>5625</v>
      </c>
      <c r="B4698">
        <v>43801</v>
      </c>
    </row>
    <row r="4699" spans="1:2">
      <c r="A4699" s="1" t="s">
        <v>5626</v>
      </c>
      <c r="B4699">
        <v>43815</v>
      </c>
    </row>
    <row r="4700" spans="1:2">
      <c r="A4700" s="1" t="s">
        <v>5627</v>
      </c>
      <c r="B4700">
        <v>43468</v>
      </c>
    </row>
    <row r="4701" spans="1:2">
      <c r="A4701" s="1" t="s">
        <v>5628</v>
      </c>
      <c r="B4701">
        <v>43815</v>
      </c>
    </row>
    <row r="4702" spans="1:2">
      <c r="A4702" s="1" t="s">
        <v>5629</v>
      </c>
      <c r="B4702">
        <v>43773</v>
      </c>
    </row>
    <row r="4703" spans="1:2">
      <c r="A4703" s="1" t="s">
        <v>5630</v>
      </c>
      <c r="B4703" t="s">
        <v>638</v>
      </c>
    </row>
    <row r="4704" spans="1:2">
      <c r="A4704" s="1" t="s">
        <v>5631</v>
      </c>
      <c r="B4704">
        <v>43740</v>
      </c>
    </row>
    <row r="4705" spans="1:2">
      <c r="A4705" s="1" t="s">
        <v>5632</v>
      </c>
      <c r="B4705" t="s">
        <v>638</v>
      </c>
    </row>
    <row r="4706" spans="1:2">
      <c r="A4706" s="1" t="s">
        <v>5633</v>
      </c>
      <c r="B4706">
        <v>43640</v>
      </c>
    </row>
    <row r="4707" spans="1:2">
      <c r="A4707" s="1" t="s">
        <v>5634</v>
      </c>
      <c r="B4707">
        <v>43739</v>
      </c>
    </row>
    <row r="4708" spans="1:2">
      <c r="A4708" s="1" t="s">
        <v>5635</v>
      </c>
      <c r="B4708">
        <v>43739</v>
      </c>
    </row>
    <row r="4709" spans="1:2">
      <c r="A4709" s="1" t="s">
        <v>5636</v>
      </c>
      <c r="B4709">
        <v>43738</v>
      </c>
    </row>
    <row r="4710" spans="1:2">
      <c r="A4710" s="1" t="s">
        <v>5637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5638</v>
      </c>
      <c r="B4712">
        <v>43798</v>
      </c>
    </row>
    <row r="4713" spans="1:2">
      <c r="A4713" s="1" t="s">
        <v>5639</v>
      </c>
      <c r="B4713">
        <v>43738</v>
      </c>
    </row>
    <row r="4714" spans="1:2">
      <c r="A4714" s="1" t="s">
        <v>5640</v>
      </c>
      <c r="B4714">
        <v>43833</v>
      </c>
    </row>
    <row r="4715" spans="1:2">
      <c r="A4715" s="1" t="s">
        <v>5641</v>
      </c>
      <c r="B4715">
        <v>43738</v>
      </c>
    </row>
    <row r="4716" spans="1:2">
      <c r="A4716" s="1" t="s">
        <v>5642</v>
      </c>
      <c r="B4716">
        <v>43777</v>
      </c>
    </row>
    <row r="4717" spans="1:2">
      <c r="A4717" s="1" t="s">
        <v>5643</v>
      </c>
      <c r="B4717">
        <v>43605</v>
      </c>
    </row>
    <row r="4718" spans="1:2">
      <c r="A4718" s="1" t="s">
        <v>5644</v>
      </c>
      <c r="B4718">
        <v>43819</v>
      </c>
    </row>
    <row r="4719" spans="1:2">
      <c r="A4719" s="1" t="s">
        <v>5645</v>
      </c>
      <c r="B4719">
        <v>43774</v>
      </c>
    </row>
    <row r="4720" spans="1:2">
      <c r="A4720" s="1" t="s">
        <v>5646</v>
      </c>
      <c r="B4720">
        <v>43822</v>
      </c>
    </row>
    <row r="4721" spans="1:2">
      <c r="A4721" s="1" t="s">
        <v>5647</v>
      </c>
      <c r="B4721">
        <v>43810</v>
      </c>
    </row>
    <row r="4722" spans="1:2">
      <c r="A4722" s="1" t="s">
        <v>5648</v>
      </c>
      <c r="B4722">
        <v>43812</v>
      </c>
    </row>
    <row r="4723" spans="1:2">
      <c r="A4723" s="1" t="s">
        <v>5649</v>
      </c>
      <c r="B4723">
        <v>43798</v>
      </c>
    </row>
    <row r="4724" spans="1:2">
      <c r="A4724" s="1" t="s">
        <v>5650</v>
      </c>
      <c r="B4724">
        <v>43801</v>
      </c>
    </row>
    <row r="4725" spans="1:2">
      <c r="A4725" s="1" t="s">
        <v>5651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5652</v>
      </c>
      <c r="B4727">
        <v>43740</v>
      </c>
    </row>
    <row r="4728" spans="1:2">
      <c r="A4728" s="1" t="s">
        <v>5653</v>
      </c>
      <c r="B4728">
        <v>43819</v>
      </c>
    </row>
    <row r="4729" spans="1:2">
      <c r="A4729" s="1" t="s">
        <v>5654</v>
      </c>
      <c r="B4729">
        <v>43825</v>
      </c>
    </row>
    <row r="4730" spans="1:2">
      <c r="A4730" s="1" t="s">
        <v>5655</v>
      </c>
      <c r="B4730">
        <v>43804</v>
      </c>
    </row>
    <row r="4731" spans="1:2">
      <c r="A4731" s="1" t="s">
        <v>45</v>
      </c>
      <c r="B4731">
        <v>43800</v>
      </c>
    </row>
    <row r="4732" spans="1:2">
      <c r="A4732" s="1" t="s">
        <v>5656</v>
      </c>
      <c r="B4732">
        <v>43769</v>
      </c>
    </row>
    <row r="4733" spans="1:2">
      <c r="A4733" s="1" t="s">
        <v>163</v>
      </c>
      <c r="B4733">
        <v>43860</v>
      </c>
    </row>
    <row r="4734" spans="1:2">
      <c r="A4734" s="1" t="s">
        <v>5657</v>
      </c>
      <c r="B4734">
        <v>43791</v>
      </c>
    </row>
    <row r="4735" spans="1:2">
      <c r="A4735" s="1" t="s">
        <v>5658</v>
      </c>
      <c r="B4735">
        <v>43790</v>
      </c>
    </row>
    <row r="4736" spans="1:2">
      <c r="A4736" s="1" t="s">
        <v>5659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5660</v>
      </c>
      <c r="B4738">
        <v>43845</v>
      </c>
    </row>
    <row r="4739" spans="1:2">
      <c r="A4739" s="1" t="s">
        <v>5661</v>
      </c>
      <c r="B4739">
        <v>43805</v>
      </c>
    </row>
    <row r="4740" spans="1:2">
      <c r="A4740" s="1" t="s">
        <v>5662</v>
      </c>
      <c r="B4740">
        <v>43819</v>
      </c>
    </row>
    <row r="4741" spans="1:2">
      <c r="A4741" s="1" t="s">
        <v>5663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5664</v>
      </c>
      <c r="B4743">
        <v>43798</v>
      </c>
    </row>
    <row r="4744" spans="1:2">
      <c r="A4744" s="1" t="s">
        <v>5665</v>
      </c>
      <c r="B4744">
        <v>43727</v>
      </c>
    </row>
    <row r="4745" spans="1:2">
      <c r="A4745" s="1" t="s">
        <v>5666</v>
      </c>
      <c r="B4745">
        <v>43740</v>
      </c>
    </row>
    <row r="4746" spans="1:2">
      <c r="A4746" s="1" t="s">
        <v>5667</v>
      </c>
      <c r="B4746">
        <v>43843</v>
      </c>
    </row>
    <row r="4747" spans="1:2">
      <c r="A4747" s="1" t="s">
        <v>101</v>
      </c>
      <c r="B4747">
        <v>43801</v>
      </c>
    </row>
    <row r="4748" spans="1:2">
      <c r="A4748" s="1" t="s">
        <v>5668</v>
      </c>
      <c r="B4748">
        <v>43626</v>
      </c>
    </row>
    <row r="4749" spans="1:2">
      <c r="A4749" s="1" t="s">
        <v>5669</v>
      </c>
      <c r="B4749" t="s">
        <v>638</v>
      </c>
    </row>
    <row r="4750" spans="1:2">
      <c r="A4750" s="1" t="s">
        <v>5670</v>
      </c>
      <c r="B4750" t="s">
        <v>638</v>
      </c>
    </row>
    <row r="4751" spans="1:2">
      <c r="A4751" s="1" t="s">
        <v>5671</v>
      </c>
      <c r="B4751">
        <v>43656</v>
      </c>
    </row>
    <row r="4752" spans="1:2">
      <c r="A4752" s="1" t="s">
        <v>5672</v>
      </c>
      <c r="B4752">
        <v>43735</v>
      </c>
    </row>
    <row r="4753" spans="1:2">
      <c r="A4753" s="1" t="s">
        <v>5673</v>
      </c>
      <c r="B4753">
        <v>43825</v>
      </c>
    </row>
    <row r="4754" spans="1:2">
      <c r="A4754" s="1" t="s">
        <v>5674</v>
      </c>
      <c r="B4754">
        <v>43818</v>
      </c>
    </row>
    <row r="4755" spans="1:2">
      <c r="A4755" s="1" t="s">
        <v>5675</v>
      </c>
      <c r="B4755">
        <v>43783</v>
      </c>
    </row>
    <row r="4756" spans="1:2">
      <c r="A4756" s="1" t="s">
        <v>5676</v>
      </c>
      <c r="B4756">
        <v>43830</v>
      </c>
    </row>
    <row r="4757" spans="1:2">
      <c r="A4757" s="1" t="s">
        <v>5677</v>
      </c>
      <c r="B4757" t="s">
        <v>638</v>
      </c>
    </row>
    <row r="4758" spans="1:2">
      <c r="A4758" s="1" t="s">
        <v>5678</v>
      </c>
      <c r="B4758">
        <v>43654</v>
      </c>
    </row>
    <row r="4759" spans="1:2">
      <c r="A4759" s="1" t="s">
        <v>5679</v>
      </c>
      <c r="B4759">
        <v>43822</v>
      </c>
    </row>
    <row r="4760" spans="1:2">
      <c r="A4760" s="1" t="s">
        <v>5680</v>
      </c>
      <c r="B4760">
        <v>43815</v>
      </c>
    </row>
    <row r="4761" spans="1:2">
      <c r="A4761" s="1" t="s">
        <v>5681</v>
      </c>
      <c r="B4761">
        <v>43738</v>
      </c>
    </row>
    <row r="4762" spans="1:2">
      <c r="A4762" s="1" t="s">
        <v>5682</v>
      </c>
      <c r="B4762">
        <v>43805</v>
      </c>
    </row>
    <row r="4763" spans="1:2">
      <c r="A4763" s="1" t="s">
        <v>5683</v>
      </c>
      <c r="B4763">
        <v>43832</v>
      </c>
    </row>
    <row r="4764" spans="1:2">
      <c r="A4764" s="1" t="s">
        <v>5684</v>
      </c>
      <c r="B4764">
        <v>43822</v>
      </c>
    </row>
    <row r="4765" spans="1:2">
      <c r="A4765" s="1" t="s">
        <v>5685</v>
      </c>
      <c r="B4765">
        <v>43735</v>
      </c>
    </row>
    <row r="4766" spans="1:2">
      <c r="A4766" s="1" t="s">
        <v>5686</v>
      </c>
      <c r="B4766">
        <v>43812</v>
      </c>
    </row>
    <row r="4767" spans="1:2">
      <c r="A4767" s="1" t="s">
        <v>5687</v>
      </c>
      <c r="B4767">
        <v>43753</v>
      </c>
    </row>
    <row r="4768" spans="1:2">
      <c r="A4768" s="1" t="s">
        <v>5688</v>
      </c>
      <c r="B4768">
        <v>43735</v>
      </c>
    </row>
    <row r="4769" spans="1:2">
      <c r="A4769" s="1" t="s">
        <v>5689</v>
      </c>
      <c r="B4769" t="s">
        <v>638</v>
      </c>
    </row>
    <row r="4770" spans="1:2">
      <c r="A4770" s="1" t="s">
        <v>5690</v>
      </c>
      <c r="B4770">
        <v>43836</v>
      </c>
    </row>
    <row r="4771" spans="1:2">
      <c r="A4771" s="1" t="s">
        <v>5691</v>
      </c>
      <c r="B4771">
        <v>43795</v>
      </c>
    </row>
    <row r="4772" spans="1:2">
      <c r="A4772" s="1" t="s">
        <v>5692</v>
      </c>
      <c r="B4772">
        <v>43819</v>
      </c>
    </row>
    <row r="4773" spans="1:2">
      <c r="A4773" s="1" t="s">
        <v>5693</v>
      </c>
      <c r="B4773">
        <v>43817</v>
      </c>
    </row>
    <row r="4774" spans="1:2">
      <c r="A4774" s="1" t="s">
        <v>5694</v>
      </c>
      <c r="B4774">
        <v>43739</v>
      </c>
    </row>
    <row r="4775" spans="1:2">
      <c r="A4775" s="1" t="s">
        <v>5695</v>
      </c>
      <c r="B4775">
        <v>43830</v>
      </c>
    </row>
    <row r="4776" spans="1:2">
      <c r="A4776" s="1" t="s">
        <v>5696</v>
      </c>
      <c r="B4776">
        <v>43825</v>
      </c>
    </row>
    <row r="4777" spans="1:2">
      <c r="A4777" s="1" t="s">
        <v>5697</v>
      </c>
      <c r="B4777" t="s">
        <v>638</v>
      </c>
    </row>
    <row r="4778" spans="1:2">
      <c r="A4778" s="1" t="s">
        <v>5698</v>
      </c>
      <c r="B4778">
        <v>43731</v>
      </c>
    </row>
    <row r="4779" spans="1:2">
      <c r="A4779" s="1" t="s">
        <v>5699</v>
      </c>
      <c r="B4779">
        <v>43626</v>
      </c>
    </row>
    <row r="4780" spans="1:2">
      <c r="A4780" s="1" t="s">
        <v>5700</v>
      </c>
      <c r="B4780">
        <v>43833</v>
      </c>
    </row>
    <row r="4781" spans="1:2">
      <c r="A4781" s="1" t="s">
        <v>5701</v>
      </c>
      <c r="B4781">
        <v>43647</v>
      </c>
    </row>
    <row r="4782" spans="1:2">
      <c r="A4782" s="1" t="s">
        <v>5702</v>
      </c>
      <c r="B4782">
        <v>43830</v>
      </c>
    </row>
    <row r="4783" spans="1:2">
      <c r="A4783" s="1" t="s">
        <v>5703</v>
      </c>
      <c r="B4783">
        <v>43889</v>
      </c>
    </row>
    <row r="4784" spans="1:2">
      <c r="A4784" s="1" t="s">
        <v>5704</v>
      </c>
      <c r="B4784" t="s">
        <v>638</v>
      </c>
    </row>
    <row r="4785" spans="1:2">
      <c r="A4785" s="1" t="s">
        <v>5705</v>
      </c>
      <c r="B4785">
        <v>43738</v>
      </c>
    </row>
    <row r="4786" spans="1:2">
      <c r="A4786" s="1" t="s">
        <v>5706</v>
      </c>
      <c r="B4786">
        <v>43693</v>
      </c>
    </row>
    <row r="4787" spans="1:2">
      <c r="A4787" s="1" t="s">
        <v>301</v>
      </c>
      <c r="B4787">
        <v>43629</v>
      </c>
    </row>
    <row r="4788" spans="1:2">
      <c r="A4788" s="1" t="s">
        <v>5707</v>
      </c>
      <c r="B4788" t="s">
        <v>638</v>
      </c>
    </row>
    <row r="4789" spans="1:2">
      <c r="A4789" s="1" t="s">
        <v>5708</v>
      </c>
      <c r="B4789">
        <v>43825</v>
      </c>
    </row>
    <row r="4790" spans="1:2">
      <c r="A4790" s="1" t="s">
        <v>5709</v>
      </c>
      <c r="B4790">
        <v>43829</v>
      </c>
    </row>
    <row r="4791" spans="1:2">
      <c r="A4791" s="1" t="s">
        <v>5710</v>
      </c>
      <c r="B4791">
        <v>43829</v>
      </c>
    </row>
    <row r="4792" spans="1:2">
      <c r="A4792" s="1" t="s">
        <v>5711</v>
      </c>
      <c r="B4792">
        <v>43738</v>
      </c>
    </row>
    <row r="4793" spans="1:2">
      <c r="A4793" s="1" t="s">
        <v>310</v>
      </c>
      <c r="B4793">
        <v>43805</v>
      </c>
    </row>
    <row r="4794" spans="1:2">
      <c r="A4794" s="1" t="s">
        <v>5712</v>
      </c>
      <c r="B4794">
        <v>43644</v>
      </c>
    </row>
    <row r="4795" spans="1:2">
      <c r="A4795" s="1" t="s">
        <v>5713</v>
      </c>
      <c r="B4795">
        <v>43781</v>
      </c>
    </row>
    <row r="4796" spans="1:2">
      <c r="A4796" s="1" t="s">
        <v>5714</v>
      </c>
      <c r="B4796">
        <v>43665</v>
      </c>
    </row>
    <row r="4797" spans="1:2">
      <c r="A4797" s="1" t="s">
        <v>5715</v>
      </c>
      <c r="B4797" t="s">
        <v>638</v>
      </c>
    </row>
    <row r="4798" spans="1:2">
      <c r="A4798" s="1" t="s">
        <v>5716</v>
      </c>
      <c r="B4798">
        <v>43840</v>
      </c>
    </row>
    <row r="4799" spans="1:2">
      <c r="A4799" s="1" t="s">
        <v>5717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5718</v>
      </c>
      <c r="B4801">
        <v>43727</v>
      </c>
    </row>
    <row r="4802" spans="1:2">
      <c r="A4802" s="1" t="s">
        <v>5719</v>
      </c>
      <c r="B4802">
        <v>43734</v>
      </c>
    </row>
    <row r="4803" spans="1:2">
      <c r="A4803" s="1" t="s">
        <v>5720</v>
      </c>
      <c r="B4803">
        <v>43739</v>
      </c>
    </row>
    <row r="4804" spans="1:2">
      <c r="A4804" s="1" t="s">
        <v>5721</v>
      </c>
      <c r="B4804">
        <v>43826</v>
      </c>
    </row>
    <row r="4805" spans="1:2">
      <c r="A4805" s="1" t="s">
        <v>41</v>
      </c>
      <c r="B4805">
        <v>43868</v>
      </c>
    </row>
    <row r="4806" spans="1:2">
      <c r="A4806" s="1" t="s">
        <v>5722</v>
      </c>
      <c r="B4806">
        <v>43845</v>
      </c>
    </row>
    <row r="4807" spans="1:2">
      <c r="A4807" s="1" t="s">
        <v>26</v>
      </c>
      <c r="B4807">
        <v>43816</v>
      </c>
    </row>
    <row r="4808" spans="1:2">
      <c r="A4808" s="1" t="s">
        <v>5723</v>
      </c>
      <c r="B4808">
        <v>43802</v>
      </c>
    </row>
    <row r="4809" spans="1:2">
      <c r="A4809" s="1" t="s">
        <v>5724</v>
      </c>
      <c r="B4809">
        <v>43532</v>
      </c>
    </row>
    <row r="4810" spans="1:2">
      <c r="A4810" s="1" t="s">
        <v>5725</v>
      </c>
      <c r="B4810">
        <v>43754</v>
      </c>
    </row>
    <row r="4811" spans="1:2">
      <c r="A4811" s="1" t="s">
        <v>5726</v>
      </c>
      <c r="B4811">
        <v>43819</v>
      </c>
    </row>
    <row r="4812" spans="1:2">
      <c r="A4812" s="1" t="s">
        <v>5727</v>
      </c>
      <c r="B4812" t="s">
        <v>638</v>
      </c>
    </row>
    <row r="4813" spans="1:2">
      <c r="A4813" s="1" t="s">
        <v>5728</v>
      </c>
      <c r="B4813">
        <v>43840</v>
      </c>
    </row>
    <row r="4814" spans="1:2">
      <c r="A4814" s="1" t="s">
        <v>5729</v>
      </c>
      <c r="B4814">
        <v>43830</v>
      </c>
    </row>
    <row r="4815" spans="1:2">
      <c r="A4815" s="1" t="s">
        <v>5730</v>
      </c>
      <c r="B4815">
        <v>43808</v>
      </c>
    </row>
    <row r="4816" spans="1:2">
      <c r="A4816" s="1" t="s">
        <v>5731</v>
      </c>
      <c r="B4816">
        <v>43836</v>
      </c>
    </row>
    <row r="4817" spans="1:2">
      <c r="A4817" s="1" t="s">
        <v>5732</v>
      </c>
      <c r="B4817">
        <v>43781</v>
      </c>
    </row>
    <row r="4818" spans="1:2">
      <c r="A4818" s="1" t="s">
        <v>5733</v>
      </c>
      <c r="B4818">
        <v>43812</v>
      </c>
    </row>
    <row r="4819" spans="1:2">
      <c r="A4819" s="1" t="s">
        <v>5734</v>
      </c>
      <c r="B4819" t="s">
        <v>638</v>
      </c>
    </row>
    <row r="4820" spans="1:2">
      <c r="A4820" s="1" t="s">
        <v>5735</v>
      </c>
      <c r="B4820">
        <v>43790</v>
      </c>
    </row>
    <row r="4821" spans="1:2">
      <c r="A4821" s="1" t="s">
        <v>5736</v>
      </c>
      <c r="B4821">
        <v>43826</v>
      </c>
    </row>
    <row r="4822" spans="1:2">
      <c r="A4822" s="1" t="s">
        <v>5737</v>
      </c>
      <c r="B4822" t="s">
        <v>638</v>
      </c>
    </row>
    <row r="4823" spans="1:2">
      <c r="A4823" s="1" t="s">
        <v>5738</v>
      </c>
      <c r="B4823">
        <v>43741</v>
      </c>
    </row>
    <row r="4824" spans="1:2">
      <c r="A4824" s="1" t="s">
        <v>5739</v>
      </c>
      <c r="B4824">
        <v>43805</v>
      </c>
    </row>
    <row r="4825" spans="1:2">
      <c r="A4825" s="1" t="s">
        <v>5740</v>
      </c>
      <c r="B4825">
        <v>43794</v>
      </c>
    </row>
    <row r="4826" spans="1:2">
      <c r="A4826" s="1" t="s">
        <v>5741</v>
      </c>
      <c r="B4826">
        <v>43819</v>
      </c>
    </row>
    <row r="4827" spans="1:2">
      <c r="A4827" s="1" t="s">
        <v>5742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5743</v>
      </c>
      <c r="B4829">
        <v>43804</v>
      </c>
    </row>
    <row r="4830" spans="1:2">
      <c r="A4830" s="1" t="s">
        <v>5744</v>
      </c>
      <c r="B4830">
        <v>43892</v>
      </c>
    </row>
    <row r="4831" spans="1:2">
      <c r="A4831" s="1" t="s">
        <v>5745</v>
      </c>
      <c r="B4831">
        <v>43843</v>
      </c>
    </row>
    <row r="4832" spans="1:2">
      <c r="A4832" s="1" t="s">
        <v>5746</v>
      </c>
      <c r="B4832">
        <v>43894</v>
      </c>
    </row>
    <row r="4833" spans="1:2">
      <c r="A4833" s="1" t="s">
        <v>5747</v>
      </c>
      <c r="B4833">
        <v>43845</v>
      </c>
    </row>
    <row r="4834" spans="1:2">
      <c r="A4834" s="1" t="s">
        <v>5748</v>
      </c>
      <c r="B4834">
        <v>43830</v>
      </c>
    </row>
    <row r="4835" spans="1:2">
      <c r="A4835" s="1" t="s">
        <v>5749</v>
      </c>
      <c r="B4835">
        <v>43738</v>
      </c>
    </row>
    <row r="4836" spans="1:2">
      <c r="A4836" s="1" t="s">
        <v>5750</v>
      </c>
      <c r="B4836">
        <v>43739</v>
      </c>
    </row>
    <row r="4837" spans="1:2">
      <c r="A4837" s="1" t="s">
        <v>5751</v>
      </c>
      <c r="B4837">
        <v>43734</v>
      </c>
    </row>
    <row r="4838" spans="1:2">
      <c r="A4838" s="1" t="s">
        <v>5752</v>
      </c>
      <c r="B4838">
        <v>43693</v>
      </c>
    </row>
    <row r="4839" spans="1:2">
      <c r="A4839" s="1" t="s">
        <v>5753</v>
      </c>
      <c r="B4839">
        <v>43654</v>
      </c>
    </row>
    <row r="4840" spans="1:2">
      <c r="A4840" s="1" t="s">
        <v>5754</v>
      </c>
      <c r="B4840">
        <v>43819</v>
      </c>
    </row>
    <row r="4841" spans="1:2">
      <c r="A4841" s="1" t="s">
        <v>5755</v>
      </c>
      <c r="B4841">
        <v>43780</v>
      </c>
    </row>
    <row r="4842" spans="1:2">
      <c r="A4842" s="1" t="s">
        <v>5756</v>
      </c>
      <c r="B4842">
        <v>43738</v>
      </c>
    </row>
    <row r="4843" spans="1:2">
      <c r="A4843" s="1" t="s">
        <v>5757</v>
      </c>
      <c r="B4843">
        <v>43791</v>
      </c>
    </row>
    <row r="4844" spans="1:2">
      <c r="A4844" s="1" t="s">
        <v>5758</v>
      </c>
      <c r="B4844">
        <v>43819</v>
      </c>
    </row>
    <row r="4845" spans="1:2">
      <c r="A4845" s="1" t="s">
        <v>306</v>
      </c>
      <c r="B4845">
        <v>43791</v>
      </c>
    </row>
    <row r="4846" spans="1:2">
      <c r="A4846" s="1" t="s">
        <v>5759</v>
      </c>
      <c r="B4846" t="s">
        <v>638</v>
      </c>
    </row>
    <row r="4847" spans="1:2">
      <c r="A4847" s="1" t="s">
        <v>209</v>
      </c>
      <c r="B4847">
        <v>43812</v>
      </c>
    </row>
    <row r="4848" spans="1:2">
      <c r="A4848" s="1" t="s">
        <v>5760</v>
      </c>
      <c r="B4848">
        <v>43830</v>
      </c>
    </row>
    <row r="4849" spans="1:2">
      <c r="A4849" s="1" t="s">
        <v>5761</v>
      </c>
      <c r="B4849">
        <v>43805</v>
      </c>
    </row>
    <row r="4850" spans="1:2">
      <c r="A4850" s="1" t="s">
        <v>5762</v>
      </c>
      <c r="B4850">
        <v>43756</v>
      </c>
    </row>
    <row r="4851" spans="1:2">
      <c r="A4851" s="1" t="s">
        <v>5763</v>
      </c>
      <c r="B4851">
        <v>43783</v>
      </c>
    </row>
    <row r="4852" spans="1:2">
      <c r="A4852" s="1" t="s">
        <v>5764</v>
      </c>
      <c r="B4852">
        <v>43845</v>
      </c>
    </row>
    <row r="4853" spans="1:2">
      <c r="A4853" s="1" t="s">
        <v>5765</v>
      </c>
      <c r="B4853">
        <v>43784</v>
      </c>
    </row>
    <row r="4854" spans="1:2">
      <c r="A4854" s="1" t="s">
        <v>5766</v>
      </c>
      <c r="B4854">
        <v>43825</v>
      </c>
    </row>
    <row r="4855" spans="1:2">
      <c r="A4855" s="1" t="s">
        <v>5767</v>
      </c>
      <c r="B4855">
        <v>43739</v>
      </c>
    </row>
    <row r="4856" spans="1:2">
      <c r="A4856" s="1" t="s">
        <v>5768</v>
      </c>
      <c r="B4856">
        <v>43462</v>
      </c>
    </row>
    <row r="4857" spans="1:2">
      <c r="A4857" s="1" t="s">
        <v>5769</v>
      </c>
      <c r="B4857">
        <v>43629</v>
      </c>
    </row>
    <row r="4858" spans="1:2">
      <c r="A4858" s="1" t="s">
        <v>5770</v>
      </c>
      <c r="B4858">
        <v>43644</v>
      </c>
    </row>
    <row r="4859" spans="1:2">
      <c r="A4859" s="1" t="s">
        <v>5771</v>
      </c>
      <c r="B4859" t="s">
        <v>638</v>
      </c>
    </row>
    <row r="4860" spans="1:2">
      <c r="A4860" s="1" t="s">
        <v>5772</v>
      </c>
      <c r="B4860">
        <v>43763</v>
      </c>
    </row>
    <row r="4861" spans="1:2">
      <c r="A4861" s="1" t="s">
        <v>5773</v>
      </c>
      <c r="B4861">
        <v>43784</v>
      </c>
    </row>
    <row r="4862" spans="1:2">
      <c r="A4862" s="1" t="s">
        <v>5774</v>
      </c>
      <c r="B4862">
        <v>43721</v>
      </c>
    </row>
    <row r="4863" spans="1:2">
      <c r="A4863" s="1" t="s">
        <v>5775</v>
      </c>
      <c r="B4863">
        <v>43461</v>
      </c>
    </row>
    <row r="4864" spans="1:2">
      <c r="A4864" s="1" t="s">
        <v>5776</v>
      </c>
      <c r="B4864">
        <v>43819</v>
      </c>
    </row>
    <row r="4865" spans="1:2">
      <c r="A4865" s="1" t="s">
        <v>5777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5778</v>
      </c>
      <c r="B4867">
        <v>43846</v>
      </c>
    </row>
    <row r="4868" spans="1:2">
      <c r="A4868" s="1" t="s">
        <v>5779</v>
      </c>
      <c r="B4868">
        <v>43753</v>
      </c>
    </row>
    <row r="4869" spans="1:2">
      <c r="A4869" s="1" t="s">
        <v>5780</v>
      </c>
      <c r="B4869">
        <v>43819</v>
      </c>
    </row>
    <row r="4870" spans="1:2">
      <c r="A4870" s="1" t="s">
        <v>5781</v>
      </c>
      <c r="B4870" t="s">
        <v>638</v>
      </c>
    </row>
    <row r="4871" spans="1:2">
      <c r="A4871" s="1" t="s">
        <v>5782</v>
      </c>
      <c r="B4871">
        <v>43465</v>
      </c>
    </row>
    <row r="4872" spans="1:2">
      <c r="A4872" s="1" t="s">
        <v>5783</v>
      </c>
      <c r="B4872">
        <v>43733</v>
      </c>
    </row>
    <row r="4873" spans="1:2">
      <c r="A4873" s="1" t="s">
        <v>5784</v>
      </c>
      <c r="B4873">
        <v>43724</v>
      </c>
    </row>
    <row r="4874" spans="1:2">
      <c r="A4874" s="1" t="s">
        <v>5785</v>
      </c>
      <c r="B4874">
        <v>43532</v>
      </c>
    </row>
    <row r="4875" spans="1:2">
      <c r="A4875" s="1" t="s">
        <v>5786</v>
      </c>
      <c r="B4875">
        <v>43763</v>
      </c>
    </row>
    <row r="4876" spans="1:2">
      <c r="A4876" s="1" t="s">
        <v>5787</v>
      </c>
      <c r="B4876">
        <v>43812</v>
      </c>
    </row>
    <row r="4877" spans="1:2">
      <c r="A4877" s="1" t="s">
        <v>5788</v>
      </c>
      <c r="B4877">
        <v>43668</v>
      </c>
    </row>
    <row r="4878" spans="1:2">
      <c r="A4878" s="1" t="s">
        <v>5789</v>
      </c>
      <c r="B4878">
        <v>43649</v>
      </c>
    </row>
    <row r="4879" spans="1:2">
      <c r="A4879" s="1" t="s">
        <v>5790</v>
      </c>
      <c r="B4879">
        <v>43804</v>
      </c>
    </row>
    <row r="4880" spans="1:2">
      <c r="A4880" s="1" t="s">
        <v>5791</v>
      </c>
      <c r="B4880">
        <v>43799</v>
      </c>
    </row>
    <row r="4881" spans="1:2">
      <c r="A4881" s="1" t="s">
        <v>5792</v>
      </c>
      <c r="B4881">
        <v>43738</v>
      </c>
    </row>
    <row r="4882" spans="1:2">
      <c r="A4882" s="1" t="s">
        <v>5793</v>
      </c>
      <c r="B4882">
        <v>43825</v>
      </c>
    </row>
    <row r="4883" spans="1:2">
      <c r="A4883" s="1" t="s">
        <v>5794</v>
      </c>
      <c r="B4883">
        <v>43733</v>
      </c>
    </row>
    <row r="4884" spans="1:2">
      <c r="A4884" s="1" t="s">
        <v>5795</v>
      </c>
      <c r="B4884">
        <v>43798</v>
      </c>
    </row>
    <row r="4885" spans="1:2">
      <c r="A4885" s="1" t="s">
        <v>5796</v>
      </c>
      <c r="B4885">
        <v>43465</v>
      </c>
    </row>
    <row r="4886" spans="1:2">
      <c r="A4886" s="1" t="s">
        <v>5797</v>
      </c>
      <c r="B4886">
        <v>43819</v>
      </c>
    </row>
    <row r="4887" spans="1:2">
      <c r="A4887" s="1" t="s">
        <v>5798</v>
      </c>
      <c r="B4887">
        <v>43804</v>
      </c>
    </row>
    <row r="4888" spans="1:2">
      <c r="A4888" s="1" t="s">
        <v>5799</v>
      </c>
      <c r="B4888">
        <v>43740</v>
      </c>
    </row>
    <row r="4889" spans="1:2">
      <c r="A4889" s="1" t="s">
        <v>5800</v>
      </c>
      <c r="B4889">
        <v>43819</v>
      </c>
    </row>
    <row r="4890" spans="1:2">
      <c r="A4890" s="1" t="s">
        <v>5801</v>
      </c>
      <c r="B4890">
        <v>43738</v>
      </c>
    </row>
    <row r="4891" spans="1:2">
      <c r="A4891" s="1" t="s">
        <v>5802</v>
      </c>
      <c r="B4891">
        <v>43818</v>
      </c>
    </row>
    <row r="4892" spans="1:2">
      <c r="A4892" s="1" t="s">
        <v>5803</v>
      </c>
      <c r="B4892">
        <v>43830</v>
      </c>
    </row>
    <row r="4893" spans="1:2">
      <c r="A4893" s="1" t="s">
        <v>5804</v>
      </c>
      <c r="B4893">
        <v>43840</v>
      </c>
    </row>
    <row r="4894" spans="1:2">
      <c r="A4894" s="1" t="s">
        <v>5805</v>
      </c>
      <c r="B4894">
        <v>43812</v>
      </c>
    </row>
    <row r="4895" spans="1:2">
      <c r="A4895" s="1" t="s">
        <v>5806</v>
      </c>
      <c r="B4895">
        <v>43818</v>
      </c>
    </row>
    <row r="4896" spans="1:2">
      <c r="A4896" s="1" t="s">
        <v>5807</v>
      </c>
      <c r="B4896">
        <v>43465</v>
      </c>
    </row>
    <row r="4897" spans="1:2">
      <c r="A4897" s="1" t="s">
        <v>159</v>
      </c>
      <c r="B4897">
        <v>43838</v>
      </c>
    </row>
    <row r="4898" spans="1:2">
      <c r="A4898" s="1" t="s">
        <v>5808</v>
      </c>
      <c r="B4898">
        <v>43755</v>
      </c>
    </row>
    <row r="4899" spans="1:2">
      <c r="A4899" s="1" t="s">
        <v>5809</v>
      </c>
      <c r="B4899">
        <v>43815</v>
      </c>
    </row>
    <row r="4900" spans="1:2">
      <c r="A4900" s="1" t="s">
        <v>5810</v>
      </c>
      <c r="B4900" t="s">
        <v>638</v>
      </c>
    </row>
    <row r="4901" spans="1:2">
      <c r="A4901" s="1" t="s">
        <v>5811</v>
      </c>
      <c r="B4901">
        <v>43808</v>
      </c>
    </row>
    <row r="4902" spans="1:2">
      <c r="A4902" s="1" t="s">
        <v>593</v>
      </c>
      <c r="B4902">
        <v>43830</v>
      </c>
    </row>
    <row r="4903" spans="1:2">
      <c r="A4903" s="1" t="s">
        <v>5812</v>
      </c>
      <c r="B4903">
        <v>43889</v>
      </c>
    </row>
    <row r="4904" spans="1:2">
      <c r="A4904" s="1" t="s">
        <v>5813</v>
      </c>
      <c r="B4904">
        <v>43740</v>
      </c>
    </row>
    <row r="4905" spans="1:2">
      <c r="A4905" s="1" t="s">
        <v>5814</v>
      </c>
      <c r="B4905">
        <v>43845</v>
      </c>
    </row>
    <row r="4906" spans="1:2">
      <c r="A4906" s="1" t="s">
        <v>5815</v>
      </c>
      <c r="B4906" t="s">
        <v>638</v>
      </c>
    </row>
    <row r="4907" spans="1:2">
      <c r="A4907" s="1" t="s">
        <v>5816</v>
      </c>
      <c r="B4907">
        <v>43811</v>
      </c>
    </row>
    <row r="4908" spans="1:2">
      <c r="A4908" s="1" t="s">
        <v>5817</v>
      </c>
      <c r="B4908">
        <v>43727</v>
      </c>
    </row>
    <row r="4909" spans="1:2">
      <c r="A4909" s="1" t="s">
        <v>5818</v>
      </c>
      <c r="B4909">
        <v>43613</v>
      </c>
    </row>
    <row r="4910" spans="1:2">
      <c r="A4910" s="1" t="s">
        <v>5819</v>
      </c>
      <c r="B4910">
        <v>43595</v>
      </c>
    </row>
    <row r="4911" spans="1:2">
      <c r="A4911" s="1" t="s">
        <v>5820</v>
      </c>
      <c r="B4911">
        <v>43734</v>
      </c>
    </row>
    <row r="4912" spans="1:2">
      <c r="A4912" s="1" t="s">
        <v>5821</v>
      </c>
      <c r="B4912">
        <v>43769</v>
      </c>
    </row>
    <row r="4913" spans="1:2">
      <c r="A4913" s="1" t="s">
        <v>5822</v>
      </c>
      <c r="B4913" t="s">
        <v>638</v>
      </c>
    </row>
    <row r="4914" spans="1:2">
      <c r="A4914" s="1" t="s">
        <v>5823</v>
      </c>
      <c r="B4914">
        <v>43798</v>
      </c>
    </row>
    <row r="4915" spans="1:2">
      <c r="A4915" s="1" t="s">
        <v>5824</v>
      </c>
      <c r="B4915">
        <v>43783</v>
      </c>
    </row>
    <row r="4916" spans="1:2">
      <c r="A4916" s="1" t="s">
        <v>5825</v>
      </c>
      <c r="B4916">
        <v>43791</v>
      </c>
    </row>
    <row r="4917" spans="1:2">
      <c r="A4917" s="1" t="s">
        <v>5826</v>
      </c>
      <c r="B4917">
        <v>43845</v>
      </c>
    </row>
    <row r="4918" spans="1:2">
      <c r="A4918" s="1" t="s">
        <v>5827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5828</v>
      </c>
      <c r="B4920">
        <v>43781</v>
      </c>
    </row>
    <row r="4921" spans="1:2">
      <c r="A4921" s="1" t="s">
        <v>5829</v>
      </c>
      <c r="B4921">
        <v>43814</v>
      </c>
    </row>
    <row r="4922" spans="1:2">
      <c r="A4922" s="1" t="s">
        <v>5830</v>
      </c>
      <c r="B4922">
        <v>43740</v>
      </c>
    </row>
    <row r="4923" spans="1:2">
      <c r="A4923" s="1" t="s">
        <v>5831</v>
      </c>
      <c r="B4923">
        <v>43798</v>
      </c>
    </row>
    <row r="4924" spans="1:2">
      <c r="A4924" s="1" t="s">
        <v>5832</v>
      </c>
      <c r="B4924">
        <v>43801</v>
      </c>
    </row>
    <row r="4925" spans="1:2">
      <c r="A4925" s="1" t="s">
        <v>5833</v>
      </c>
      <c r="B4925">
        <v>43854</v>
      </c>
    </row>
    <row r="4926" spans="1:2">
      <c r="A4926" s="1" t="s">
        <v>5834</v>
      </c>
      <c r="B4926">
        <v>43669</v>
      </c>
    </row>
    <row r="4927" spans="1:2">
      <c r="A4927" s="1" t="s">
        <v>5835</v>
      </c>
      <c r="B4927">
        <v>43830</v>
      </c>
    </row>
    <row r="4928" spans="1:2">
      <c r="A4928" s="1" t="s">
        <v>5836</v>
      </c>
      <c r="B4928">
        <v>43573</v>
      </c>
    </row>
    <row r="4929" spans="1:2">
      <c r="A4929" s="1" t="s">
        <v>5837</v>
      </c>
      <c r="B4929">
        <v>43647</v>
      </c>
    </row>
    <row r="4930" spans="1:2">
      <c r="A4930" s="1" t="s">
        <v>5838</v>
      </c>
      <c r="B4930" t="s">
        <v>638</v>
      </c>
    </row>
    <row r="4931" spans="1:2">
      <c r="A4931" s="1" t="s">
        <v>5839</v>
      </c>
      <c r="B4931" t="s">
        <v>638</v>
      </c>
    </row>
    <row r="4932" spans="1:2">
      <c r="A4932" s="1" t="s">
        <v>5840</v>
      </c>
      <c r="B4932">
        <v>43852</v>
      </c>
    </row>
    <row r="4933" spans="1:2">
      <c r="A4933" s="1" t="s">
        <v>5841</v>
      </c>
      <c r="B4933">
        <v>43830</v>
      </c>
    </row>
    <row r="4934" spans="1:2">
      <c r="A4934" s="1" t="s">
        <v>5842</v>
      </c>
      <c r="B4934">
        <v>43644</v>
      </c>
    </row>
    <row r="4935" spans="1:2">
      <c r="A4935" s="1" t="s">
        <v>5843</v>
      </c>
      <c r="B4935">
        <v>43735</v>
      </c>
    </row>
    <row r="4936" spans="1:2">
      <c r="A4936" s="1" t="s">
        <v>517</v>
      </c>
      <c r="B4936">
        <v>43815</v>
      </c>
    </row>
    <row r="4937" spans="1:2">
      <c r="A4937" s="1" t="s">
        <v>5844</v>
      </c>
      <c r="B4937">
        <v>43830</v>
      </c>
    </row>
    <row r="4938" spans="1:2">
      <c r="A4938" s="1" t="s">
        <v>5845</v>
      </c>
      <c r="B4938">
        <v>43740</v>
      </c>
    </row>
    <row r="4939" spans="1:2">
      <c r="A4939" s="1" t="s">
        <v>193</v>
      </c>
      <c r="B4939">
        <v>43819</v>
      </c>
    </row>
    <row r="4940" spans="1:2">
      <c r="A4940" s="1" t="s">
        <v>5846</v>
      </c>
      <c r="B4940">
        <v>43733</v>
      </c>
    </row>
    <row r="4941" spans="1:2">
      <c r="A4941" s="1" t="s">
        <v>136</v>
      </c>
      <c r="B4941">
        <v>43798</v>
      </c>
    </row>
    <row r="4942" spans="1:2">
      <c r="A4942" s="1" t="s">
        <v>5847</v>
      </c>
      <c r="B4942">
        <v>43654</v>
      </c>
    </row>
    <row r="4943" spans="1:2">
      <c r="A4943" s="1" t="s">
        <v>185</v>
      </c>
      <c r="B4943">
        <v>43812</v>
      </c>
    </row>
    <row r="4944" spans="1:2">
      <c r="A4944" s="1" t="s">
        <v>5848</v>
      </c>
      <c r="B4944">
        <v>43654</v>
      </c>
    </row>
    <row r="4945" spans="1:2">
      <c r="A4945" s="1" t="s">
        <v>5849</v>
      </c>
      <c r="B4945">
        <v>43738</v>
      </c>
    </row>
    <row r="4946" spans="1:2">
      <c r="A4946" s="1" t="s">
        <v>5850</v>
      </c>
      <c r="B4946">
        <v>43790</v>
      </c>
    </row>
    <row r="4947" spans="1:2">
      <c r="A4947" s="1" t="s">
        <v>5851</v>
      </c>
      <c r="B4947">
        <v>43819</v>
      </c>
    </row>
    <row r="4948" spans="1:2">
      <c r="A4948" s="1" t="s">
        <v>5852</v>
      </c>
      <c r="B4948">
        <v>43825</v>
      </c>
    </row>
    <row r="4949" spans="1:2">
      <c r="A4949" s="1" t="s">
        <v>5853</v>
      </c>
      <c r="B4949">
        <v>43734</v>
      </c>
    </row>
    <row r="4950" spans="1:2">
      <c r="A4950" s="1" t="s">
        <v>5854</v>
      </c>
      <c r="B4950">
        <v>43607</v>
      </c>
    </row>
    <row r="4951" spans="1:2">
      <c r="A4951" s="1" t="s">
        <v>5855</v>
      </c>
      <c r="B4951">
        <v>43739</v>
      </c>
    </row>
    <row r="4952" spans="1:2">
      <c r="A4952" s="1" t="s">
        <v>5856</v>
      </c>
      <c r="B4952">
        <v>43738</v>
      </c>
    </row>
    <row r="4953" spans="1:2">
      <c r="A4953" s="1" t="s">
        <v>5857</v>
      </c>
      <c r="B4953">
        <v>43823</v>
      </c>
    </row>
    <row r="4954" spans="1:2">
      <c r="A4954" s="1" t="s">
        <v>5858</v>
      </c>
      <c r="B4954">
        <v>43718</v>
      </c>
    </row>
    <row r="4955" spans="1:2">
      <c r="A4955" s="1" t="s">
        <v>5859</v>
      </c>
      <c r="B4955">
        <v>43840</v>
      </c>
    </row>
    <row r="4956" spans="1:2">
      <c r="A4956" s="1" t="s">
        <v>5860</v>
      </c>
      <c r="B4956">
        <v>43790</v>
      </c>
    </row>
    <row r="4957" spans="1:2">
      <c r="A4957" s="1" t="s">
        <v>5861</v>
      </c>
      <c r="B4957">
        <v>43804</v>
      </c>
    </row>
    <row r="4958" spans="1:2">
      <c r="A4958" s="1" t="s">
        <v>5862</v>
      </c>
      <c r="B4958">
        <v>43734</v>
      </c>
    </row>
    <row r="4959" spans="1:2">
      <c r="A4959" s="1" t="s">
        <v>5863</v>
      </c>
      <c r="B4959">
        <v>43661</v>
      </c>
    </row>
    <row r="4960" spans="1:2">
      <c r="A4960" s="1" t="s">
        <v>5864</v>
      </c>
      <c r="B4960">
        <v>43818</v>
      </c>
    </row>
    <row r="4961" spans="1:2">
      <c r="A4961" s="1" t="s">
        <v>5865</v>
      </c>
      <c r="B4961">
        <v>43814</v>
      </c>
    </row>
    <row r="4962" spans="1:2">
      <c r="A4962" s="1" t="s">
        <v>5866</v>
      </c>
      <c r="B4962">
        <v>43733</v>
      </c>
    </row>
    <row r="4963" spans="1:2">
      <c r="A4963" s="1" t="s">
        <v>5867</v>
      </c>
      <c r="B4963">
        <v>43798</v>
      </c>
    </row>
    <row r="4964" spans="1:2">
      <c r="A4964" s="1" t="s">
        <v>191</v>
      </c>
      <c r="B4964">
        <v>43893</v>
      </c>
    </row>
    <row r="4965" spans="1:2">
      <c r="A4965" s="1" t="s">
        <v>5868</v>
      </c>
      <c r="B4965">
        <v>43832</v>
      </c>
    </row>
    <row r="4966" spans="1:2">
      <c r="A4966" s="1" t="s">
        <v>5869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44</v>
      </c>
      <c r="B4968">
        <v>43816</v>
      </c>
    </row>
    <row r="4969" spans="1:2">
      <c r="A4969" s="1" t="s">
        <v>5870</v>
      </c>
      <c r="B4969">
        <v>43812</v>
      </c>
    </row>
    <row r="4970" spans="1:2">
      <c r="A4970" s="1" t="s">
        <v>5871</v>
      </c>
      <c r="B4970">
        <v>43798</v>
      </c>
    </row>
    <row r="4971" spans="1:2">
      <c r="A4971" s="1" t="s">
        <v>5872</v>
      </c>
      <c r="B4971">
        <v>43619</v>
      </c>
    </row>
    <row r="4972" spans="1:2">
      <c r="A4972" s="1" t="s">
        <v>5873</v>
      </c>
      <c r="B4972">
        <v>43845</v>
      </c>
    </row>
    <row r="4973" spans="1:2">
      <c r="A4973" s="1" t="s">
        <v>5874</v>
      </c>
      <c r="B4973">
        <v>43740</v>
      </c>
    </row>
    <row r="4974" spans="1:2">
      <c r="A4974" s="1" t="s">
        <v>5875</v>
      </c>
      <c r="B4974">
        <v>43577</v>
      </c>
    </row>
    <row r="4975" spans="1:2">
      <c r="A4975" s="1" t="s">
        <v>5876</v>
      </c>
      <c r="B4975">
        <v>43819</v>
      </c>
    </row>
    <row r="4976" spans="1:2">
      <c r="A4976" s="1" t="s">
        <v>5877</v>
      </c>
      <c r="B4976">
        <v>43734</v>
      </c>
    </row>
    <row r="4977" spans="1:2">
      <c r="A4977" s="1" t="s">
        <v>5878</v>
      </c>
      <c r="B4977">
        <v>43815</v>
      </c>
    </row>
    <row r="4978" spans="1:2">
      <c r="A4978" s="1" t="s">
        <v>5879</v>
      </c>
      <c r="B4978">
        <v>43669</v>
      </c>
    </row>
    <row r="4979" spans="1:2">
      <c r="A4979" s="1" t="s">
        <v>235</v>
      </c>
      <c r="B4979">
        <v>43801</v>
      </c>
    </row>
    <row r="4980" spans="1:2">
      <c r="A4980" s="1" t="s">
        <v>5880</v>
      </c>
      <c r="B4980">
        <v>43826</v>
      </c>
    </row>
    <row r="4981" spans="1:2">
      <c r="A4981" s="1" t="s">
        <v>5881</v>
      </c>
      <c r="B4981">
        <v>43738</v>
      </c>
    </row>
    <row r="4982" spans="1:2">
      <c r="A4982" s="1" t="s">
        <v>5882</v>
      </c>
      <c r="B4982">
        <v>43845</v>
      </c>
    </row>
    <row r="4983" spans="1:2">
      <c r="A4983" s="1" t="s">
        <v>5883</v>
      </c>
      <c r="B4983">
        <v>43802</v>
      </c>
    </row>
    <row r="4984" spans="1:2">
      <c r="A4984" s="1" t="s">
        <v>5884</v>
      </c>
      <c r="B4984">
        <v>43755</v>
      </c>
    </row>
    <row r="4985" spans="1:2">
      <c r="A4985" s="1" t="s">
        <v>5885</v>
      </c>
      <c r="B4985">
        <v>43740</v>
      </c>
    </row>
    <row r="4986" spans="1:2">
      <c r="A4986" s="1" t="s">
        <v>5886</v>
      </c>
      <c r="B4986">
        <v>43602</v>
      </c>
    </row>
    <row r="4987" spans="1:2">
      <c r="A4987" s="1" t="s">
        <v>5887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5888</v>
      </c>
      <c r="B4989">
        <v>43864</v>
      </c>
    </row>
    <row r="4990" spans="1:2">
      <c r="A4990" s="1" t="s">
        <v>5889</v>
      </c>
      <c r="B4990">
        <v>43738</v>
      </c>
    </row>
    <row r="4991" spans="1:2">
      <c r="A4991" s="1" t="s">
        <v>5890</v>
      </c>
      <c r="B4991">
        <v>43832</v>
      </c>
    </row>
    <row r="4992" spans="1:2">
      <c r="A4992" s="1" t="s">
        <v>5891</v>
      </c>
      <c r="B4992">
        <v>43822</v>
      </c>
    </row>
    <row r="4993" spans="1:2">
      <c r="A4993" s="1" t="s">
        <v>5892</v>
      </c>
      <c r="B4993">
        <v>43819</v>
      </c>
    </row>
    <row r="4994" spans="1:2">
      <c r="A4994" s="1" t="s">
        <v>5893</v>
      </c>
      <c r="B4994">
        <v>43689</v>
      </c>
    </row>
    <row r="4995" spans="1:2">
      <c r="A4995" s="1" t="s">
        <v>5894</v>
      </c>
      <c r="B4995">
        <v>43826</v>
      </c>
    </row>
    <row r="4996" spans="1:2">
      <c r="A4996" s="1" t="s">
        <v>5895</v>
      </c>
      <c r="B4996">
        <v>43830</v>
      </c>
    </row>
    <row r="4997" spans="1:2">
      <c r="A4997" s="1" t="s">
        <v>5896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5897</v>
      </c>
      <c r="B4999">
        <v>43819</v>
      </c>
    </row>
    <row r="5000" spans="1:2">
      <c r="A5000" s="1" t="s">
        <v>5898</v>
      </c>
      <c r="B5000">
        <v>43830</v>
      </c>
    </row>
    <row r="5001" spans="1:2">
      <c r="A5001" s="1" t="s">
        <v>5899</v>
      </c>
      <c r="B5001">
        <v>43805</v>
      </c>
    </row>
    <row r="5002" spans="1:2">
      <c r="A5002" s="1" t="s">
        <v>5900</v>
      </c>
      <c r="B5002">
        <v>43819</v>
      </c>
    </row>
    <row r="5003" spans="1:2">
      <c r="A5003" s="1" t="s">
        <v>5901</v>
      </c>
      <c r="B5003" t="s">
        <v>638</v>
      </c>
    </row>
    <row r="5004" spans="1:2">
      <c r="A5004" s="1" t="s">
        <v>5902</v>
      </c>
      <c r="B5004">
        <v>43791</v>
      </c>
    </row>
    <row r="5005" spans="1:2">
      <c r="A5005" s="1" t="s">
        <v>5903</v>
      </c>
      <c r="B5005">
        <v>43760</v>
      </c>
    </row>
    <row r="5006" spans="1:2">
      <c r="A5006" s="1" t="s">
        <v>5904</v>
      </c>
      <c r="B5006">
        <v>43825</v>
      </c>
    </row>
    <row r="5007" spans="1:2">
      <c r="A5007" s="1" t="s">
        <v>5905</v>
      </c>
      <c r="B5007">
        <v>43733</v>
      </c>
    </row>
    <row r="5008" spans="1:2">
      <c r="A5008" s="1" t="s">
        <v>5906</v>
      </c>
      <c r="B5008">
        <v>43832</v>
      </c>
    </row>
    <row r="5009" spans="1:2">
      <c r="A5009" s="1" t="s">
        <v>5907</v>
      </c>
      <c r="B5009">
        <v>43791</v>
      </c>
    </row>
    <row r="5010" spans="1:2">
      <c r="A5010" s="1" t="s">
        <v>48</v>
      </c>
      <c r="B5010">
        <v>43811</v>
      </c>
    </row>
    <row r="5011" spans="1:2">
      <c r="A5011" s="1" t="s">
        <v>5908</v>
      </c>
      <c r="B5011">
        <v>43798</v>
      </c>
    </row>
    <row r="5012" spans="1:2">
      <c r="A5012" s="1" t="s">
        <v>5909</v>
      </c>
      <c r="B5012">
        <v>43734</v>
      </c>
    </row>
    <row r="5013" spans="1:2">
      <c r="A5013" s="1" t="s">
        <v>5910</v>
      </c>
      <c r="B5013" t="s">
        <v>638</v>
      </c>
    </row>
    <row r="5014" spans="1:2">
      <c r="A5014" s="1" t="s">
        <v>5911</v>
      </c>
      <c r="B5014">
        <v>43798</v>
      </c>
    </row>
    <row r="5015" spans="1:2">
      <c r="A5015" s="1" t="s">
        <v>5912</v>
      </c>
      <c r="B5015">
        <v>43787</v>
      </c>
    </row>
    <row r="5016" spans="1:2">
      <c r="A5016" s="1" t="s">
        <v>5913</v>
      </c>
      <c r="B5016">
        <v>43798</v>
      </c>
    </row>
    <row r="5017" spans="1:2">
      <c r="A5017" s="1" t="s">
        <v>37</v>
      </c>
      <c r="B5017">
        <v>43817</v>
      </c>
    </row>
    <row r="5018" spans="1:2">
      <c r="A5018" s="1" t="s">
        <v>5914</v>
      </c>
      <c r="B5018">
        <v>43825</v>
      </c>
    </row>
    <row r="5019" spans="1:2">
      <c r="A5019" s="1" t="s">
        <v>5915</v>
      </c>
      <c r="B5019">
        <v>43740</v>
      </c>
    </row>
    <row r="5020" spans="1:2">
      <c r="A5020" s="1" t="s">
        <v>5916</v>
      </c>
      <c r="B5020">
        <v>43787</v>
      </c>
    </row>
    <row r="5021" spans="1:2">
      <c r="A5021" s="1" t="s">
        <v>5917</v>
      </c>
      <c r="B5021">
        <v>43665</v>
      </c>
    </row>
    <row r="5022" spans="1:2">
      <c r="A5022" s="1" t="s">
        <v>5918</v>
      </c>
      <c r="B5022">
        <v>43644</v>
      </c>
    </row>
    <row r="5023" spans="1:2">
      <c r="A5023" s="1" t="s">
        <v>5919</v>
      </c>
      <c r="B5023">
        <v>43819</v>
      </c>
    </row>
    <row r="5024" spans="1:2">
      <c r="A5024" s="1" t="s">
        <v>5920</v>
      </c>
      <c r="B5024">
        <v>43556</v>
      </c>
    </row>
    <row r="5025" spans="1:2">
      <c r="A5025" s="1" t="s">
        <v>5921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5922</v>
      </c>
      <c r="B5027">
        <v>43752</v>
      </c>
    </row>
    <row r="5028" spans="1:2">
      <c r="A5028" s="1" t="s">
        <v>5923</v>
      </c>
      <c r="B5028">
        <v>43747</v>
      </c>
    </row>
    <row r="5029" spans="1:2">
      <c r="A5029" s="1" t="s">
        <v>5924</v>
      </c>
      <c r="B5029">
        <v>43654</v>
      </c>
    </row>
    <row r="5030" spans="1:2">
      <c r="A5030" s="1" t="s">
        <v>5925</v>
      </c>
      <c r="B5030">
        <v>43727</v>
      </c>
    </row>
    <row r="5031" spans="1:2">
      <c r="A5031" s="1" t="s">
        <v>5926</v>
      </c>
      <c r="B5031">
        <v>43654</v>
      </c>
    </row>
    <row r="5032" spans="1:2">
      <c r="A5032" s="1" t="s">
        <v>5927</v>
      </c>
      <c r="B5032">
        <v>43613</v>
      </c>
    </row>
    <row r="5033" spans="1:2">
      <c r="A5033" s="1" t="s">
        <v>53</v>
      </c>
      <c r="B5033">
        <v>43805</v>
      </c>
    </row>
    <row r="5034" spans="1:2">
      <c r="A5034" s="1" t="s">
        <v>5928</v>
      </c>
      <c r="B5034">
        <v>43626</v>
      </c>
    </row>
    <row r="5035" spans="1:2">
      <c r="A5035" s="1" t="s">
        <v>5929</v>
      </c>
      <c r="B5035">
        <v>43798</v>
      </c>
    </row>
    <row r="5036" spans="1:2">
      <c r="A5036" s="1" t="s">
        <v>216</v>
      </c>
      <c r="B5036">
        <v>43895</v>
      </c>
    </row>
    <row r="5037" spans="1:2">
      <c r="A5037" s="1" t="s">
        <v>5930</v>
      </c>
      <c r="B5037">
        <v>43727</v>
      </c>
    </row>
    <row r="5038" spans="1:2">
      <c r="A5038" s="1" t="s">
        <v>5931</v>
      </c>
      <c r="B5038">
        <v>43749</v>
      </c>
    </row>
    <row r="5039" spans="1:2">
      <c r="A5039" s="1" t="s">
        <v>5932</v>
      </c>
      <c r="B5039">
        <v>43818</v>
      </c>
    </row>
    <row r="5040" spans="1:2">
      <c r="A5040" s="1" t="s">
        <v>5933</v>
      </c>
      <c r="B5040">
        <v>43781</v>
      </c>
    </row>
    <row r="5041" spans="1:2">
      <c r="A5041" s="1" t="s">
        <v>76</v>
      </c>
      <c r="B5041">
        <v>43861</v>
      </c>
    </row>
    <row r="5042" spans="1:2">
      <c r="A5042" s="1" t="s">
        <v>5934</v>
      </c>
      <c r="B5042">
        <v>43794</v>
      </c>
    </row>
    <row r="5043" spans="1:2">
      <c r="A5043" s="1" t="s">
        <v>5935</v>
      </c>
      <c r="B5043">
        <v>43801</v>
      </c>
    </row>
    <row r="5044" spans="1:2">
      <c r="A5044" s="1" t="s">
        <v>5936</v>
      </c>
      <c r="B5044">
        <v>43742</v>
      </c>
    </row>
    <row r="5045" spans="1:2">
      <c r="A5045" s="1" t="s">
        <v>5937</v>
      </c>
      <c r="B5045">
        <v>43798</v>
      </c>
    </row>
    <row r="5046" spans="1:2">
      <c r="A5046" s="1" t="s">
        <v>5938</v>
      </c>
      <c r="B5046">
        <v>43809</v>
      </c>
    </row>
    <row r="5047" spans="1:2">
      <c r="A5047" s="1" t="s">
        <v>5939</v>
      </c>
      <c r="B5047">
        <v>43818</v>
      </c>
    </row>
    <row r="5048" spans="1:2">
      <c r="A5048" s="1" t="s">
        <v>5940</v>
      </c>
      <c r="B5048">
        <v>43511</v>
      </c>
    </row>
    <row r="5049" spans="1:2">
      <c r="A5049" s="1" t="s">
        <v>5941</v>
      </c>
      <c r="B5049">
        <v>43815</v>
      </c>
    </row>
    <row r="5050" spans="1:2">
      <c r="A5050" s="1" t="s">
        <v>5942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5943</v>
      </c>
      <c r="B5052">
        <v>43798</v>
      </c>
    </row>
    <row r="5053" spans="1:2">
      <c r="A5053" s="1" t="s">
        <v>5944</v>
      </c>
      <c r="B5053">
        <v>43845</v>
      </c>
    </row>
    <row r="5054" spans="1:2">
      <c r="A5054" s="1" t="s">
        <v>171</v>
      </c>
      <c r="B5054">
        <v>43809</v>
      </c>
    </row>
    <row r="5055" spans="1:2">
      <c r="A5055" s="1" t="s">
        <v>5945</v>
      </c>
      <c r="B5055">
        <v>43826</v>
      </c>
    </row>
    <row r="5056" spans="1:2">
      <c r="A5056" s="1" t="s">
        <v>5946</v>
      </c>
      <c r="B5056">
        <v>43742</v>
      </c>
    </row>
    <row r="5057" spans="1:2">
      <c r="A5057" s="1" t="s">
        <v>5947</v>
      </c>
      <c r="B5057">
        <v>43738</v>
      </c>
    </row>
    <row r="5058" spans="1:2">
      <c r="A5058" s="1" t="s">
        <v>5948</v>
      </c>
      <c r="B5058">
        <v>43809</v>
      </c>
    </row>
    <row r="5059" spans="1:2">
      <c r="A5059" s="1" t="s">
        <v>5949</v>
      </c>
      <c r="B5059">
        <v>43735</v>
      </c>
    </row>
    <row r="5060" spans="1:2">
      <c r="A5060" s="1" t="s">
        <v>5950</v>
      </c>
      <c r="B5060">
        <v>43854</v>
      </c>
    </row>
    <row r="5061" spans="1:2">
      <c r="A5061" s="1" t="s">
        <v>5951</v>
      </c>
      <c r="B5061">
        <v>43745</v>
      </c>
    </row>
    <row r="5062" spans="1:2">
      <c r="A5062" s="1" t="s">
        <v>5952</v>
      </c>
      <c r="B5062">
        <v>43830</v>
      </c>
    </row>
    <row r="5063" spans="1:2">
      <c r="A5063" s="1" t="s">
        <v>5953</v>
      </c>
      <c r="B5063" t="s">
        <v>638</v>
      </c>
    </row>
    <row r="5064" spans="1:2">
      <c r="A5064" s="1" t="s">
        <v>5954</v>
      </c>
      <c r="B5064">
        <v>43733</v>
      </c>
    </row>
    <row r="5065" spans="1:2">
      <c r="A5065" s="1" t="s">
        <v>5955</v>
      </c>
      <c r="B5065">
        <v>43735</v>
      </c>
    </row>
    <row r="5066" spans="1:2">
      <c r="A5066" s="1" t="s">
        <v>5956</v>
      </c>
      <c r="B5066" t="s">
        <v>638</v>
      </c>
    </row>
    <row r="5067" spans="1:2">
      <c r="A5067" s="1" t="s">
        <v>5957</v>
      </c>
      <c r="B5067">
        <v>43738</v>
      </c>
    </row>
    <row r="5068" spans="1:2">
      <c r="A5068" s="1" t="s">
        <v>201</v>
      </c>
      <c r="B5068">
        <v>43816</v>
      </c>
    </row>
    <row r="5069" spans="1:2">
      <c r="A5069" s="1" t="s">
        <v>5958</v>
      </c>
      <c r="B5069">
        <v>43643</v>
      </c>
    </row>
    <row r="5070" spans="1:2">
      <c r="A5070" s="1" t="s">
        <v>103</v>
      </c>
      <c r="B5070">
        <v>43843</v>
      </c>
    </row>
    <row r="5071" spans="1:2">
      <c r="A5071" s="1" t="s">
        <v>5959</v>
      </c>
      <c r="B5071">
        <v>43740</v>
      </c>
    </row>
    <row r="5072" spans="1:2">
      <c r="A5072" s="1" t="s">
        <v>5960</v>
      </c>
      <c r="B5072">
        <v>43791</v>
      </c>
    </row>
    <row r="5073" spans="1:2">
      <c r="A5073" s="1" t="s">
        <v>5961</v>
      </c>
      <c r="B5073">
        <v>43809</v>
      </c>
    </row>
    <row r="5074" spans="1:2">
      <c r="A5074" s="1" t="s">
        <v>5962</v>
      </c>
      <c r="B5074" t="s">
        <v>638</v>
      </c>
    </row>
    <row r="5075" spans="1:2">
      <c r="A5075" s="1" t="s">
        <v>5963</v>
      </c>
      <c r="B5075">
        <v>43734</v>
      </c>
    </row>
    <row r="5076" spans="1:2">
      <c r="A5076" s="1" t="s">
        <v>5964</v>
      </c>
      <c r="B5076">
        <v>43733</v>
      </c>
    </row>
    <row r="5077" spans="1:2">
      <c r="A5077" s="1" t="s">
        <v>5965</v>
      </c>
      <c r="B5077">
        <v>43796</v>
      </c>
    </row>
    <row r="5078" spans="1:2">
      <c r="A5078" s="1" t="s">
        <v>5966</v>
      </c>
      <c r="B5078">
        <v>43790</v>
      </c>
    </row>
    <row r="5079" spans="1:2">
      <c r="A5079" s="1" t="s">
        <v>5967</v>
      </c>
      <c r="B5079">
        <v>43615</v>
      </c>
    </row>
    <row r="5080" spans="1:2">
      <c r="A5080" s="1" t="s">
        <v>5968</v>
      </c>
      <c r="B5080">
        <v>43819</v>
      </c>
    </row>
    <row r="5081" spans="1:2">
      <c r="A5081" s="1" t="s">
        <v>5969</v>
      </c>
      <c r="B5081">
        <v>43839</v>
      </c>
    </row>
    <row r="5082" spans="1:2">
      <c r="A5082" s="1" t="s">
        <v>87</v>
      </c>
      <c r="B5082">
        <v>43826</v>
      </c>
    </row>
    <row r="5083" spans="1:2">
      <c r="A5083" s="1" t="s">
        <v>5970</v>
      </c>
      <c r="B5083">
        <v>43847</v>
      </c>
    </row>
    <row r="5084" spans="1:2">
      <c r="A5084" s="1" t="s">
        <v>5971</v>
      </c>
      <c r="B5084">
        <v>43735</v>
      </c>
    </row>
    <row r="5085" spans="1:2">
      <c r="A5085" s="1" t="s">
        <v>5972</v>
      </c>
      <c r="B5085">
        <v>43817</v>
      </c>
    </row>
    <row r="5086" spans="1:2">
      <c r="A5086" s="1" t="s">
        <v>5973</v>
      </c>
      <c r="B5086">
        <v>43738</v>
      </c>
    </row>
    <row r="5087" spans="1:2">
      <c r="A5087" s="1" t="s">
        <v>5974</v>
      </c>
      <c r="B5087">
        <v>43762</v>
      </c>
    </row>
    <row r="5088" spans="1:2">
      <c r="A5088" s="1" t="s">
        <v>5975</v>
      </c>
      <c r="B5088">
        <v>43654</v>
      </c>
    </row>
    <row r="5089" spans="1:2">
      <c r="A5089" s="1" t="s">
        <v>5976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5977</v>
      </c>
      <c r="B5091">
        <v>43769</v>
      </c>
    </row>
    <row r="5092" spans="1:2">
      <c r="A5092" s="1" t="s">
        <v>5978</v>
      </c>
      <c r="B5092">
        <v>43651</v>
      </c>
    </row>
    <row r="5093" spans="1:2">
      <c r="A5093" s="1" t="s">
        <v>5979</v>
      </c>
      <c r="B5093">
        <v>43733</v>
      </c>
    </row>
    <row r="5094" spans="1:2">
      <c r="A5094" s="1" t="s">
        <v>5980</v>
      </c>
      <c r="B5094">
        <v>43826</v>
      </c>
    </row>
    <row r="5095" spans="1:2">
      <c r="A5095" s="1" t="s">
        <v>5981</v>
      </c>
      <c r="B5095">
        <v>43832</v>
      </c>
    </row>
    <row r="5096" spans="1:2">
      <c r="A5096" s="1" t="s">
        <v>5982</v>
      </c>
      <c r="B5096">
        <v>43861</v>
      </c>
    </row>
    <row r="5097" spans="1:2">
      <c r="A5097" s="1" t="s">
        <v>5983</v>
      </c>
      <c r="B5097">
        <v>43738</v>
      </c>
    </row>
    <row r="5098" spans="1:2">
      <c r="A5098" s="1" t="s">
        <v>5984</v>
      </c>
      <c r="B5098">
        <v>43810</v>
      </c>
    </row>
    <row r="5099" spans="1:2">
      <c r="A5099" s="1" t="s">
        <v>5985</v>
      </c>
      <c r="B5099">
        <v>43738</v>
      </c>
    </row>
    <row r="5100" spans="1:2">
      <c r="A5100" s="1" t="s">
        <v>5986</v>
      </c>
      <c r="B5100">
        <v>43629</v>
      </c>
    </row>
    <row r="5101" spans="1:2">
      <c r="A5101" s="1" t="s">
        <v>5987</v>
      </c>
      <c r="B5101">
        <v>43818</v>
      </c>
    </row>
    <row r="5102" spans="1:2">
      <c r="A5102" s="1" t="s">
        <v>5988</v>
      </c>
      <c r="B5102">
        <v>43908</v>
      </c>
    </row>
    <row r="5103" spans="1:2">
      <c r="A5103" s="1" t="s">
        <v>5989</v>
      </c>
      <c r="B5103">
        <v>43819</v>
      </c>
    </row>
    <row r="5104" spans="1:2">
      <c r="A5104" s="1" t="s">
        <v>100</v>
      </c>
      <c r="B5104">
        <v>43677</v>
      </c>
    </row>
    <row r="5105" spans="1:2">
      <c r="A5105" s="1" t="s">
        <v>5990</v>
      </c>
      <c r="B5105">
        <v>43465</v>
      </c>
    </row>
    <row r="5106" spans="1:2">
      <c r="A5106" s="1" t="s">
        <v>5991</v>
      </c>
      <c r="B5106">
        <v>43921</v>
      </c>
    </row>
    <row r="5107" spans="1:2">
      <c r="A5107" s="1" t="s">
        <v>5992</v>
      </c>
      <c r="B5107">
        <v>43823</v>
      </c>
    </row>
    <row r="5108" spans="1:2">
      <c r="A5108" s="1" t="s">
        <v>5993</v>
      </c>
      <c r="B5108">
        <v>43825</v>
      </c>
    </row>
    <row r="5109" spans="1:2">
      <c r="A5109" s="1" t="s">
        <v>5994</v>
      </c>
      <c r="B5109">
        <v>43613</v>
      </c>
    </row>
    <row r="5110" spans="1:2">
      <c r="A5110" s="1" t="s">
        <v>5995</v>
      </c>
      <c r="B5110">
        <v>43805</v>
      </c>
    </row>
    <row r="5111" spans="1:2">
      <c r="A5111" s="1" t="s">
        <v>5996</v>
      </c>
      <c r="B5111">
        <v>43819</v>
      </c>
    </row>
    <row r="5112" spans="1:2">
      <c r="A5112" s="1" t="s">
        <v>5997</v>
      </c>
      <c r="B5112">
        <v>43773</v>
      </c>
    </row>
    <row r="5113" spans="1:2">
      <c r="A5113" s="1" t="s">
        <v>5998</v>
      </c>
      <c r="B5113">
        <v>43818</v>
      </c>
    </row>
    <row r="5114" spans="1:2">
      <c r="A5114" s="1" t="s">
        <v>5999</v>
      </c>
      <c r="B5114">
        <v>43647</v>
      </c>
    </row>
    <row r="5115" spans="1:2">
      <c r="A5115" s="1" t="s">
        <v>6000</v>
      </c>
      <c r="B5115">
        <v>43791</v>
      </c>
    </row>
    <row r="5116" spans="1:2">
      <c r="A5116" s="1" t="s">
        <v>6001</v>
      </c>
      <c r="B5116">
        <v>43740</v>
      </c>
    </row>
    <row r="5117" spans="1:2">
      <c r="A5117" s="1" t="s">
        <v>6002</v>
      </c>
      <c r="B5117">
        <v>43754</v>
      </c>
    </row>
    <row r="5118" spans="1:2">
      <c r="A5118" s="1" t="s">
        <v>6003</v>
      </c>
      <c r="B5118">
        <v>43577</v>
      </c>
    </row>
    <row r="5119" spans="1:2">
      <c r="A5119" s="1" t="s">
        <v>6004</v>
      </c>
      <c r="B5119">
        <v>43814</v>
      </c>
    </row>
    <row r="5120" spans="1:2">
      <c r="A5120" s="1" t="s">
        <v>6005</v>
      </c>
      <c r="B5120" t="s">
        <v>638</v>
      </c>
    </row>
    <row r="5121" spans="1:2">
      <c r="A5121" s="1" t="s">
        <v>6006</v>
      </c>
      <c r="B5121">
        <v>43467</v>
      </c>
    </row>
    <row r="5122" spans="1:2">
      <c r="A5122" s="1" t="s">
        <v>6007</v>
      </c>
      <c r="B5122">
        <v>43740</v>
      </c>
    </row>
    <row r="5123" spans="1:2">
      <c r="A5123" s="1" t="s">
        <v>6008</v>
      </c>
      <c r="B5123">
        <v>43803</v>
      </c>
    </row>
    <row r="5124" spans="1:2">
      <c r="A5124" s="1" t="s">
        <v>6009</v>
      </c>
      <c r="B5124">
        <v>43819</v>
      </c>
    </row>
    <row r="5125" spans="1:2">
      <c r="A5125" s="1" t="s">
        <v>6010</v>
      </c>
      <c r="B5125">
        <v>43819</v>
      </c>
    </row>
    <row r="5126" spans="1:2">
      <c r="A5126" s="1" t="s">
        <v>6011</v>
      </c>
      <c r="B5126">
        <v>43798</v>
      </c>
    </row>
    <row r="5127" spans="1:2">
      <c r="A5127" s="1" t="s">
        <v>6012</v>
      </c>
      <c r="B5127">
        <v>43819</v>
      </c>
    </row>
    <row r="5128" spans="1:2">
      <c r="A5128" s="1" t="s">
        <v>6013</v>
      </c>
      <c r="B5128">
        <v>43734</v>
      </c>
    </row>
    <row r="5129" spans="1:2">
      <c r="A5129" s="1" t="s">
        <v>6014</v>
      </c>
      <c r="B5129">
        <v>43760</v>
      </c>
    </row>
    <row r="5130" spans="1:2">
      <c r="A5130" s="1" t="s">
        <v>6015</v>
      </c>
      <c r="B5130">
        <v>43754</v>
      </c>
    </row>
    <row r="5131" spans="1:2">
      <c r="A5131" s="1" t="s">
        <v>6016</v>
      </c>
      <c r="B5131">
        <v>43819</v>
      </c>
    </row>
    <row r="5132" spans="1:2">
      <c r="A5132" s="1" t="s">
        <v>6017</v>
      </c>
      <c r="B5132">
        <v>43829</v>
      </c>
    </row>
    <row r="5133" spans="1:2">
      <c r="A5133" s="1" t="s">
        <v>6018</v>
      </c>
      <c r="B5133">
        <v>43832</v>
      </c>
    </row>
    <row r="5134" spans="1:2">
      <c r="A5134" s="1" t="s">
        <v>6019</v>
      </c>
      <c r="B5134">
        <v>43815</v>
      </c>
    </row>
    <row r="5135" spans="1:2">
      <c r="A5135" s="1" t="s">
        <v>182</v>
      </c>
      <c r="B5135">
        <v>43759</v>
      </c>
    </row>
    <row r="5136" spans="1:2">
      <c r="A5136" s="1" t="s">
        <v>6020</v>
      </c>
      <c r="B5136">
        <v>43733</v>
      </c>
    </row>
    <row r="5137" spans="1:2">
      <c r="A5137" s="1" t="s">
        <v>6021</v>
      </c>
      <c r="B5137">
        <v>43738</v>
      </c>
    </row>
    <row r="5138" spans="1:2">
      <c r="A5138" s="1" t="s">
        <v>6022</v>
      </c>
      <c r="B5138">
        <v>43740</v>
      </c>
    </row>
    <row r="5139" spans="1:2">
      <c r="A5139" s="1" t="s">
        <v>6023</v>
      </c>
      <c r="B5139">
        <v>43826</v>
      </c>
    </row>
    <row r="5140" spans="1:2">
      <c r="A5140" s="1" t="s">
        <v>6024</v>
      </c>
      <c r="B5140">
        <v>43803</v>
      </c>
    </row>
    <row r="5141" spans="1:2">
      <c r="A5141" s="1" t="s">
        <v>6025</v>
      </c>
      <c r="B5141">
        <v>43753</v>
      </c>
    </row>
    <row r="5142" spans="1:2">
      <c r="A5142" s="1" t="s">
        <v>6026</v>
      </c>
      <c r="B5142" t="s">
        <v>638</v>
      </c>
    </row>
    <row r="5143" spans="1:2">
      <c r="A5143" s="1" t="s">
        <v>6027</v>
      </c>
      <c r="B5143">
        <v>43734</v>
      </c>
    </row>
    <row r="5144" spans="1:2">
      <c r="A5144" s="1" t="s">
        <v>6028</v>
      </c>
      <c r="B5144">
        <v>43817</v>
      </c>
    </row>
    <row r="5145" spans="1:2">
      <c r="A5145" s="1" t="s">
        <v>6029</v>
      </c>
      <c r="B5145">
        <v>43804</v>
      </c>
    </row>
    <row r="5146" spans="1:2">
      <c r="A5146" s="1" t="s">
        <v>6030</v>
      </c>
      <c r="B5146">
        <v>43805</v>
      </c>
    </row>
    <row r="5147" spans="1:2">
      <c r="A5147" s="1" t="s">
        <v>6031</v>
      </c>
      <c r="B5147">
        <v>43819</v>
      </c>
    </row>
    <row r="5148" spans="1:2">
      <c r="A5148" s="1" t="s">
        <v>6032</v>
      </c>
      <c r="B5148">
        <v>43816</v>
      </c>
    </row>
    <row r="5149" spans="1:2">
      <c r="A5149" s="1" t="s">
        <v>6033</v>
      </c>
      <c r="B5149">
        <v>43800</v>
      </c>
    </row>
    <row r="5150" spans="1:2">
      <c r="A5150" s="1" t="s">
        <v>366</v>
      </c>
      <c r="B5150">
        <v>43789</v>
      </c>
    </row>
    <row r="5151" spans="1:2">
      <c r="A5151" s="1" t="s">
        <v>6034</v>
      </c>
      <c r="B5151">
        <v>43703</v>
      </c>
    </row>
    <row r="5152" spans="1:2">
      <c r="A5152" s="1" t="s">
        <v>6035</v>
      </c>
      <c r="B5152">
        <v>43861</v>
      </c>
    </row>
    <row r="5153" spans="1:2">
      <c r="A5153" s="1" t="s">
        <v>6036</v>
      </c>
      <c r="B5153">
        <v>43825</v>
      </c>
    </row>
    <row r="5154" spans="1:2">
      <c r="A5154" s="1" t="s">
        <v>6037</v>
      </c>
      <c r="B5154">
        <v>43830</v>
      </c>
    </row>
    <row r="5155" spans="1:2">
      <c r="A5155" s="1" t="s">
        <v>6038</v>
      </c>
      <c r="B5155">
        <v>43805</v>
      </c>
    </row>
    <row r="5156" spans="1:2">
      <c r="A5156" s="1" t="s">
        <v>6039</v>
      </c>
      <c r="B5156">
        <v>43654</v>
      </c>
    </row>
    <row r="5157" spans="1:2">
      <c r="A5157" s="1" t="s">
        <v>6040</v>
      </c>
      <c r="B5157">
        <v>43826</v>
      </c>
    </row>
    <row r="5158" spans="1:2">
      <c r="A5158" s="1" t="s">
        <v>6041</v>
      </c>
      <c r="B5158">
        <v>43819</v>
      </c>
    </row>
    <row r="5159" spans="1:2">
      <c r="A5159" s="1" t="s">
        <v>6042</v>
      </c>
      <c r="B5159">
        <v>43759</v>
      </c>
    </row>
    <row r="5160" spans="1:2">
      <c r="A5160" s="1" t="s">
        <v>6043</v>
      </c>
      <c r="B5160">
        <v>43733</v>
      </c>
    </row>
    <row r="5161" spans="1:2">
      <c r="A5161" s="1" t="s">
        <v>6044</v>
      </c>
      <c r="B5161">
        <v>43790</v>
      </c>
    </row>
    <row r="5162" spans="1:2">
      <c r="A5162" s="1" t="s">
        <v>6045</v>
      </c>
      <c r="B5162">
        <v>43739</v>
      </c>
    </row>
    <row r="5163" spans="1:2">
      <c r="A5163" s="1" t="s">
        <v>6046</v>
      </c>
      <c r="B5163">
        <v>43759</v>
      </c>
    </row>
    <row r="5164" spans="1:2">
      <c r="A5164" s="1" t="s">
        <v>6047</v>
      </c>
      <c r="B5164">
        <v>43826</v>
      </c>
    </row>
    <row r="5165" spans="1:2">
      <c r="A5165" s="1" t="s">
        <v>6048</v>
      </c>
      <c r="B5165">
        <v>43686</v>
      </c>
    </row>
    <row r="5166" spans="1:2">
      <c r="A5166" s="1" t="s">
        <v>6049</v>
      </c>
      <c r="B5166">
        <v>43819</v>
      </c>
    </row>
    <row r="5167" spans="1:2">
      <c r="A5167" s="1" t="s">
        <v>6050</v>
      </c>
      <c r="B5167">
        <v>43461</v>
      </c>
    </row>
    <row r="5168" spans="1:2">
      <c r="A5168" s="1" t="s">
        <v>6051</v>
      </c>
      <c r="B5168">
        <v>43754</v>
      </c>
    </row>
    <row r="5169" spans="1:2">
      <c r="A5169" s="1" t="s">
        <v>6052</v>
      </c>
      <c r="B5169">
        <v>43462</v>
      </c>
    </row>
    <row r="5170" spans="1:2">
      <c r="A5170" s="1" t="s">
        <v>6053</v>
      </c>
      <c r="B5170">
        <v>43462</v>
      </c>
    </row>
    <row r="5171" spans="1:2">
      <c r="A5171" s="1" t="s">
        <v>6054</v>
      </c>
      <c r="B5171">
        <v>43781</v>
      </c>
    </row>
    <row r="5172" spans="1:2">
      <c r="A5172" s="1" t="s">
        <v>6055</v>
      </c>
      <c r="B5172">
        <v>43798</v>
      </c>
    </row>
    <row r="5173" spans="1:2">
      <c r="A5173" s="1" t="s">
        <v>6056</v>
      </c>
      <c r="B5173">
        <v>43732</v>
      </c>
    </row>
    <row r="5174" spans="1:2">
      <c r="A5174" s="1" t="s">
        <v>6057</v>
      </c>
      <c r="B5174">
        <v>43830</v>
      </c>
    </row>
    <row r="5175" spans="1:2">
      <c r="A5175" s="1" t="s">
        <v>6058</v>
      </c>
      <c r="B5175">
        <v>43577</v>
      </c>
    </row>
    <row r="5176" spans="1:2">
      <c r="A5176" s="1" t="s">
        <v>6059</v>
      </c>
      <c r="B5176">
        <v>43753</v>
      </c>
    </row>
    <row r="5177" spans="1:2">
      <c r="A5177" s="1" t="s">
        <v>6060</v>
      </c>
      <c r="B5177">
        <v>43840</v>
      </c>
    </row>
    <row r="5178" spans="1:2">
      <c r="A5178" s="1" t="s">
        <v>6061</v>
      </c>
      <c r="B5178">
        <v>43826</v>
      </c>
    </row>
    <row r="5179" spans="1:2">
      <c r="A5179" s="1" t="s">
        <v>6062</v>
      </c>
      <c r="B5179">
        <v>43671</v>
      </c>
    </row>
    <row r="5180" spans="1:2">
      <c r="A5180" s="1" t="s">
        <v>6063</v>
      </c>
      <c r="B5180">
        <v>43819</v>
      </c>
    </row>
    <row r="5181" spans="1:2">
      <c r="A5181" s="1" t="s">
        <v>6064</v>
      </c>
      <c r="B5181">
        <v>43830</v>
      </c>
    </row>
    <row r="5182" spans="1:2">
      <c r="A5182" s="1" t="s">
        <v>6065</v>
      </c>
      <c r="B5182" t="s">
        <v>638</v>
      </c>
    </row>
    <row r="5183" spans="1:2">
      <c r="A5183" s="1" t="s">
        <v>6066</v>
      </c>
      <c r="B5183">
        <v>43735</v>
      </c>
    </row>
    <row r="5184" spans="1:2">
      <c r="A5184" s="1" t="s">
        <v>6067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6068</v>
      </c>
      <c r="B5186">
        <v>43748</v>
      </c>
    </row>
    <row r="5187" spans="1:2">
      <c r="A5187" s="1" t="s">
        <v>6069</v>
      </c>
      <c r="B5187">
        <v>43755</v>
      </c>
    </row>
    <row r="5188" spans="1:2">
      <c r="A5188" s="1" t="s">
        <v>6070</v>
      </c>
      <c r="B5188">
        <v>43832</v>
      </c>
    </row>
    <row r="5189" spans="1:2">
      <c r="A5189" s="1" t="s">
        <v>6071</v>
      </c>
      <c r="B5189">
        <v>43794</v>
      </c>
    </row>
    <row r="5190" spans="1:2">
      <c r="A5190" s="1" t="s">
        <v>6072</v>
      </c>
      <c r="B5190">
        <v>43819</v>
      </c>
    </row>
    <row r="5191" spans="1:2">
      <c r="A5191" s="1" t="s">
        <v>6073</v>
      </c>
      <c r="B5191">
        <v>43818</v>
      </c>
    </row>
    <row r="5192" spans="1:2">
      <c r="A5192" s="1" t="s">
        <v>6074</v>
      </c>
      <c r="B5192">
        <v>43762</v>
      </c>
    </row>
    <row r="5193" spans="1:2">
      <c r="A5193" s="1" t="s">
        <v>6075</v>
      </c>
      <c r="B5193">
        <v>43774</v>
      </c>
    </row>
    <row r="5194" spans="1:2">
      <c r="A5194" s="1" t="s">
        <v>6076</v>
      </c>
      <c r="B5194">
        <v>43727</v>
      </c>
    </row>
    <row r="5195" spans="1:2">
      <c r="A5195" s="1" t="s">
        <v>6077</v>
      </c>
      <c r="B5195">
        <v>43819</v>
      </c>
    </row>
    <row r="5196" spans="1:2">
      <c r="A5196" s="1" t="s">
        <v>6078</v>
      </c>
      <c r="B5196">
        <v>43845</v>
      </c>
    </row>
    <row r="5197" spans="1:2">
      <c r="A5197" s="1" t="s">
        <v>154</v>
      </c>
      <c r="B5197">
        <v>43901</v>
      </c>
    </row>
    <row r="5198" spans="1:2">
      <c r="A5198" s="1" t="s">
        <v>6079</v>
      </c>
      <c r="B5198">
        <v>43738</v>
      </c>
    </row>
    <row r="5199" spans="1:2">
      <c r="A5199" s="1" t="s">
        <v>6080</v>
      </c>
      <c r="B5199">
        <v>43861</v>
      </c>
    </row>
    <row r="5200" spans="1:2">
      <c r="A5200" s="1" t="s">
        <v>6081</v>
      </c>
      <c r="B5200">
        <v>43633</v>
      </c>
    </row>
    <row r="5201" spans="1:2">
      <c r="A5201" s="1" t="s">
        <v>6082</v>
      </c>
      <c r="B5201">
        <v>43819</v>
      </c>
    </row>
    <row r="5202" spans="1:2">
      <c r="A5202" s="1" t="s">
        <v>6083</v>
      </c>
      <c r="B5202">
        <v>43830</v>
      </c>
    </row>
    <row r="5203" spans="1:2">
      <c r="A5203" s="1" t="s">
        <v>6084</v>
      </c>
      <c r="B5203">
        <v>43819</v>
      </c>
    </row>
    <row r="5204" spans="1:2">
      <c r="A5204" s="1" t="s">
        <v>6085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6086</v>
      </c>
      <c r="B5207">
        <v>43819</v>
      </c>
    </row>
    <row r="5208" spans="1:2">
      <c r="A5208" s="1" t="s">
        <v>6087</v>
      </c>
      <c r="B5208">
        <v>43822</v>
      </c>
    </row>
    <row r="5209" spans="1:2">
      <c r="A5209" s="1" t="s">
        <v>6088</v>
      </c>
      <c r="B5209">
        <v>43829</v>
      </c>
    </row>
    <row r="5210" spans="1:2">
      <c r="A5210" s="1" t="s">
        <v>6089</v>
      </c>
      <c r="B5210">
        <v>43791</v>
      </c>
    </row>
    <row r="5211" spans="1:2">
      <c r="A5211" s="1" t="s">
        <v>6090</v>
      </c>
      <c r="B5211">
        <v>43812</v>
      </c>
    </row>
    <row r="5212" spans="1:2">
      <c r="A5212" s="1" t="s">
        <v>6091</v>
      </c>
      <c r="B5212">
        <v>43718</v>
      </c>
    </row>
    <row r="5213" spans="1:2">
      <c r="A5213" s="1" t="s">
        <v>6092</v>
      </c>
      <c r="B5213">
        <v>43818</v>
      </c>
    </row>
    <row r="5214" spans="1:2">
      <c r="A5214" s="1" t="s">
        <v>6093</v>
      </c>
      <c r="B5214">
        <v>43819</v>
      </c>
    </row>
    <row r="5215" spans="1:2">
      <c r="A5215" s="1" t="s">
        <v>6094</v>
      </c>
      <c r="B5215">
        <v>43830</v>
      </c>
    </row>
    <row r="5216" spans="1:2">
      <c r="A5216" s="1" t="s">
        <v>6095</v>
      </c>
      <c r="B5216" t="s">
        <v>638</v>
      </c>
    </row>
    <row r="5217" spans="1:2">
      <c r="A5217" s="1" t="s">
        <v>6096</v>
      </c>
      <c r="B5217">
        <v>43710</v>
      </c>
    </row>
    <row r="5218" spans="1:2">
      <c r="A5218" s="1" t="s">
        <v>6097</v>
      </c>
      <c r="B5218">
        <v>43770</v>
      </c>
    </row>
    <row r="5219" spans="1:2">
      <c r="A5219" s="1" t="s">
        <v>6098</v>
      </c>
      <c r="B5219">
        <v>43740</v>
      </c>
    </row>
    <row r="5220" spans="1:2">
      <c r="A5220" s="1" t="s">
        <v>6099</v>
      </c>
      <c r="B5220">
        <v>43896</v>
      </c>
    </row>
    <row r="5221" spans="1:2">
      <c r="A5221" s="1" t="s">
        <v>6100</v>
      </c>
      <c r="B5221">
        <v>43791</v>
      </c>
    </row>
    <row r="5222" spans="1:2">
      <c r="A5222" s="1" t="s">
        <v>6101</v>
      </c>
      <c r="B5222">
        <v>43740</v>
      </c>
    </row>
    <row r="5223" spans="1:2">
      <c r="A5223" s="1" t="s">
        <v>6102</v>
      </c>
      <c r="B5223">
        <v>43647</v>
      </c>
    </row>
    <row r="5224" spans="1:2">
      <c r="A5224" s="1" t="s">
        <v>6103</v>
      </c>
      <c r="B5224">
        <v>43734</v>
      </c>
    </row>
    <row r="5225" spans="1:2">
      <c r="A5225" s="1" t="s">
        <v>6104</v>
      </c>
      <c r="B5225">
        <v>43812</v>
      </c>
    </row>
    <row r="5226" spans="1:2">
      <c r="A5226" s="1" t="s">
        <v>6105</v>
      </c>
      <c r="B5226">
        <v>43739</v>
      </c>
    </row>
    <row r="5227" spans="1:2">
      <c r="A5227" s="1" t="s">
        <v>6106</v>
      </c>
      <c r="B5227">
        <v>43808</v>
      </c>
    </row>
    <row r="5228" spans="1:2">
      <c r="A5228" s="1" t="s">
        <v>6107</v>
      </c>
      <c r="B5228">
        <v>43748</v>
      </c>
    </row>
    <row r="5229" spans="1:2">
      <c r="A5229" s="1" t="s">
        <v>6108</v>
      </c>
      <c r="B5229">
        <v>43789</v>
      </c>
    </row>
    <row r="5230" spans="1:2">
      <c r="A5230" s="1" t="s">
        <v>6109</v>
      </c>
      <c r="B5230">
        <v>43675</v>
      </c>
    </row>
    <row r="5231" spans="1:2">
      <c r="A5231" s="1" t="s">
        <v>6110</v>
      </c>
      <c r="B5231">
        <v>43830</v>
      </c>
    </row>
    <row r="5232" spans="1:2">
      <c r="A5232" s="1" t="s">
        <v>6111</v>
      </c>
      <c r="B5232">
        <v>43733</v>
      </c>
    </row>
    <row r="5233" spans="1:2">
      <c r="A5233" s="1" t="s">
        <v>6112</v>
      </c>
      <c r="B5233">
        <v>43738</v>
      </c>
    </row>
    <row r="5234" spans="1:2">
      <c r="A5234" s="1" t="s">
        <v>6113</v>
      </c>
      <c r="B5234">
        <v>43798</v>
      </c>
    </row>
    <row r="5235" spans="1:2">
      <c r="A5235" s="1" t="s">
        <v>6114</v>
      </c>
      <c r="B5235">
        <v>43654</v>
      </c>
    </row>
    <row r="5236" spans="1:2">
      <c r="A5236" s="1" t="s">
        <v>6115</v>
      </c>
      <c r="B5236" t="s">
        <v>638</v>
      </c>
    </row>
    <row r="5237" spans="1:2">
      <c r="A5237" s="1" t="s">
        <v>6116</v>
      </c>
      <c r="B5237">
        <v>43804</v>
      </c>
    </row>
    <row r="5238" spans="1:2">
      <c r="A5238" s="1" t="s">
        <v>6117</v>
      </c>
      <c r="B5238">
        <v>43738</v>
      </c>
    </row>
    <row r="5239" spans="1:2">
      <c r="A5239" s="1" t="s">
        <v>6118</v>
      </c>
      <c r="B5239">
        <v>43759</v>
      </c>
    </row>
    <row r="5240" spans="1:2">
      <c r="A5240" s="1" t="s">
        <v>6119</v>
      </c>
      <c r="B5240">
        <v>43801</v>
      </c>
    </row>
    <row r="5241" spans="1:2">
      <c r="A5241" s="1" t="s">
        <v>6120</v>
      </c>
      <c r="B5241">
        <v>43461</v>
      </c>
    </row>
    <row r="5242" spans="1:2">
      <c r="A5242" s="1" t="s">
        <v>6121</v>
      </c>
      <c r="B5242">
        <v>43826</v>
      </c>
    </row>
    <row r="5243" spans="1:2">
      <c r="A5243" s="1" t="s">
        <v>6122</v>
      </c>
      <c r="B5243">
        <v>43738</v>
      </c>
    </row>
    <row r="5244" spans="1:2">
      <c r="A5244" s="1" t="s">
        <v>6123</v>
      </c>
      <c r="B5244">
        <v>43812</v>
      </c>
    </row>
    <row r="5245" spans="1:2">
      <c r="A5245" s="1" t="s">
        <v>6124</v>
      </c>
      <c r="B5245">
        <v>43742</v>
      </c>
    </row>
    <row r="5246" spans="1:2">
      <c r="A5246" s="1" t="s">
        <v>6125</v>
      </c>
      <c r="B5246">
        <v>43734</v>
      </c>
    </row>
    <row r="5247" spans="1:2">
      <c r="A5247" s="1" t="s">
        <v>6126</v>
      </c>
      <c r="B5247">
        <v>43822</v>
      </c>
    </row>
    <row r="5248" spans="1:2">
      <c r="A5248" s="1" t="s">
        <v>6127</v>
      </c>
      <c r="B5248">
        <v>43866</v>
      </c>
    </row>
    <row r="5249" spans="1:2">
      <c r="A5249" s="1" t="s">
        <v>6128</v>
      </c>
      <c r="B5249">
        <v>43861</v>
      </c>
    </row>
    <row r="5250" spans="1:2">
      <c r="A5250" s="1" t="s">
        <v>6129</v>
      </c>
      <c r="B5250">
        <v>43738</v>
      </c>
    </row>
    <row r="5251" spans="1:2">
      <c r="A5251" s="1" t="s">
        <v>6130</v>
      </c>
      <c r="B5251">
        <v>43830</v>
      </c>
    </row>
    <row r="5252" spans="1:2">
      <c r="A5252" s="1" t="s">
        <v>6131</v>
      </c>
      <c r="B5252">
        <v>43655</v>
      </c>
    </row>
    <row r="5253" spans="1:2">
      <c r="A5253" s="1" t="s">
        <v>6132</v>
      </c>
      <c r="B5253" t="s">
        <v>638</v>
      </c>
    </row>
    <row r="5254" spans="1:2">
      <c r="A5254" s="1" t="s">
        <v>6133</v>
      </c>
      <c r="B5254">
        <v>43840</v>
      </c>
    </row>
    <row r="5255" spans="1:2">
      <c r="A5255" s="1" t="s">
        <v>6134</v>
      </c>
      <c r="B5255">
        <v>43735</v>
      </c>
    </row>
    <row r="5256" spans="1:2">
      <c r="A5256" s="1" t="s">
        <v>6135</v>
      </c>
      <c r="B5256">
        <v>43467</v>
      </c>
    </row>
    <row r="5257" spans="1:2">
      <c r="A5257" s="1" t="s">
        <v>6136</v>
      </c>
      <c r="B5257">
        <v>43830</v>
      </c>
    </row>
    <row r="5258" spans="1:2">
      <c r="A5258" s="1" t="s">
        <v>15</v>
      </c>
      <c r="B5258">
        <v>43838</v>
      </c>
    </row>
    <row r="5259" spans="1:2">
      <c r="A5259" s="1" t="s">
        <v>6137</v>
      </c>
      <c r="B5259">
        <v>43623</v>
      </c>
    </row>
    <row r="5260" spans="1:2">
      <c r="A5260" s="1" t="s">
        <v>6138</v>
      </c>
      <c r="B5260">
        <v>43767</v>
      </c>
    </row>
    <row r="5261" spans="1:2">
      <c r="A5261" s="1" t="s">
        <v>6139</v>
      </c>
      <c r="B5261">
        <v>43672</v>
      </c>
    </row>
    <row r="5262" spans="1:2">
      <c r="A5262" s="1" t="s">
        <v>6140</v>
      </c>
      <c r="B5262">
        <v>43812</v>
      </c>
    </row>
    <row r="5263" spans="1:2">
      <c r="A5263" s="1" t="s">
        <v>6141</v>
      </c>
      <c r="B5263">
        <v>43755</v>
      </c>
    </row>
    <row r="5264" spans="1:2">
      <c r="A5264" s="1" t="s">
        <v>6142</v>
      </c>
      <c r="B5264">
        <v>43594</v>
      </c>
    </row>
    <row r="5265" spans="1:2">
      <c r="A5265" s="1" t="s">
        <v>6143</v>
      </c>
      <c r="B5265">
        <v>43622</v>
      </c>
    </row>
    <row r="5266" spans="1:2">
      <c r="A5266" s="1" t="s">
        <v>6144</v>
      </c>
      <c r="B5266">
        <v>43560</v>
      </c>
    </row>
    <row r="5267" spans="1:2">
      <c r="A5267" s="1" t="s">
        <v>6145</v>
      </c>
      <c r="B5267" t="s">
        <v>638</v>
      </c>
    </row>
    <row r="5268" spans="1:2">
      <c r="A5268" s="1" t="s">
        <v>6146</v>
      </c>
      <c r="B5268">
        <v>43742</v>
      </c>
    </row>
    <row r="5269" spans="1:2">
      <c r="A5269" s="1" t="s">
        <v>6147</v>
      </c>
      <c r="B5269">
        <v>43819</v>
      </c>
    </row>
    <row r="5270" spans="1:2">
      <c r="A5270" s="1" t="s">
        <v>6148</v>
      </c>
      <c r="B5270">
        <v>43804</v>
      </c>
    </row>
    <row r="5271" spans="1:2">
      <c r="A5271" s="1" t="s">
        <v>6149</v>
      </c>
      <c r="B5271">
        <v>43738</v>
      </c>
    </row>
    <row r="5272" spans="1:2">
      <c r="A5272" s="1" t="s">
        <v>6150</v>
      </c>
      <c r="B5272">
        <v>43812</v>
      </c>
    </row>
    <row r="5273" spans="1:2">
      <c r="A5273" s="1" t="s">
        <v>222</v>
      </c>
      <c r="B5273">
        <v>43801</v>
      </c>
    </row>
    <row r="5274" spans="1:2">
      <c r="A5274" s="1" t="s">
        <v>6151</v>
      </c>
      <c r="B5274">
        <v>43810</v>
      </c>
    </row>
    <row r="5275" spans="1:2">
      <c r="A5275" s="1" t="s">
        <v>6152</v>
      </c>
      <c r="B5275">
        <v>43636</v>
      </c>
    </row>
    <row r="5276" spans="1:2">
      <c r="A5276" s="1" t="s">
        <v>6153</v>
      </c>
      <c r="B5276">
        <v>43740</v>
      </c>
    </row>
    <row r="5277" spans="1:2">
      <c r="A5277" s="1" t="s">
        <v>6154</v>
      </c>
      <c r="B5277">
        <v>43739</v>
      </c>
    </row>
    <row r="5278" spans="1:2">
      <c r="A5278" s="1" t="s">
        <v>6155</v>
      </c>
      <c r="B5278">
        <v>43826</v>
      </c>
    </row>
    <row r="5279" spans="1:2">
      <c r="A5279" s="1" t="s">
        <v>6156</v>
      </c>
      <c r="B5279">
        <v>43740</v>
      </c>
    </row>
    <row r="5280" spans="1:2">
      <c r="A5280" s="1" t="s">
        <v>6157</v>
      </c>
      <c r="B5280">
        <v>43798</v>
      </c>
    </row>
    <row r="5281" spans="1:2">
      <c r="A5281" s="1" t="s">
        <v>6158</v>
      </c>
      <c r="B5281">
        <v>43815</v>
      </c>
    </row>
    <row r="5282" spans="1:2">
      <c r="A5282" s="1" t="s">
        <v>6159</v>
      </c>
      <c r="B5282">
        <v>43713</v>
      </c>
    </row>
    <row r="5283" spans="1:2">
      <c r="A5283" s="1" t="s">
        <v>6160</v>
      </c>
      <c r="B5283">
        <v>43734</v>
      </c>
    </row>
    <row r="5284" spans="1:2">
      <c r="A5284" s="1" t="s">
        <v>6161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221</v>
      </c>
      <c r="B5286">
        <v>43902</v>
      </c>
    </row>
    <row r="5287" spans="1:2">
      <c r="A5287" s="1" t="s">
        <v>6162</v>
      </c>
      <c r="B5287">
        <v>43832</v>
      </c>
    </row>
    <row r="5288" spans="1:2">
      <c r="A5288" s="1" t="s">
        <v>6163</v>
      </c>
      <c r="B5288">
        <v>43819</v>
      </c>
    </row>
    <row r="5289" spans="1:2">
      <c r="A5289" s="1" t="s">
        <v>6164</v>
      </c>
      <c r="B5289" t="s">
        <v>638</v>
      </c>
    </row>
    <row r="5290" spans="1:2">
      <c r="A5290" s="1" t="s">
        <v>6165</v>
      </c>
      <c r="B5290">
        <v>43742</v>
      </c>
    </row>
    <row r="5291" spans="1:2">
      <c r="A5291" s="1" t="s">
        <v>6166</v>
      </c>
      <c r="B5291">
        <v>43825</v>
      </c>
    </row>
    <row r="5292" spans="1:2">
      <c r="A5292" s="1" t="s">
        <v>6167</v>
      </c>
      <c r="B5292">
        <v>43738</v>
      </c>
    </row>
    <row r="5293" spans="1:2">
      <c r="A5293" s="1" t="s">
        <v>65</v>
      </c>
      <c r="B5293">
        <v>43812</v>
      </c>
    </row>
    <row r="5294" spans="1:2">
      <c r="A5294" s="1" t="s">
        <v>6168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6169</v>
      </c>
      <c r="B5296" t="s">
        <v>638</v>
      </c>
    </row>
    <row r="5297" spans="1:2">
      <c r="A5297" s="1" t="s">
        <v>6170</v>
      </c>
      <c r="B5297">
        <v>43845</v>
      </c>
    </row>
    <row r="5298" spans="1:2">
      <c r="A5298" s="1" t="s">
        <v>6171</v>
      </c>
      <c r="B5298">
        <v>43465</v>
      </c>
    </row>
    <row r="5299" spans="1:2">
      <c r="A5299" s="1" t="s">
        <v>6172</v>
      </c>
      <c r="B5299">
        <v>43819</v>
      </c>
    </row>
    <row r="5300" spans="1:2">
      <c r="A5300" s="1" t="s">
        <v>6173</v>
      </c>
      <c r="B5300">
        <v>43657</v>
      </c>
    </row>
    <row r="5301" spans="1:2">
      <c r="A5301" s="1" t="s">
        <v>6174</v>
      </c>
      <c r="B5301">
        <v>43845</v>
      </c>
    </row>
    <row r="5302" spans="1:2">
      <c r="A5302" s="1" t="s">
        <v>6175</v>
      </c>
      <c r="B5302">
        <v>43733</v>
      </c>
    </row>
    <row r="5303" spans="1:2">
      <c r="A5303" s="1" t="s">
        <v>6176</v>
      </c>
      <c r="B5303">
        <v>43740</v>
      </c>
    </row>
    <row r="5304" spans="1:2">
      <c r="A5304" s="1" t="s">
        <v>6177</v>
      </c>
      <c r="B5304">
        <v>43739</v>
      </c>
    </row>
    <row r="5305" spans="1:2">
      <c r="A5305" s="1" t="s">
        <v>6178</v>
      </c>
      <c r="B5305">
        <v>43805</v>
      </c>
    </row>
    <row r="5306" spans="1:2">
      <c r="A5306" s="1" t="s">
        <v>6179</v>
      </c>
      <c r="B5306" t="s">
        <v>638</v>
      </c>
    </row>
    <row r="5307" spans="1:2">
      <c r="A5307" s="1" t="s">
        <v>6180</v>
      </c>
      <c r="B5307">
        <v>43738</v>
      </c>
    </row>
    <row r="5308" spans="1:2">
      <c r="A5308" s="1" t="s">
        <v>6181</v>
      </c>
      <c r="B5308">
        <v>43790</v>
      </c>
    </row>
    <row r="5309" spans="1:2">
      <c r="A5309" s="1" t="s">
        <v>6182</v>
      </c>
      <c r="B5309">
        <v>43830</v>
      </c>
    </row>
    <row r="5310" spans="1:2">
      <c r="A5310" s="1" t="s">
        <v>6183</v>
      </c>
      <c r="B5310">
        <v>43798</v>
      </c>
    </row>
    <row r="5311" spans="1:2">
      <c r="A5311" s="1" t="s">
        <v>6184</v>
      </c>
      <c r="B5311">
        <v>43766</v>
      </c>
    </row>
    <row r="5312" spans="1:2">
      <c r="A5312" s="1" t="s">
        <v>6185</v>
      </c>
      <c r="B5312">
        <v>43805</v>
      </c>
    </row>
    <row r="5313" spans="1:2">
      <c r="A5313" s="1" t="s">
        <v>6186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6187</v>
      </c>
      <c r="B5315">
        <v>43787</v>
      </c>
    </row>
    <row r="5316" spans="1:2">
      <c r="A5316" s="1" t="s">
        <v>6188</v>
      </c>
      <c r="B5316">
        <v>43798</v>
      </c>
    </row>
    <row r="5317" spans="1:2">
      <c r="A5317" s="1" t="s">
        <v>6189</v>
      </c>
      <c r="B5317">
        <v>43812</v>
      </c>
    </row>
    <row r="5318" spans="1:2">
      <c r="A5318" s="1" t="s">
        <v>6190</v>
      </c>
      <c r="B5318">
        <v>43812</v>
      </c>
    </row>
    <row r="5319" spans="1:2">
      <c r="A5319" s="1" t="s">
        <v>363</v>
      </c>
      <c r="B5319">
        <v>43845</v>
      </c>
    </row>
    <row r="5320" spans="1:2">
      <c r="A5320" s="1" t="s">
        <v>36</v>
      </c>
      <c r="B5320">
        <v>43801</v>
      </c>
    </row>
    <row r="5321" spans="1:2">
      <c r="A5321" s="1" t="s">
        <v>6191</v>
      </c>
      <c r="B5321">
        <v>43682</v>
      </c>
    </row>
    <row r="5322" spans="1:2">
      <c r="A5322" s="1" t="s">
        <v>6192</v>
      </c>
      <c r="B5322">
        <v>43598</v>
      </c>
    </row>
    <row r="5323" spans="1:2">
      <c r="A5323" s="1" t="s">
        <v>6193</v>
      </c>
      <c r="B5323">
        <v>43845</v>
      </c>
    </row>
    <row r="5324" spans="1:2">
      <c r="A5324" s="1" t="s">
        <v>6194</v>
      </c>
      <c r="B5324">
        <v>43721</v>
      </c>
    </row>
    <row r="5325" spans="1:2">
      <c r="A5325" s="1" t="s">
        <v>6195</v>
      </c>
      <c r="B5325">
        <v>43465</v>
      </c>
    </row>
    <row r="5326" spans="1:2">
      <c r="A5326" s="1" t="s">
        <v>195</v>
      </c>
      <c r="B5326">
        <v>43830</v>
      </c>
    </row>
    <row r="5327" spans="1:2">
      <c r="A5327" s="1" t="s">
        <v>6196</v>
      </c>
      <c r="B5327">
        <v>43749</v>
      </c>
    </row>
    <row r="5328" spans="1:2">
      <c r="A5328" s="1" t="s">
        <v>6197</v>
      </c>
      <c r="B5328">
        <v>43738</v>
      </c>
    </row>
    <row r="5329" spans="1:2">
      <c r="A5329" s="1" t="s">
        <v>6198</v>
      </c>
      <c r="B5329">
        <v>43868</v>
      </c>
    </row>
    <row r="5330" spans="1:2">
      <c r="A5330" s="1" t="s">
        <v>6199</v>
      </c>
      <c r="B5330">
        <v>43691</v>
      </c>
    </row>
    <row r="5331" spans="1:2">
      <c r="A5331" s="1" t="s">
        <v>6200</v>
      </c>
      <c r="B5331">
        <v>43783</v>
      </c>
    </row>
    <row r="5332" spans="1:2">
      <c r="A5332" s="1" t="s">
        <v>6201</v>
      </c>
      <c r="B5332" t="s">
        <v>638</v>
      </c>
    </row>
    <row r="5333" spans="1:2">
      <c r="A5333" s="1" t="s">
        <v>6202</v>
      </c>
      <c r="B5333">
        <v>43465</v>
      </c>
    </row>
    <row r="5334" spans="1:2">
      <c r="A5334" s="1" t="s">
        <v>6203</v>
      </c>
      <c r="B5334">
        <v>43740</v>
      </c>
    </row>
    <row r="5335" spans="1:2">
      <c r="A5335" s="1" t="s">
        <v>6204</v>
      </c>
      <c r="B5335">
        <v>43745</v>
      </c>
    </row>
    <row r="5336" spans="1:2">
      <c r="A5336" s="1" t="s">
        <v>6205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6206</v>
      </c>
      <c r="B5338">
        <v>43803</v>
      </c>
    </row>
    <row r="5339" spans="1:2">
      <c r="A5339" s="1" t="s">
        <v>6207</v>
      </c>
      <c r="B5339">
        <v>43830</v>
      </c>
    </row>
    <row r="5340" spans="1:2">
      <c r="A5340" s="1" t="s">
        <v>6208</v>
      </c>
      <c r="B5340">
        <v>43826</v>
      </c>
    </row>
    <row r="5341" spans="1:2">
      <c r="A5341" s="1" t="s">
        <v>6209</v>
      </c>
      <c r="B5341">
        <v>43689</v>
      </c>
    </row>
    <row r="5342" spans="1:2">
      <c r="A5342" s="1" t="s">
        <v>6210</v>
      </c>
      <c r="B5342">
        <v>43740</v>
      </c>
    </row>
    <row r="5343" spans="1:2">
      <c r="A5343" s="1" t="s">
        <v>6211</v>
      </c>
      <c r="B5343">
        <v>43714</v>
      </c>
    </row>
    <row r="5344" spans="1:2">
      <c r="A5344" s="1" t="s">
        <v>6212</v>
      </c>
      <c r="B5344">
        <v>43817</v>
      </c>
    </row>
    <row r="5345" spans="1:2">
      <c r="A5345" s="1" t="s">
        <v>6213</v>
      </c>
      <c r="B5345" t="s">
        <v>638</v>
      </c>
    </row>
    <row r="5346" spans="1:2">
      <c r="A5346" s="1" t="s">
        <v>6214</v>
      </c>
      <c r="B5346">
        <v>43798</v>
      </c>
    </row>
    <row r="5347" spans="1:2">
      <c r="A5347" s="1" t="s">
        <v>238</v>
      </c>
      <c r="B5347">
        <v>43789</v>
      </c>
    </row>
    <row r="5348" spans="1:2">
      <c r="A5348" s="1" t="s">
        <v>6215</v>
      </c>
      <c r="B5348" t="s">
        <v>638</v>
      </c>
    </row>
    <row r="5349" spans="1:2">
      <c r="A5349" s="1" t="s">
        <v>6216</v>
      </c>
      <c r="B5349">
        <v>43809</v>
      </c>
    </row>
    <row r="5350" spans="1:2">
      <c r="A5350" s="1" t="s">
        <v>6217</v>
      </c>
      <c r="B5350">
        <v>43819</v>
      </c>
    </row>
    <row r="5351" spans="1:2">
      <c r="A5351" s="1" t="s">
        <v>6218</v>
      </c>
      <c r="B5351">
        <v>43553</v>
      </c>
    </row>
    <row r="5352" spans="1:2">
      <c r="A5352" s="1" t="s">
        <v>6219</v>
      </c>
      <c r="B5352">
        <v>43516</v>
      </c>
    </row>
    <row r="5353" spans="1:2">
      <c r="A5353" s="1" t="s">
        <v>6220</v>
      </c>
      <c r="B5353">
        <v>43805</v>
      </c>
    </row>
    <row r="5354" spans="1:2">
      <c r="A5354" s="1" t="s">
        <v>6221</v>
      </c>
      <c r="B5354">
        <v>43735</v>
      </c>
    </row>
    <row r="5355" spans="1:2">
      <c r="A5355" s="1" t="s">
        <v>6222</v>
      </c>
      <c r="B5355">
        <v>43613</v>
      </c>
    </row>
    <row r="5356" spans="1:2">
      <c r="A5356" s="1" t="s">
        <v>6223</v>
      </c>
      <c r="B5356">
        <v>43805</v>
      </c>
    </row>
    <row r="5357" spans="1:2">
      <c r="A5357" s="1" t="s">
        <v>6224</v>
      </c>
      <c r="B5357">
        <v>43812</v>
      </c>
    </row>
    <row r="5358" spans="1:2">
      <c r="A5358" s="1" t="s">
        <v>6225</v>
      </c>
      <c r="B5358">
        <v>43830</v>
      </c>
    </row>
    <row r="5359" spans="1:2">
      <c r="A5359" s="1" t="s">
        <v>6226</v>
      </c>
      <c r="B5359">
        <v>43724</v>
      </c>
    </row>
    <row r="5360" spans="1:2">
      <c r="A5360" s="1" t="s">
        <v>6227</v>
      </c>
      <c r="B5360">
        <v>43654</v>
      </c>
    </row>
    <row r="5361" spans="1:2">
      <c r="A5361" s="1" t="s">
        <v>212</v>
      </c>
      <c r="B5361">
        <v>43830</v>
      </c>
    </row>
    <row r="5362" spans="1:2">
      <c r="A5362" s="1" t="s">
        <v>6228</v>
      </c>
      <c r="B5362">
        <v>43738</v>
      </c>
    </row>
    <row r="5363" spans="1:2">
      <c r="A5363" s="1" t="s">
        <v>6229</v>
      </c>
      <c r="B5363">
        <v>43796</v>
      </c>
    </row>
    <row r="5364" spans="1:2">
      <c r="A5364" s="1" t="s">
        <v>6230</v>
      </c>
      <c r="B5364" t="s">
        <v>638</v>
      </c>
    </row>
    <row r="5365" spans="1:2">
      <c r="A5365" s="1" t="s">
        <v>6231</v>
      </c>
      <c r="B5365">
        <v>43549</v>
      </c>
    </row>
    <row r="5366" spans="1:2">
      <c r="A5366" s="1" t="s">
        <v>6232</v>
      </c>
      <c r="B5366">
        <v>43763</v>
      </c>
    </row>
    <row r="5367" spans="1:2">
      <c r="A5367" s="1" t="s">
        <v>6233</v>
      </c>
      <c r="B5367">
        <v>43747</v>
      </c>
    </row>
    <row r="5368" spans="1:2">
      <c r="A5368" s="1" t="s">
        <v>6234</v>
      </c>
      <c r="B5368">
        <v>43819</v>
      </c>
    </row>
    <row r="5369" spans="1:2">
      <c r="A5369" s="1" t="s">
        <v>6235</v>
      </c>
      <c r="B5369">
        <v>43819</v>
      </c>
    </row>
    <row r="5370" spans="1:2">
      <c r="A5370" s="1" t="s">
        <v>6236</v>
      </c>
      <c r="B5370">
        <v>43790</v>
      </c>
    </row>
    <row r="5371" spans="1:2">
      <c r="A5371" s="1" t="s">
        <v>61</v>
      </c>
      <c r="B5371">
        <v>43616</v>
      </c>
    </row>
    <row r="5372" spans="1:2">
      <c r="A5372" s="1" t="s">
        <v>6237</v>
      </c>
      <c r="B5372">
        <v>43784</v>
      </c>
    </row>
    <row r="5373" spans="1:2">
      <c r="A5373" s="1" t="s">
        <v>6238</v>
      </c>
      <c r="B5373">
        <v>43819</v>
      </c>
    </row>
    <row r="5374" spans="1:2">
      <c r="A5374" s="1" t="s">
        <v>18</v>
      </c>
      <c r="B5374">
        <v>43769</v>
      </c>
    </row>
    <row r="5375" spans="1:2">
      <c r="A5375" s="1" t="s">
        <v>6239</v>
      </c>
      <c r="B5375">
        <v>43836</v>
      </c>
    </row>
    <row r="5376" spans="1:2">
      <c r="A5376" s="1" t="s">
        <v>6240</v>
      </c>
      <c r="B5376">
        <v>43819</v>
      </c>
    </row>
    <row r="5377" spans="1:2">
      <c r="A5377" s="1" t="s">
        <v>6241</v>
      </c>
      <c r="B5377">
        <v>43845</v>
      </c>
    </row>
    <row r="5378" spans="1:2">
      <c r="A5378" s="1" t="s">
        <v>6242</v>
      </c>
      <c r="B5378">
        <v>43818</v>
      </c>
    </row>
    <row r="5379" spans="1:2">
      <c r="A5379" s="1" t="s">
        <v>6243</v>
      </c>
      <c r="B5379">
        <v>43837</v>
      </c>
    </row>
    <row r="5380" spans="1:2">
      <c r="A5380" s="1" t="s">
        <v>6244</v>
      </c>
      <c r="B5380">
        <v>43727</v>
      </c>
    </row>
    <row r="5381" spans="1:2">
      <c r="A5381" s="1" t="s">
        <v>6245</v>
      </c>
      <c r="B5381">
        <v>43805</v>
      </c>
    </row>
    <row r="5382" spans="1:2">
      <c r="A5382" s="1" t="s">
        <v>6246</v>
      </c>
      <c r="B5382">
        <v>43845</v>
      </c>
    </row>
    <row r="5383" spans="1:2">
      <c r="A5383" s="1" t="s">
        <v>6247</v>
      </c>
      <c r="B5383">
        <v>43830</v>
      </c>
    </row>
    <row r="5384" spans="1:2">
      <c r="A5384" s="1" t="s">
        <v>6248</v>
      </c>
      <c r="B5384">
        <v>43802</v>
      </c>
    </row>
    <row r="5385" spans="1:2">
      <c r="A5385" s="1" t="s">
        <v>6249</v>
      </c>
      <c r="B5385">
        <v>43740</v>
      </c>
    </row>
    <row r="5386" spans="1:2">
      <c r="A5386" s="1" t="s">
        <v>6250</v>
      </c>
      <c r="B5386">
        <v>43647</v>
      </c>
    </row>
    <row r="5387" spans="1:2">
      <c r="A5387" s="1" t="s">
        <v>6251</v>
      </c>
      <c r="B5387">
        <v>43739</v>
      </c>
    </row>
    <row r="5388" spans="1:2">
      <c r="A5388" s="1" t="s">
        <v>49</v>
      </c>
      <c r="B5388">
        <v>43801</v>
      </c>
    </row>
    <row r="5389" spans="1:2">
      <c r="A5389" s="1" t="s">
        <v>6252</v>
      </c>
      <c r="B5389">
        <v>43845</v>
      </c>
    </row>
    <row r="5390" spans="1:2">
      <c r="A5390" s="1" t="s">
        <v>6253</v>
      </c>
      <c r="B5390">
        <v>43740</v>
      </c>
    </row>
    <row r="5391" spans="1:2">
      <c r="A5391" s="1" t="s">
        <v>6254</v>
      </c>
      <c r="B5391">
        <v>43746</v>
      </c>
    </row>
    <row r="5392" spans="1:2">
      <c r="A5392" s="1" t="s">
        <v>6255</v>
      </c>
      <c r="B5392" t="s">
        <v>638</v>
      </c>
    </row>
    <row r="5393" spans="1:2">
      <c r="A5393" s="1" t="s">
        <v>6256</v>
      </c>
      <c r="B5393">
        <v>43739</v>
      </c>
    </row>
    <row r="5394" spans="1:2">
      <c r="A5394" s="1" t="s">
        <v>6257</v>
      </c>
      <c r="B5394">
        <v>43756</v>
      </c>
    </row>
    <row r="5395" spans="1:2">
      <c r="A5395" s="1" t="s">
        <v>6258</v>
      </c>
      <c r="B5395">
        <v>43644</v>
      </c>
    </row>
    <row r="5396" spans="1:2">
      <c r="A5396" s="1" t="s">
        <v>6259</v>
      </c>
      <c r="B5396">
        <v>43738</v>
      </c>
    </row>
    <row r="5397" spans="1:2">
      <c r="A5397" s="1" t="s">
        <v>6260</v>
      </c>
      <c r="B5397">
        <v>43860</v>
      </c>
    </row>
    <row r="5398" spans="1:2">
      <c r="A5398" s="1" t="s">
        <v>194</v>
      </c>
      <c r="B5398">
        <v>43740</v>
      </c>
    </row>
    <row r="5399" spans="1:2">
      <c r="A5399" s="1" t="s">
        <v>6261</v>
      </c>
      <c r="B5399">
        <v>43465</v>
      </c>
    </row>
    <row r="5400" spans="1:2">
      <c r="A5400" s="1" t="s">
        <v>6262</v>
      </c>
      <c r="B5400" t="s">
        <v>638</v>
      </c>
    </row>
    <row r="5401" spans="1:2">
      <c r="A5401" s="1" t="s">
        <v>6263</v>
      </c>
      <c r="B5401">
        <v>43643</v>
      </c>
    </row>
    <row r="5402" spans="1:2">
      <c r="A5402" s="1" t="s">
        <v>6264</v>
      </c>
      <c r="B5402">
        <v>43738</v>
      </c>
    </row>
    <row r="5403" spans="1:2">
      <c r="A5403" s="1" t="s">
        <v>6265</v>
      </c>
      <c r="B5403">
        <v>43740</v>
      </c>
    </row>
    <row r="5404" spans="1:2">
      <c r="A5404" s="1" t="s">
        <v>6266</v>
      </c>
      <c r="B5404">
        <v>43830</v>
      </c>
    </row>
    <row r="5405" spans="1:2">
      <c r="A5405" s="1" t="s">
        <v>6267</v>
      </c>
      <c r="B5405">
        <v>43735</v>
      </c>
    </row>
    <row r="5406" spans="1:2">
      <c r="A5406" s="1" t="s">
        <v>6268</v>
      </c>
      <c r="B5406">
        <v>43822</v>
      </c>
    </row>
    <row r="5407" spans="1:2">
      <c r="A5407" s="1" t="s">
        <v>6269</v>
      </c>
      <c r="B5407">
        <v>43846</v>
      </c>
    </row>
    <row r="5408" spans="1:2">
      <c r="A5408" s="1" t="s">
        <v>6270</v>
      </c>
      <c r="B5408">
        <v>43815</v>
      </c>
    </row>
    <row r="5409" spans="1:2">
      <c r="A5409" s="1" t="s">
        <v>169</v>
      </c>
      <c r="B5409">
        <v>43839</v>
      </c>
    </row>
    <row r="5410" spans="1:2">
      <c r="A5410" s="1" t="s">
        <v>6271</v>
      </c>
      <c r="B5410">
        <v>43845</v>
      </c>
    </row>
    <row r="5411" spans="1:2">
      <c r="A5411" s="1" t="s">
        <v>6272</v>
      </c>
      <c r="B5411">
        <v>43756</v>
      </c>
    </row>
    <row r="5412" spans="1:2">
      <c r="A5412" s="1" t="s">
        <v>6273</v>
      </c>
      <c r="B5412">
        <v>43640</v>
      </c>
    </row>
    <row r="5413" spans="1:2">
      <c r="A5413" s="1" t="s">
        <v>6274</v>
      </c>
      <c r="B5413">
        <v>43796</v>
      </c>
    </row>
    <row r="5414" spans="1:2">
      <c r="A5414" s="1" t="s">
        <v>6275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6276</v>
      </c>
      <c r="B5416">
        <v>43811</v>
      </c>
    </row>
    <row r="5417" spans="1:2">
      <c r="A5417" s="1" t="s">
        <v>6277</v>
      </c>
      <c r="B5417">
        <v>43781</v>
      </c>
    </row>
    <row r="5418" spans="1:2">
      <c r="A5418" s="1" t="s">
        <v>6278</v>
      </c>
      <c r="B5418">
        <v>43830</v>
      </c>
    </row>
    <row r="5419" spans="1:2">
      <c r="A5419" s="1" t="s">
        <v>6279</v>
      </c>
      <c r="B5419">
        <v>43605</v>
      </c>
    </row>
    <row r="5420" spans="1:2">
      <c r="A5420" s="1" t="s">
        <v>6280</v>
      </c>
      <c r="B5420">
        <v>43721</v>
      </c>
    </row>
    <row r="5421" spans="1:2">
      <c r="A5421" s="1" t="s">
        <v>6281</v>
      </c>
      <c r="B5421">
        <v>43746</v>
      </c>
    </row>
    <row r="5422" spans="1:2">
      <c r="A5422" s="1" t="s">
        <v>6282</v>
      </c>
      <c r="B5422">
        <v>43832</v>
      </c>
    </row>
    <row r="5423" spans="1:2">
      <c r="A5423" s="1" t="s">
        <v>6283</v>
      </c>
      <c r="B5423">
        <v>43784</v>
      </c>
    </row>
    <row r="5424" spans="1:2">
      <c r="A5424" s="1" t="s">
        <v>6284</v>
      </c>
      <c r="B5424" t="s">
        <v>638</v>
      </c>
    </row>
    <row r="5425" spans="1:2">
      <c r="A5425" s="1" t="s">
        <v>6285</v>
      </c>
      <c r="B5425">
        <v>43461</v>
      </c>
    </row>
    <row r="5426" spans="1:2">
      <c r="A5426" s="1" t="s">
        <v>6286</v>
      </c>
      <c r="B5426">
        <v>43468</v>
      </c>
    </row>
    <row r="5427" spans="1:2">
      <c r="A5427" s="1" t="s">
        <v>6287</v>
      </c>
      <c r="B5427">
        <v>43654</v>
      </c>
    </row>
    <row r="5428" spans="1:2">
      <c r="A5428" s="1" t="s">
        <v>6288</v>
      </c>
      <c r="B5428">
        <v>43934</v>
      </c>
    </row>
    <row r="5429" spans="1:2">
      <c r="A5429" s="1" t="s">
        <v>6289</v>
      </c>
      <c r="B5429">
        <v>43798</v>
      </c>
    </row>
    <row r="5430" spans="1:2">
      <c r="A5430" s="1" t="s">
        <v>6290</v>
      </c>
      <c r="B5430" t="s">
        <v>638</v>
      </c>
    </row>
    <row r="5431" spans="1:2">
      <c r="A5431" s="1" t="s">
        <v>6291</v>
      </c>
      <c r="B5431">
        <v>43738</v>
      </c>
    </row>
    <row r="5432" spans="1:2">
      <c r="A5432" s="1" t="s">
        <v>6292</v>
      </c>
      <c r="B5432">
        <v>43740</v>
      </c>
    </row>
    <row r="5433" spans="1:2">
      <c r="A5433" s="1" t="s">
        <v>6293</v>
      </c>
      <c r="B5433">
        <v>43844</v>
      </c>
    </row>
    <row r="5434" spans="1:2">
      <c r="A5434" s="1" t="s">
        <v>6294</v>
      </c>
      <c r="B5434">
        <v>43738</v>
      </c>
    </row>
    <row r="5435" spans="1:2">
      <c r="A5435" s="1" t="s">
        <v>6295</v>
      </c>
      <c r="B5435">
        <v>43733</v>
      </c>
    </row>
    <row r="5436" spans="1:2">
      <c r="A5436" s="1" t="s">
        <v>6296</v>
      </c>
      <c r="B5436">
        <v>43734</v>
      </c>
    </row>
    <row r="5437" spans="1:2">
      <c r="A5437" s="1" t="s">
        <v>6297</v>
      </c>
      <c r="B5437">
        <v>43740</v>
      </c>
    </row>
    <row r="5438" spans="1:2">
      <c r="A5438" s="1" t="s">
        <v>6298</v>
      </c>
      <c r="B5438">
        <v>43818</v>
      </c>
    </row>
    <row r="5439" spans="1:2">
      <c r="A5439" s="1" t="s">
        <v>6299</v>
      </c>
      <c r="B5439">
        <v>43664</v>
      </c>
    </row>
    <row r="5440" spans="1:2">
      <c r="A5440" s="1" t="s">
        <v>6300</v>
      </c>
      <c r="B5440">
        <v>43614</v>
      </c>
    </row>
    <row r="5441" spans="1:2">
      <c r="A5441" s="1" t="s">
        <v>6301</v>
      </c>
      <c r="B5441">
        <v>43825</v>
      </c>
    </row>
    <row r="5442" spans="1:2">
      <c r="A5442" s="1" t="s">
        <v>6302</v>
      </c>
      <c r="B5442">
        <v>43727</v>
      </c>
    </row>
    <row r="5443" spans="1:2">
      <c r="A5443" s="1" t="s">
        <v>423</v>
      </c>
      <c r="B5443">
        <v>43804</v>
      </c>
    </row>
    <row r="5444" spans="1:2">
      <c r="A5444" s="1" t="s">
        <v>6303</v>
      </c>
      <c r="B5444">
        <v>43740</v>
      </c>
    </row>
    <row r="5445" spans="1:2">
      <c r="A5445" s="1" t="s">
        <v>6304</v>
      </c>
      <c r="B5445" t="s">
        <v>638</v>
      </c>
    </row>
    <row r="5446" spans="1:2">
      <c r="A5446" s="1" t="s">
        <v>6305</v>
      </c>
      <c r="B5446">
        <v>43833</v>
      </c>
    </row>
    <row r="5447" spans="1:2">
      <c r="A5447" s="1" t="s">
        <v>6306</v>
      </c>
      <c r="B5447">
        <v>43814</v>
      </c>
    </row>
    <row r="5448" spans="1:2">
      <c r="A5448" s="1" t="s">
        <v>6307</v>
      </c>
      <c r="B5448">
        <v>43675</v>
      </c>
    </row>
    <row r="5449" spans="1:2">
      <c r="A5449" s="1" t="s">
        <v>6308</v>
      </c>
      <c r="B5449">
        <v>43742</v>
      </c>
    </row>
    <row r="5450" spans="1:2">
      <c r="A5450" s="1" t="s">
        <v>6309</v>
      </c>
      <c r="B5450">
        <v>43805</v>
      </c>
    </row>
    <row r="5451" spans="1:2">
      <c r="A5451" s="1" t="s">
        <v>6310</v>
      </c>
      <c r="B5451">
        <v>43738</v>
      </c>
    </row>
    <row r="5452" spans="1:2">
      <c r="A5452" s="1" t="s">
        <v>6311</v>
      </c>
      <c r="B5452">
        <v>43864</v>
      </c>
    </row>
    <row r="5453" spans="1:2">
      <c r="A5453" s="1" t="s">
        <v>6312</v>
      </c>
      <c r="B5453">
        <v>43654</v>
      </c>
    </row>
    <row r="5454" spans="1:2">
      <c r="A5454" s="1" t="s">
        <v>6313</v>
      </c>
      <c r="B5454">
        <v>43742</v>
      </c>
    </row>
    <row r="5455" spans="1:2">
      <c r="A5455" s="1" t="s">
        <v>6314</v>
      </c>
      <c r="B5455">
        <v>43738</v>
      </c>
    </row>
    <row r="5456" spans="1:2">
      <c r="A5456" s="1" t="s">
        <v>6315</v>
      </c>
      <c r="B5456">
        <v>43817</v>
      </c>
    </row>
    <row r="5457" spans="1:2">
      <c r="A5457" s="1" t="s">
        <v>6316</v>
      </c>
      <c r="B5457">
        <v>43819</v>
      </c>
    </row>
    <row r="5458" spans="1:2">
      <c r="A5458" s="1" t="s">
        <v>181</v>
      </c>
      <c r="B5458">
        <v>43846</v>
      </c>
    </row>
    <row r="5459" spans="1:2">
      <c r="A5459" s="1" t="s">
        <v>6317</v>
      </c>
      <c r="B5459">
        <v>43839</v>
      </c>
    </row>
    <row r="5460" spans="1:2">
      <c r="A5460" s="1" t="s">
        <v>6318</v>
      </c>
      <c r="B5460">
        <v>43573</v>
      </c>
    </row>
    <row r="5461" spans="1:2">
      <c r="A5461" s="1" t="s">
        <v>6319</v>
      </c>
      <c r="B5461">
        <v>43556</v>
      </c>
    </row>
    <row r="5462" spans="1:2">
      <c r="A5462" s="1" t="s">
        <v>6320</v>
      </c>
      <c r="B5462">
        <v>43740</v>
      </c>
    </row>
    <row r="5463" spans="1:2">
      <c r="A5463" s="1" t="s">
        <v>6321</v>
      </c>
      <c r="B5463">
        <v>43819</v>
      </c>
    </row>
    <row r="5464" spans="1:2">
      <c r="A5464" s="1" t="s">
        <v>6322</v>
      </c>
      <c r="B5464">
        <v>43830</v>
      </c>
    </row>
    <row r="5465" spans="1:2">
      <c r="A5465" s="1" t="s">
        <v>6323</v>
      </c>
      <c r="B5465" t="s">
        <v>638</v>
      </c>
    </row>
    <row r="5466" spans="1:2">
      <c r="A5466" s="1" t="s">
        <v>178</v>
      </c>
      <c r="B5466">
        <v>43830</v>
      </c>
    </row>
    <row r="5467" spans="1:2">
      <c r="A5467" s="1" t="s">
        <v>6324</v>
      </c>
      <c r="B5467">
        <v>43738</v>
      </c>
    </row>
    <row r="5468" spans="1:2">
      <c r="A5468" s="1" t="s">
        <v>6325</v>
      </c>
      <c r="B5468">
        <v>43738</v>
      </c>
    </row>
    <row r="5469" spans="1:2">
      <c r="A5469" s="1" t="s">
        <v>6326</v>
      </c>
      <c r="B5469">
        <v>43711</v>
      </c>
    </row>
    <row r="5470" spans="1:2">
      <c r="A5470" s="1" t="s">
        <v>6327</v>
      </c>
      <c r="B5470">
        <v>43567</v>
      </c>
    </row>
    <row r="5471" spans="1:2">
      <c r="A5471" s="1" t="s">
        <v>6328</v>
      </c>
      <c r="B5471">
        <v>43740</v>
      </c>
    </row>
    <row r="5472" spans="1:2">
      <c r="A5472" s="1" t="s">
        <v>6329</v>
      </c>
      <c r="B5472">
        <v>43836</v>
      </c>
    </row>
    <row r="5473" spans="1:2">
      <c r="A5473" s="1" t="s">
        <v>43</v>
      </c>
      <c r="B5473">
        <v>43832</v>
      </c>
    </row>
    <row r="5474" spans="1:2">
      <c r="A5474" s="1" t="s">
        <v>6330</v>
      </c>
      <c r="B5474">
        <v>43734</v>
      </c>
    </row>
    <row r="5475" spans="1:2">
      <c r="A5475" s="1" t="s">
        <v>6331</v>
      </c>
      <c r="B5475">
        <v>43798</v>
      </c>
    </row>
    <row r="5476" spans="1:2">
      <c r="A5476" s="1" t="s">
        <v>6332</v>
      </c>
      <c r="B5476">
        <v>43727</v>
      </c>
    </row>
    <row r="5477" spans="1:2">
      <c r="A5477" s="1" t="s">
        <v>6333</v>
      </c>
      <c r="B5477">
        <v>43740</v>
      </c>
    </row>
    <row r="5478" spans="1:2">
      <c r="A5478" s="1" t="s">
        <v>6334</v>
      </c>
      <c r="B5478" t="s">
        <v>638</v>
      </c>
    </row>
    <row r="5479" spans="1:2">
      <c r="A5479" s="1" t="s">
        <v>6335</v>
      </c>
      <c r="B5479">
        <v>43685</v>
      </c>
    </row>
    <row r="5480" spans="1:2">
      <c r="A5480" s="1" t="s">
        <v>6336</v>
      </c>
      <c r="B5480">
        <v>43587</v>
      </c>
    </row>
    <row r="5481" spans="1:2">
      <c r="A5481" s="1" t="s">
        <v>6337</v>
      </c>
      <c r="B5481">
        <v>43692</v>
      </c>
    </row>
    <row r="5482" spans="1:2">
      <c r="A5482" s="1" t="s">
        <v>6338</v>
      </c>
      <c r="B5482">
        <v>43746</v>
      </c>
    </row>
    <row r="5483" spans="1:2">
      <c r="A5483" s="1" t="s">
        <v>6339</v>
      </c>
      <c r="B5483">
        <v>43845</v>
      </c>
    </row>
    <row r="5484" spans="1:2">
      <c r="A5484" s="1" t="s">
        <v>6340</v>
      </c>
      <c r="B5484">
        <v>43749</v>
      </c>
    </row>
    <row r="5485" spans="1:2">
      <c r="A5485" s="1" t="s">
        <v>6341</v>
      </c>
      <c r="B5485">
        <v>43622</v>
      </c>
    </row>
    <row r="5486" spans="1:2">
      <c r="A5486" s="1" t="s">
        <v>6342</v>
      </c>
      <c r="B5486" t="s">
        <v>638</v>
      </c>
    </row>
    <row r="5487" spans="1:2">
      <c r="A5487" s="1" t="s">
        <v>6343</v>
      </c>
      <c r="B5487">
        <v>43654</v>
      </c>
    </row>
    <row r="5488" spans="1:2">
      <c r="A5488" s="1" t="s">
        <v>6344</v>
      </c>
      <c r="B5488">
        <v>43818</v>
      </c>
    </row>
    <row r="5489" spans="1:2">
      <c r="A5489" s="1" t="s">
        <v>6345</v>
      </c>
      <c r="B5489">
        <v>43727</v>
      </c>
    </row>
    <row r="5490" spans="1:2">
      <c r="A5490" s="1" t="s">
        <v>6346</v>
      </c>
      <c r="B5490">
        <v>43839</v>
      </c>
    </row>
    <row r="5491" spans="1:2">
      <c r="A5491" s="1" t="s">
        <v>6347</v>
      </c>
      <c r="B5491">
        <v>43815</v>
      </c>
    </row>
    <row r="5492" spans="1:2">
      <c r="A5492" s="1" t="s">
        <v>6348</v>
      </c>
      <c r="B5492">
        <v>43800</v>
      </c>
    </row>
    <row r="5493" spans="1:2">
      <c r="A5493" s="1" t="s">
        <v>6349</v>
      </c>
      <c r="B5493">
        <v>43860</v>
      </c>
    </row>
    <row r="5494" spans="1:2">
      <c r="A5494" s="1" t="s">
        <v>6350</v>
      </c>
      <c r="B5494">
        <v>43814</v>
      </c>
    </row>
    <row r="5495" spans="1:2">
      <c r="A5495" s="1" t="s">
        <v>6351</v>
      </c>
      <c r="B5495">
        <v>43740</v>
      </c>
    </row>
    <row r="5496" spans="1:2">
      <c r="A5496" s="1" t="s">
        <v>6352</v>
      </c>
      <c r="B5496">
        <v>43853</v>
      </c>
    </row>
    <row r="5497" spans="1:2">
      <c r="A5497" s="1" t="s">
        <v>70</v>
      </c>
      <c r="B5497">
        <v>43830</v>
      </c>
    </row>
    <row r="5498" spans="1:2">
      <c r="A5498" s="1" t="s">
        <v>6353</v>
      </c>
      <c r="B5498">
        <v>43579</v>
      </c>
    </row>
    <row r="5499" spans="1:2">
      <c r="A5499" s="1" t="s">
        <v>6354</v>
      </c>
      <c r="B5499">
        <v>43727</v>
      </c>
    </row>
    <row r="5500" spans="1:2">
      <c r="A5500" s="1" t="s">
        <v>6355</v>
      </c>
      <c r="B5500">
        <v>43830</v>
      </c>
    </row>
    <row r="5501" spans="1:2">
      <c r="A5501" s="1" t="s">
        <v>6356</v>
      </c>
      <c r="B5501">
        <v>43819</v>
      </c>
    </row>
    <row r="5502" spans="1:2">
      <c r="A5502" s="1" t="s">
        <v>6357</v>
      </c>
      <c r="B5502">
        <v>43732</v>
      </c>
    </row>
    <row r="5503" spans="1:2">
      <c r="A5503" s="1" t="s">
        <v>6358</v>
      </c>
      <c r="B5503">
        <v>43819</v>
      </c>
    </row>
    <row r="5504" spans="1:2">
      <c r="A5504" s="1" t="s">
        <v>6359</v>
      </c>
      <c r="B5504">
        <v>43822</v>
      </c>
    </row>
    <row r="5505" spans="1:2">
      <c r="A5505" s="1" t="s">
        <v>6360</v>
      </c>
      <c r="B5505">
        <v>43784</v>
      </c>
    </row>
    <row r="5506" spans="1:2">
      <c r="A5506" s="1" t="s">
        <v>6361</v>
      </c>
      <c r="B5506">
        <v>43721</v>
      </c>
    </row>
    <row r="5507" spans="1:2">
      <c r="A5507" s="1" t="s">
        <v>6362</v>
      </c>
      <c r="B5507">
        <v>43465</v>
      </c>
    </row>
    <row r="5508" spans="1:2">
      <c r="A5508" s="1" t="s">
        <v>162</v>
      </c>
      <c r="B5508">
        <v>43567</v>
      </c>
    </row>
    <row r="5509" spans="1:2">
      <c r="A5509" s="1" t="s">
        <v>6363</v>
      </c>
      <c r="B5509">
        <v>43753</v>
      </c>
    </row>
    <row r="5510" spans="1:2">
      <c r="A5510" s="1" t="s">
        <v>6364</v>
      </c>
      <c r="B5510">
        <v>43768</v>
      </c>
    </row>
    <row r="5511" spans="1:2">
      <c r="A5511" s="1" t="s">
        <v>6365</v>
      </c>
      <c r="B5511">
        <v>43739</v>
      </c>
    </row>
    <row r="5512" spans="1:2">
      <c r="A5512" s="1" t="s">
        <v>6366</v>
      </c>
      <c r="B5512">
        <v>43745</v>
      </c>
    </row>
    <row r="5513" spans="1:2">
      <c r="A5513" s="1" t="s">
        <v>6367</v>
      </c>
      <c r="B5513">
        <v>43791</v>
      </c>
    </row>
    <row r="5514" spans="1:2">
      <c r="A5514" s="1" t="s">
        <v>6368</v>
      </c>
      <c r="B5514">
        <v>43763</v>
      </c>
    </row>
    <row r="5515" spans="1:2">
      <c r="A5515" s="1" t="s">
        <v>6369</v>
      </c>
      <c r="B5515">
        <v>43802</v>
      </c>
    </row>
    <row r="5516" spans="1:2">
      <c r="A5516" s="1" t="s">
        <v>6370</v>
      </c>
      <c r="B5516">
        <v>43741</v>
      </c>
    </row>
    <row r="5517" spans="1:2">
      <c r="A5517" s="1" t="s">
        <v>6371</v>
      </c>
      <c r="B5517">
        <v>43801</v>
      </c>
    </row>
    <row r="5518" spans="1:2">
      <c r="A5518" s="1" t="s">
        <v>6372</v>
      </c>
      <c r="B5518">
        <v>43783</v>
      </c>
    </row>
    <row r="5519" spans="1:2">
      <c r="A5519" s="1" t="s">
        <v>6373</v>
      </c>
      <c r="B5519">
        <v>43801</v>
      </c>
    </row>
    <row r="5520" spans="1:2">
      <c r="A5520" s="1" t="s">
        <v>6374</v>
      </c>
      <c r="B5520">
        <v>43726</v>
      </c>
    </row>
    <row r="5521" spans="1:2">
      <c r="A5521" s="1" t="s">
        <v>6375</v>
      </c>
      <c r="B5521">
        <v>43637</v>
      </c>
    </row>
    <row r="5522" spans="1:2">
      <c r="A5522" s="1" t="s">
        <v>6376</v>
      </c>
      <c r="B5522">
        <v>43819</v>
      </c>
    </row>
    <row r="5523" spans="1:2">
      <c r="A5523" s="1" t="s">
        <v>6377</v>
      </c>
      <c r="B5523">
        <v>43832</v>
      </c>
    </row>
    <row r="5524" spans="1:2">
      <c r="A5524" s="1" t="s">
        <v>6378</v>
      </c>
      <c r="B5524">
        <v>43733</v>
      </c>
    </row>
    <row r="5525" spans="1:2">
      <c r="A5525" s="1" t="s">
        <v>6379</v>
      </c>
      <c r="B5525">
        <v>43832</v>
      </c>
    </row>
    <row r="5526" spans="1:2">
      <c r="A5526" s="1" t="s">
        <v>6380</v>
      </c>
      <c r="B5526">
        <v>43805</v>
      </c>
    </row>
    <row r="5527" spans="1:2">
      <c r="A5527" s="1" t="s">
        <v>6381</v>
      </c>
      <c r="B5527">
        <v>43830</v>
      </c>
    </row>
    <row r="5528" spans="1:2">
      <c r="A5528" s="1" t="s">
        <v>6382</v>
      </c>
      <c r="B5528">
        <v>43626</v>
      </c>
    </row>
    <row r="5529" spans="1:2">
      <c r="A5529" s="1" t="s">
        <v>6383</v>
      </c>
      <c r="B5529">
        <v>43670</v>
      </c>
    </row>
    <row r="5530" spans="1:2">
      <c r="A5530" s="1" t="s">
        <v>6384</v>
      </c>
      <c r="B5530">
        <v>43836</v>
      </c>
    </row>
    <row r="5531" spans="1:2">
      <c r="A5531" s="1" t="s">
        <v>6385</v>
      </c>
      <c r="B5531">
        <v>43805</v>
      </c>
    </row>
    <row r="5532" spans="1:2">
      <c r="A5532" s="1" t="s">
        <v>6386</v>
      </c>
      <c r="B5532">
        <v>43845</v>
      </c>
    </row>
    <row r="5533" spans="1:2">
      <c r="A5533" s="1" t="s">
        <v>6387</v>
      </c>
      <c r="B5533">
        <v>43795</v>
      </c>
    </row>
    <row r="5534" spans="1:2">
      <c r="A5534" s="1" t="s">
        <v>6388</v>
      </c>
      <c r="B5534">
        <v>43781</v>
      </c>
    </row>
    <row r="5535" spans="1:2">
      <c r="A5535" s="1" t="s">
        <v>6389</v>
      </c>
      <c r="B5535">
        <v>43875</v>
      </c>
    </row>
    <row r="5536" spans="1:2">
      <c r="A5536" s="1" t="s">
        <v>6390</v>
      </c>
      <c r="B5536">
        <v>43781</v>
      </c>
    </row>
    <row r="5537" spans="1:2">
      <c r="A5537" s="1" t="s">
        <v>6391</v>
      </c>
      <c r="B5537">
        <v>43815</v>
      </c>
    </row>
    <row r="5538" spans="1:2">
      <c r="A5538" s="1" t="s">
        <v>6392</v>
      </c>
      <c r="B5538">
        <v>43462</v>
      </c>
    </row>
    <row r="5539" spans="1:2">
      <c r="A5539" s="1" t="s">
        <v>6393</v>
      </c>
      <c r="B5539">
        <v>43871</v>
      </c>
    </row>
    <row r="5540" spans="1:2">
      <c r="A5540" s="1" t="s">
        <v>6394</v>
      </c>
      <c r="B5540">
        <v>43727</v>
      </c>
    </row>
    <row r="5541" spans="1:2">
      <c r="A5541" s="1" t="s">
        <v>6395</v>
      </c>
      <c r="B5541">
        <v>43763</v>
      </c>
    </row>
    <row r="5542" spans="1:2">
      <c r="A5542" s="1" t="s">
        <v>6396</v>
      </c>
      <c r="B5542">
        <v>43798</v>
      </c>
    </row>
    <row r="5543" spans="1:2">
      <c r="A5543" s="1" t="s">
        <v>6397</v>
      </c>
      <c r="B5543">
        <v>43812</v>
      </c>
    </row>
    <row r="5544" spans="1:2">
      <c r="A5544" s="1" t="s">
        <v>6398</v>
      </c>
      <c r="B5544">
        <v>43739</v>
      </c>
    </row>
    <row r="5545" spans="1:2">
      <c r="A5545" s="1" t="s">
        <v>6399</v>
      </c>
      <c r="B5545">
        <v>43647</v>
      </c>
    </row>
    <row r="5546" spans="1:2">
      <c r="A5546" s="1" t="s">
        <v>6400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6401</v>
      </c>
      <c r="B5548">
        <v>43819</v>
      </c>
    </row>
    <row r="5549" spans="1:2">
      <c r="A5549" s="1" t="s">
        <v>6402</v>
      </c>
      <c r="B5549">
        <v>43740</v>
      </c>
    </row>
    <row r="5550" spans="1:2">
      <c r="A5550" s="1" t="s">
        <v>6403</v>
      </c>
      <c r="B5550">
        <v>43539</v>
      </c>
    </row>
    <row r="5551" spans="1:2">
      <c r="A5551" s="1" t="s">
        <v>6404</v>
      </c>
      <c r="B5551">
        <v>43810</v>
      </c>
    </row>
    <row r="5552" spans="1:2">
      <c r="A5552" s="1" t="s">
        <v>6405</v>
      </c>
      <c r="B5552">
        <v>43692</v>
      </c>
    </row>
    <row r="5553" spans="1:2">
      <c r="A5553" s="1" t="s">
        <v>6406</v>
      </c>
      <c r="B5553">
        <v>43829</v>
      </c>
    </row>
    <row r="5554" spans="1:2">
      <c r="A5554" s="1" t="s">
        <v>6407</v>
      </c>
      <c r="B5554">
        <v>43812</v>
      </c>
    </row>
    <row r="5555" spans="1:2">
      <c r="A5555" s="1" t="s">
        <v>6408</v>
      </c>
      <c r="B5555">
        <v>43815</v>
      </c>
    </row>
    <row r="5556" spans="1:2">
      <c r="A5556" s="1" t="s">
        <v>6409</v>
      </c>
      <c r="B5556">
        <v>43822</v>
      </c>
    </row>
    <row r="5557" spans="1:2">
      <c r="A5557" s="1" t="s">
        <v>6410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6411</v>
      </c>
      <c r="B5560">
        <v>43819</v>
      </c>
    </row>
    <row r="5561" spans="1:2">
      <c r="A5561" s="1" t="s">
        <v>6412</v>
      </c>
      <c r="B5561">
        <v>43851</v>
      </c>
    </row>
    <row r="5562" spans="1:2">
      <c r="A5562" s="1" t="s">
        <v>6413</v>
      </c>
      <c r="B5562">
        <v>43733</v>
      </c>
    </row>
    <row r="5563" spans="1:2">
      <c r="A5563" s="1" t="s">
        <v>6414</v>
      </c>
      <c r="B5563">
        <v>43465</v>
      </c>
    </row>
    <row r="5564" spans="1:2">
      <c r="A5564" s="1" t="s">
        <v>6415</v>
      </c>
      <c r="B5564">
        <v>43649</v>
      </c>
    </row>
    <row r="5565" spans="1:2">
      <c r="A5565" s="1" t="s">
        <v>6416</v>
      </c>
      <c r="B5565">
        <v>43819</v>
      </c>
    </row>
    <row r="5566" spans="1:2">
      <c r="A5566" s="1" t="s">
        <v>6417</v>
      </c>
      <c r="B5566">
        <v>43812</v>
      </c>
    </row>
    <row r="5567" spans="1:2">
      <c r="A5567" s="1" t="s">
        <v>6418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6419</v>
      </c>
      <c r="B5569">
        <v>43738</v>
      </c>
    </row>
    <row r="5570" spans="1:2">
      <c r="A5570" s="1" t="s">
        <v>6420</v>
      </c>
      <c r="B5570">
        <v>43832</v>
      </c>
    </row>
    <row r="5571" spans="1:2">
      <c r="A5571" s="1" t="s">
        <v>6421</v>
      </c>
      <c r="B5571">
        <v>43805</v>
      </c>
    </row>
    <row r="5572" spans="1:2">
      <c r="A5572" s="1" t="s">
        <v>6422</v>
      </c>
      <c r="B5572">
        <v>43819</v>
      </c>
    </row>
    <row r="5573" spans="1:2">
      <c r="A5573" s="1" t="s">
        <v>6423</v>
      </c>
      <c r="B5573">
        <v>43854</v>
      </c>
    </row>
    <row r="5574" spans="1:2">
      <c r="A5574" s="1" t="s">
        <v>6424</v>
      </c>
      <c r="B5574">
        <v>43579</v>
      </c>
    </row>
    <row r="5575" spans="1:2">
      <c r="A5575" s="1" t="s">
        <v>6425</v>
      </c>
      <c r="B5575">
        <v>43815</v>
      </c>
    </row>
    <row r="5576" spans="1:2">
      <c r="A5576" s="1" t="s">
        <v>6426</v>
      </c>
      <c r="B5576">
        <v>43826</v>
      </c>
    </row>
    <row r="5577" spans="1:2">
      <c r="A5577" s="1" t="s">
        <v>6427</v>
      </c>
      <c r="B5577">
        <v>43861</v>
      </c>
    </row>
    <row r="5578" spans="1:2">
      <c r="A5578" s="1" t="s">
        <v>6428</v>
      </c>
      <c r="B5578">
        <v>43754</v>
      </c>
    </row>
    <row r="5579" spans="1:2">
      <c r="A5579" s="1" t="s">
        <v>64</v>
      </c>
      <c r="B5579">
        <v>43830</v>
      </c>
    </row>
    <row r="5580" spans="1:2">
      <c r="A5580" s="1" t="s">
        <v>6429</v>
      </c>
      <c r="B5580">
        <v>43662</v>
      </c>
    </row>
    <row r="5581" spans="1:2">
      <c r="A5581" s="1" t="s">
        <v>6430</v>
      </c>
      <c r="B5581">
        <v>43815</v>
      </c>
    </row>
    <row r="5582" spans="1:2">
      <c r="A5582" s="1" t="s">
        <v>6431</v>
      </c>
      <c r="B5582" t="s">
        <v>638</v>
      </c>
    </row>
    <row r="5583" spans="1:2">
      <c r="A5583" s="1" t="s">
        <v>6432</v>
      </c>
      <c r="B5583">
        <v>43801</v>
      </c>
    </row>
    <row r="5584" spans="1:2">
      <c r="A5584" s="1" t="s">
        <v>6433</v>
      </c>
      <c r="B5584">
        <v>43818</v>
      </c>
    </row>
    <row r="5585" spans="1:2">
      <c r="A5585" s="1" t="s">
        <v>6434</v>
      </c>
      <c r="B5585">
        <v>43823</v>
      </c>
    </row>
    <row r="5586" spans="1:2">
      <c r="A5586" s="1" t="s">
        <v>6435</v>
      </c>
      <c r="B5586">
        <v>43465</v>
      </c>
    </row>
    <row r="5587" spans="1:2">
      <c r="A5587" s="1" t="s">
        <v>232</v>
      </c>
      <c r="B5587">
        <v>43783</v>
      </c>
    </row>
    <row r="5588" spans="1:2">
      <c r="A5588" s="1" t="s">
        <v>6436</v>
      </c>
      <c r="B5588">
        <v>43465</v>
      </c>
    </row>
    <row r="5589" spans="1:2">
      <c r="A5589" s="1" t="s">
        <v>6437</v>
      </c>
      <c r="B5589">
        <v>43518</v>
      </c>
    </row>
    <row r="5590" spans="1:2">
      <c r="A5590" s="1" t="s">
        <v>6438</v>
      </c>
      <c r="B5590">
        <v>43809</v>
      </c>
    </row>
    <row r="5591" spans="1:2">
      <c r="A5591" s="1" t="s">
        <v>6439</v>
      </c>
      <c r="B5591">
        <v>43808</v>
      </c>
    </row>
    <row r="5592" spans="1:2">
      <c r="A5592" s="1" t="s">
        <v>6440</v>
      </c>
      <c r="B5592">
        <v>43740</v>
      </c>
    </row>
    <row r="5593" spans="1:2">
      <c r="A5593" s="1" t="s">
        <v>6441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6442</v>
      </c>
      <c r="B5595">
        <v>43819</v>
      </c>
    </row>
    <row r="5596" spans="1:2">
      <c r="A5596" s="1" t="s">
        <v>114</v>
      </c>
      <c r="B5596">
        <v>43844</v>
      </c>
    </row>
    <row r="5597" spans="1:2">
      <c r="A5597" s="1" t="s">
        <v>6443</v>
      </c>
      <c r="B5597">
        <v>43739</v>
      </c>
    </row>
    <row r="5598" spans="1:2">
      <c r="A5598" s="1" t="s">
        <v>6444</v>
      </c>
      <c r="B5598">
        <v>43636</v>
      </c>
    </row>
    <row r="5599" spans="1:2">
      <c r="A5599" s="1" t="s">
        <v>6445</v>
      </c>
      <c r="B5599">
        <v>43738</v>
      </c>
    </row>
    <row r="5600" spans="1:2">
      <c r="A5600" s="1" t="s">
        <v>6446</v>
      </c>
      <c r="B5600">
        <v>43727</v>
      </c>
    </row>
    <row r="5601" spans="1:2">
      <c r="A5601" s="1" t="s">
        <v>6447</v>
      </c>
      <c r="B5601">
        <v>43839</v>
      </c>
    </row>
    <row r="5602" spans="1:2">
      <c r="A5602" s="1" t="s">
        <v>6448</v>
      </c>
      <c r="B5602">
        <v>43615</v>
      </c>
    </row>
    <row r="5603" spans="1:2">
      <c r="A5603" s="1" t="s">
        <v>6449</v>
      </c>
      <c r="B5603">
        <v>43830</v>
      </c>
    </row>
    <row r="5604" spans="1:2">
      <c r="A5604" s="1" t="s">
        <v>6450</v>
      </c>
      <c r="B5604">
        <v>43798</v>
      </c>
    </row>
    <row r="5605" spans="1:2">
      <c r="A5605" s="1" t="s">
        <v>6451</v>
      </c>
      <c r="B5605">
        <v>43735</v>
      </c>
    </row>
    <row r="5606" spans="1:2">
      <c r="A5606" s="1" t="s">
        <v>6452</v>
      </c>
      <c r="B5606">
        <v>43819</v>
      </c>
    </row>
    <row r="5607" spans="1:2">
      <c r="A5607" s="1" t="s">
        <v>6453</v>
      </c>
      <c r="B5607">
        <v>43465</v>
      </c>
    </row>
    <row r="5608" spans="1:2">
      <c r="A5608" s="1" t="s">
        <v>6454</v>
      </c>
      <c r="B5608">
        <v>43812</v>
      </c>
    </row>
    <row r="5609" spans="1:2">
      <c r="A5609" s="1" t="s">
        <v>6455</v>
      </c>
      <c r="B5609">
        <v>43829</v>
      </c>
    </row>
    <row r="5610" spans="1:2">
      <c r="A5610" s="1" t="s">
        <v>6456</v>
      </c>
      <c r="B5610">
        <v>43825</v>
      </c>
    </row>
    <row r="5611" spans="1:2">
      <c r="A5611" s="1" t="s">
        <v>6457</v>
      </c>
      <c r="B5611" t="s">
        <v>638</v>
      </c>
    </row>
    <row r="5612" spans="1:2">
      <c r="A5612" s="1" t="s">
        <v>6458</v>
      </c>
      <c r="B5612">
        <v>43804</v>
      </c>
    </row>
    <row r="5613" spans="1:2">
      <c r="A5613" s="1" t="s">
        <v>6459</v>
      </c>
      <c r="B5613">
        <v>43600</v>
      </c>
    </row>
    <row r="5614" spans="1:2">
      <c r="A5614" s="1" t="s">
        <v>6460</v>
      </c>
      <c r="B5614">
        <v>43719</v>
      </c>
    </row>
    <row r="5615" spans="1:2">
      <c r="A5615" s="1" t="s">
        <v>6461</v>
      </c>
      <c r="B5615">
        <v>43738</v>
      </c>
    </row>
    <row r="5616" spans="1:2">
      <c r="A5616" s="1" t="s">
        <v>6462</v>
      </c>
      <c r="B5616">
        <v>43795</v>
      </c>
    </row>
    <row r="5617" spans="1:2">
      <c r="A5617" s="1" t="s">
        <v>6463</v>
      </c>
      <c r="B5617">
        <v>43812</v>
      </c>
    </row>
    <row r="5618" spans="1:2">
      <c r="A5618" s="1" t="s">
        <v>6464</v>
      </c>
      <c r="B5618">
        <v>43850</v>
      </c>
    </row>
    <row r="5619" spans="1:2">
      <c r="A5619" s="1" t="s">
        <v>6465</v>
      </c>
      <c r="B5619">
        <v>43809</v>
      </c>
    </row>
    <row r="5620" spans="1:2">
      <c r="A5620" s="1" t="s">
        <v>6466</v>
      </c>
      <c r="B5620" t="s">
        <v>638</v>
      </c>
    </row>
    <row r="5621" spans="1:2">
      <c r="A5621" s="1" t="s">
        <v>6467</v>
      </c>
      <c r="B5621">
        <v>43843</v>
      </c>
    </row>
    <row r="5622" spans="1:2">
      <c r="A5622" s="1" t="s">
        <v>6468</v>
      </c>
      <c r="B5622">
        <v>43818</v>
      </c>
    </row>
    <row r="5623" spans="1:2">
      <c r="A5623" s="1" t="s">
        <v>6469</v>
      </c>
      <c r="B5623">
        <v>43738</v>
      </c>
    </row>
    <row r="5624" spans="1:2">
      <c r="A5624" s="1" t="s">
        <v>6470</v>
      </c>
      <c r="B5624">
        <v>43790</v>
      </c>
    </row>
    <row r="5625" spans="1:2">
      <c r="A5625" s="1" t="s">
        <v>341</v>
      </c>
      <c r="B5625">
        <v>43704</v>
      </c>
    </row>
    <row r="5626" spans="1:2">
      <c r="A5626" s="1" t="s">
        <v>6471</v>
      </c>
      <c r="B5626">
        <v>43790</v>
      </c>
    </row>
    <row r="5627" spans="1:2">
      <c r="A5627" s="1" t="s">
        <v>6472</v>
      </c>
      <c r="B5627">
        <v>43733</v>
      </c>
    </row>
    <row r="5628" spans="1:2">
      <c r="A5628" s="1" t="s">
        <v>6473</v>
      </c>
      <c r="B5628">
        <v>43628</v>
      </c>
    </row>
    <row r="5629" spans="1:2">
      <c r="A5629" s="1" t="s">
        <v>6474</v>
      </c>
      <c r="B5629">
        <v>43809</v>
      </c>
    </row>
    <row r="5630" spans="1:2">
      <c r="A5630" s="1" t="s">
        <v>6475</v>
      </c>
      <c r="B5630">
        <v>43756</v>
      </c>
    </row>
    <row r="5631" spans="1:2">
      <c r="A5631" s="1" t="s">
        <v>6476</v>
      </c>
      <c r="B5631">
        <v>43753</v>
      </c>
    </row>
    <row r="5632" spans="1:2">
      <c r="A5632" s="1" t="s">
        <v>6477</v>
      </c>
      <c r="B5632">
        <v>43642</v>
      </c>
    </row>
    <row r="5633" spans="1:2">
      <c r="A5633" s="1" t="s">
        <v>6478</v>
      </c>
      <c r="B5633">
        <v>43727</v>
      </c>
    </row>
    <row r="5634" spans="1:2">
      <c r="A5634" s="1" t="s">
        <v>6479</v>
      </c>
      <c r="B5634">
        <v>43465</v>
      </c>
    </row>
    <row r="5635" spans="1:2">
      <c r="A5635" s="1" t="s">
        <v>6480</v>
      </c>
      <c r="B5635">
        <v>43797</v>
      </c>
    </row>
    <row r="5636" spans="1:2">
      <c r="A5636" s="1" t="s">
        <v>6481</v>
      </c>
      <c r="B5636">
        <v>43692</v>
      </c>
    </row>
    <row r="5637" spans="1:2">
      <c r="A5637" s="1" t="s">
        <v>6482</v>
      </c>
      <c r="B5637">
        <v>43739</v>
      </c>
    </row>
    <row r="5638" spans="1:2">
      <c r="A5638" s="1" t="s">
        <v>6483</v>
      </c>
      <c r="B5638">
        <v>43832</v>
      </c>
    </row>
    <row r="5639" spans="1:2">
      <c r="A5639" s="1" t="s">
        <v>6484</v>
      </c>
      <c r="B5639">
        <v>43651</v>
      </c>
    </row>
    <row r="5640" spans="1:2">
      <c r="A5640" s="1" t="s">
        <v>6485</v>
      </c>
      <c r="B5640">
        <v>43740</v>
      </c>
    </row>
    <row r="5641" spans="1:2">
      <c r="A5641" s="1" t="s">
        <v>6486</v>
      </c>
      <c r="B5641">
        <v>43740</v>
      </c>
    </row>
    <row r="5642" spans="1:2">
      <c r="A5642" s="1" t="s">
        <v>6487</v>
      </c>
      <c r="B5642" t="s">
        <v>638</v>
      </c>
    </row>
    <row r="5643" spans="1:2">
      <c r="A5643" s="1" t="s">
        <v>6488</v>
      </c>
      <c r="B5643">
        <v>43733</v>
      </c>
    </row>
    <row r="5644" spans="1:2">
      <c r="A5644" s="1" t="s">
        <v>6489</v>
      </c>
      <c r="B5644">
        <v>43819</v>
      </c>
    </row>
    <row r="5645" spans="1:2">
      <c r="A5645" s="1" t="s">
        <v>6490</v>
      </c>
      <c r="B5645">
        <v>43825</v>
      </c>
    </row>
    <row r="5646" spans="1:2">
      <c r="A5646" s="1" t="s">
        <v>322</v>
      </c>
      <c r="B5646">
        <v>43728</v>
      </c>
    </row>
    <row r="5647" spans="1:2">
      <c r="A5647" s="1" t="s">
        <v>6491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6492</v>
      </c>
      <c r="B5649" t="s">
        <v>638</v>
      </c>
    </row>
    <row r="5650" spans="1:2">
      <c r="A5650" s="1" t="s">
        <v>6493</v>
      </c>
      <c r="B5650">
        <v>43753</v>
      </c>
    </row>
    <row r="5651" spans="1:2">
      <c r="A5651" s="1" t="s">
        <v>6494</v>
      </c>
      <c r="B5651">
        <v>43739</v>
      </c>
    </row>
    <row r="5652" spans="1:2">
      <c r="A5652" s="1" t="s">
        <v>6495</v>
      </c>
      <c r="B5652">
        <v>43740</v>
      </c>
    </row>
    <row r="5653" spans="1:2">
      <c r="A5653" s="1" t="s">
        <v>6496</v>
      </c>
      <c r="B5653">
        <v>43845</v>
      </c>
    </row>
    <row r="5654" spans="1:2">
      <c r="A5654" s="1" t="s">
        <v>6497</v>
      </c>
      <c r="B5654">
        <v>43740</v>
      </c>
    </row>
    <row r="5655" spans="1:2">
      <c r="A5655" s="1" t="s">
        <v>6498</v>
      </c>
      <c r="B5655">
        <v>43830</v>
      </c>
    </row>
    <row r="5656" spans="1:2">
      <c r="A5656" s="1" t="s">
        <v>6499</v>
      </c>
      <c r="B5656">
        <v>43707</v>
      </c>
    </row>
    <row r="5657" spans="1:2">
      <c r="A5657" s="1" t="s">
        <v>6500</v>
      </c>
      <c r="B5657">
        <v>43711</v>
      </c>
    </row>
    <row r="5658" spans="1:2">
      <c r="A5658" s="1" t="s">
        <v>6501</v>
      </c>
      <c r="B5658">
        <v>43658</v>
      </c>
    </row>
    <row r="5659" spans="1:2">
      <c r="A5659" s="1" t="s">
        <v>6502</v>
      </c>
      <c r="B5659">
        <v>43543</v>
      </c>
    </row>
    <row r="5660" spans="1:2">
      <c r="A5660" s="1" t="s">
        <v>6503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6504</v>
      </c>
      <c r="B5662">
        <v>43796</v>
      </c>
    </row>
    <row r="5663" spans="1:2">
      <c r="A5663" s="1" t="s">
        <v>6505</v>
      </c>
      <c r="B5663">
        <v>43832</v>
      </c>
    </row>
    <row r="5664" spans="1:2">
      <c r="A5664" s="1" t="s">
        <v>6506</v>
      </c>
      <c r="B5664">
        <v>43833</v>
      </c>
    </row>
    <row r="5665" spans="1:2">
      <c r="A5665" s="1" t="s">
        <v>6507</v>
      </c>
      <c r="B5665">
        <v>43791</v>
      </c>
    </row>
    <row r="5666" spans="1:2">
      <c r="A5666" s="1" t="s">
        <v>6508</v>
      </c>
      <c r="B5666">
        <v>43819</v>
      </c>
    </row>
    <row r="5667" spans="1:2">
      <c r="A5667" s="1" t="s">
        <v>6509</v>
      </c>
      <c r="B5667">
        <v>43706</v>
      </c>
    </row>
    <row r="5668" spans="1:2">
      <c r="A5668" s="1" t="s">
        <v>6510</v>
      </c>
      <c r="B5668">
        <v>43784</v>
      </c>
    </row>
    <row r="5669" spans="1:2">
      <c r="A5669" s="1" t="s">
        <v>6511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6512</v>
      </c>
      <c r="B5671">
        <v>43615</v>
      </c>
    </row>
    <row r="5672" spans="1:2">
      <c r="A5672" s="1" t="s">
        <v>6513</v>
      </c>
      <c r="B5672">
        <v>43845</v>
      </c>
    </row>
    <row r="5673" spans="1:2">
      <c r="A5673" s="1" t="s">
        <v>6514</v>
      </c>
      <c r="B5673">
        <v>43830</v>
      </c>
    </row>
    <row r="5674" spans="1:2">
      <c r="A5674" s="1" t="s">
        <v>6515</v>
      </c>
      <c r="B5674">
        <v>43734</v>
      </c>
    </row>
    <row r="5675" spans="1:2">
      <c r="A5675" s="1" t="s">
        <v>6516</v>
      </c>
      <c r="B5675">
        <v>43804</v>
      </c>
    </row>
    <row r="5676" spans="1:2">
      <c r="A5676" s="1" t="s">
        <v>6517</v>
      </c>
      <c r="B5676">
        <v>43805</v>
      </c>
    </row>
    <row r="5677" spans="1:2">
      <c r="A5677" s="1" t="s">
        <v>6518</v>
      </c>
      <c r="B5677" t="s">
        <v>638</v>
      </c>
    </row>
    <row r="5678" spans="1:2">
      <c r="A5678" s="1" t="s">
        <v>6519</v>
      </c>
      <c r="B5678">
        <v>43738</v>
      </c>
    </row>
    <row r="5679" spans="1:2">
      <c r="A5679" s="1" t="s">
        <v>6520</v>
      </c>
      <c r="B5679">
        <v>43746</v>
      </c>
    </row>
    <row r="5680" spans="1:2">
      <c r="A5680" s="1" t="s">
        <v>6521</v>
      </c>
      <c r="B5680">
        <v>43833</v>
      </c>
    </row>
    <row r="5681" spans="1:2">
      <c r="A5681" s="1" t="s">
        <v>6522</v>
      </c>
      <c r="B5681">
        <v>43462</v>
      </c>
    </row>
    <row r="5682" spans="1:2">
      <c r="A5682" s="1" t="s">
        <v>6523</v>
      </c>
      <c r="B5682">
        <v>43742</v>
      </c>
    </row>
    <row r="5683" spans="1:2">
      <c r="A5683" s="1" t="s">
        <v>6524</v>
      </c>
      <c r="B5683">
        <v>43819</v>
      </c>
    </row>
    <row r="5684" spans="1:2">
      <c r="A5684" s="1" t="s">
        <v>6525</v>
      </c>
      <c r="B5684">
        <v>43808</v>
      </c>
    </row>
    <row r="5685" spans="1:2">
      <c r="A5685" s="1" t="s">
        <v>6526</v>
      </c>
      <c r="B5685">
        <v>43468</v>
      </c>
    </row>
    <row r="5686" spans="1:2">
      <c r="A5686" s="1" t="s">
        <v>172</v>
      </c>
      <c r="B5686">
        <v>43852</v>
      </c>
    </row>
    <row r="5687" spans="1:2">
      <c r="A5687" s="1" t="s">
        <v>6527</v>
      </c>
      <c r="B5687">
        <v>43733</v>
      </c>
    </row>
    <row r="5688" spans="1:2">
      <c r="A5688" s="1" t="s">
        <v>6528</v>
      </c>
      <c r="B5688">
        <v>43796</v>
      </c>
    </row>
    <row r="5689" spans="1:2">
      <c r="A5689" s="1" t="s">
        <v>6529</v>
      </c>
      <c r="B5689">
        <v>43819</v>
      </c>
    </row>
    <row r="5690" spans="1:2">
      <c r="A5690" s="1" t="s">
        <v>6530</v>
      </c>
      <c r="B5690" t="s">
        <v>638</v>
      </c>
    </row>
    <row r="5691" spans="1:2">
      <c r="A5691" s="1" t="s">
        <v>6531</v>
      </c>
      <c r="B5691">
        <v>43832</v>
      </c>
    </row>
    <row r="5692" spans="1:2">
      <c r="A5692" s="1" t="s">
        <v>6532</v>
      </c>
      <c r="B5692">
        <v>43465</v>
      </c>
    </row>
    <row r="5693" spans="1:2">
      <c r="A5693" s="1" t="s">
        <v>6533</v>
      </c>
      <c r="B5693">
        <v>43763</v>
      </c>
    </row>
    <row r="5694" spans="1:2">
      <c r="A5694" s="1" t="s">
        <v>6534</v>
      </c>
      <c r="B5694">
        <v>43626</v>
      </c>
    </row>
    <row r="5695" spans="1:2">
      <c r="A5695" s="1" t="s">
        <v>6535</v>
      </c>
      <c r="B5695">
        <v>43804</v>
      </c>
    </row>
    <row r="5696" spans="1:2">
      <c r="A5696" s="1" t="s">
        <v>6536</v>
      </c>
      <c r="B5696">
        <v>43740</v>
      </c>
    </row>
    <row r="5697" spans="1:2">
      <c r="A5697" s="1" t="s">
        <v>6537</v>
      </c>
      <c r="B5697">
        <v>43738</v>
      </c>
    </row>
    <row r="5698" spans="1:2">
      <c r="A5698" s="1" t="s">
        <v>6538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6539</v>
      </c>
      <c r="B5700">
        <v>43796</v>
      </c>
    </row>
    <row r="5701" spans="1:2">
      <c r="A5701" s="1" t="s">
        <v>6540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6541</v>
      </c>
      <c r="B5703">
        <v>43770</v>
      </c>
    </row>
    <row r="5704" spans="1:2">
      <c r="A5704" s="1" t="s">
        <v>6542</v>
      </c>
      <c r="B5704">
        <v>43818</v>
      </c>
    </row>
    <row r="5705" spans="1:2">
      <c r="A5705" s="1" t="s">
        <v>6543</v>
      </c>
      <c r="B5705">
        <v>43812</v>
      </c>
    </row>
    <row r="5706" spans="1:2">
      <c r="A5706" s="1" t="s">
        <v>6544</v>
      </c>
      <c r="B5706">
        <v>43796</v>
      </c>
    </row>
    <row r="5707" spans="1:2">
      <c r="A5707" s="1" t="s">
        <v>6545</v>
      </c>
      <c r="B5707">
        <v>43753</v>
      </c>
    </row>
    <row r="5708" spans="1:2">
      <c r="A5708" s="1" t="s">
        <v>6546</v>
      </c>
      <c r="B5708">
        <v>43647</v>
      </c>
    </row>
    <row r="5709" spans="1:2">
      <c r="A5709" s="1" t="s">
        <v>6547</v>
      </c>
      <c r="B5709">
        <v>43826</v>
      </c>
    </row>
    <row r="5710" spans="1:2">
      <c r="A5710" s="1" t="s">
        <v>6548</v>
      </c>
      <c r="B5710">
        <v>43830</v>
      </c>
    </row>
    <row r="5711" spans="1:2">
      <c r="A5711" s="1" t="s">
        <v>6549</v>
      </c>
      <c r="B5711">
        <v>43745</v>
      </c>
    </row>
    <row r="5712" spans="1:2">
      <c r="A5712" s="1" t="s">
        <v>6550</v>
      </c>
      <c r="B5712">
        <v>43840</v>
      </c>
    </row>
    <row r="5713" spans="1:2">
      <c r="A5713" s="1" t="s">
        <v>6551</v>
      </c>
      <c r="B5713">
        <v>43739</v>
      </c>
    </row>
    <row r="5714" spans="1:2">
      <c r="A5714" s="1" t="s">
        <v>6552</v>
      </c>
      <c r="B5714">
        <v>43644</v>
      </c>
    </row>
    <row r="5715" spans="1:2">
      <c r="A5715" s="1" t="s">
        <v>6553</v>
      </c>
      <c r="B5715">
        <v>43826</v>
      </c>
    </row>
    <row r="5716" spans="1:2">
      <c r="A5716" s="1" t="s">
        <v>6554</v>
      </c>
      <c r="B5716">
        <v>43741</v>
      </c>
    </row>
    <row r="5717" spans="1:2">
      <c r="A5717" s="1" t="s">
        <v>6555</v>
      </c>
      <c r="B5717">
        <v>43644</v>
      </c>
    </row>
    <row r="5718" spans="1:2">
      <c r="A5718" s="1" t="s">
        <v>6556</v>
      </c>
      <c r="B5718">
        <v>43738</v>
      </c>
    </row>
    <row r="5719" spans="1:2">
      <c r="A5719" s="1" t="s">
        <v>6557</v>
      </c>
      <c r="B5719">
        <v>43819</v>
      </c>
    </row>
    <row r="5720" spans="1:2">
      <c r="A5720" s="1" t="s">
        <v>6558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6559</v>
      </c>
      <c r="B5722">
        <v>43830</v>
      </c>
    </row>
    <row r="5723" spans="1:2">
      <c r="A5723" s="1" t="s">
        <v>6560</v>
      </c>
      <c r="B5723">
        <v>43804</v>
      </c>
    </row>
    <row r="5724" spans="1:2">
      <c r="A5724" s="1" t="s">
        <v>6561</v>
      </c>
      <c r="B5724">
        <v>43815</v>
      </c>
    </row>
    <row r="5725" spans="1:2">
      <c r="A5725" s="1" t="s">
        <v>6562</v>
      </c>
      <c r="B5725">
        <v>43467</v>
      </c>
    </row>
    <row r="5726" spans="1:2">
      <c r="A5726" s="1" t="s">
        <v>6563</v>
      </c>
      <c r="B5726">
        <v>43781</v>
      </c>
    </row>
    <row r="5727" spans="1:2">
      <c r="A5727" s="1" t="s">
        <v>6564</v>
      </c>
      <c r="B5727">
        <v>43798</v>
      </c>
    </row>
    <row r="5728" spans="1:2">
      <c r="A5728" s="1" t="s">
        <v>6565</v>
      </c>
      <c r="B5728">
        <v>43808</v>
      </c>
    </row>
    <row r="5729" spans="1:2">
      <c r="A5729" s="1" t="s">
        <v>6566</v>
      </c>
      <c r="B5729">
        <v>43545</v>
      </c>
    </row>
    <row r="5730" spans="1:2">
      <c r="A5730" s="1" t="s">
        <v>6567</v>
      </c>
      <c r="B5730">
        <v>43733</v>
      </c>
    </row>
    <row r="5731" spans="1:2">
      <c r="A5731" s="1" t="s">
        <v>6568</v>
      </c>
      <c r="B5731">
        <v>43845</v>
      </c>
    </row>
    <row r="5732" spans="1:2">
      <c r="A5732" s="1" t="s">
        <v>6569</v>
      </c>
      <c r="B5732">
        <v>43697</v>
      </c>
    </row>
    <row r="5733" spans="1:2">
      <c r="A5733" s="1" t="s">
        <v>6570</v>
      </c>
      <c r="B5733">
        <v>43839</v>
      </c>
    </row>
    <row r="5734" spans="1:2">
      <c r="A5734" s="1" t="s">
        <v>6571</v>
      </c>
      <c r="B5734">
        <v>43816</v>
      </c>
    </row>
    <row r="5735" spans="1:2">
      <c r="A5735" s="1" t="s">
        <v>6572</v>
      </c>
      <c r="B5735">
        <v>43739</v>
      </c>
    </row>
    <row r="5736" spans="1:2">
      <c r="A5736" s="1" t="s">
        <v>6573</v>
      </c>
      <c r="B5736">
        <v>43553</v>
      </c>
    </row>
    <row r="5737" spans="1:2">
      <c r="A5737" s="1" t="s">
        <v>6574</v>
      </c>
      <c r="B5737">
        <v>43577</v>
      </c>
    </row>
    <row r="5738" spans="1:2">
      <c r="A5738" s="1" t="s">
        <v>6575</v>
      </c>
      <c r="B5738" t="s">
        <v>638</v>
      </c>
    </row>
    <row r="5739" spans="1:2">
      <c r="A5739" s="1" t="s">
        <v>6576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6577</v>
      </c>
      <c r="B5741">
        <v>43605</v>
      </c>
    </row>
    <row r="5742" spans="1:2">
      <c r="A5742" s="1" t="s">
        <v>6578</v>
      </c>
      <c r="B5742">
        <v>43784</v>
      </c>
    </row>
    <row r="5743" spans="1:2">
      <c r="A5743" s="1" t="s">
        <v>6579</v>
      </c>
      <c r="B5743">
        <v>43465</v>
      </c>
    </row>
    <row r="5744" spans="1:2">
      <c r="A5744" s="1" t="s">
        <v>6580</v>
      </c>
      <c r="B5744">
        <v>43830</v>
      </c>
    </row>
    <row r="5745" spans="1:2">
      <c r="A5745" s="1" t="s">
        <v>6581</v>
      </c>
      <c r="B5745">
        <v>43823</v>
      </c>
    </row>
    <row r="5746" spans="1:2">
      <c r="A5746" s="1" t="s">
        <v>6582</v>
      </c>
      <c r="B5746">
        <v>43839</v>
      </c>
    </row>
    <row r="5747" spans="1:2">
      <c r="A5747" s="1" t="s">
        <v>6583</v>
      </c>
      <c r="B5747">
        <v>43823</v>
      </c>
    </row>
    <row r="5748" spans="1:2">
      <c r="A5748" s="1" t="s">
        <v>353</v>
      </c>
      <c r="B5748">
        <v>43811</v>
      </c>
    </row>
    <row r="5749" spans="1:2">
      <c r="A5749" s="1" t="s">
        <v>6584</v>
      </c>
      <c r="B5749">
        <v>43798</v>
      </c>
    </row>
    <row r="5750" spans="1:2">
      <c r="A5750" s="1" t="s">
        <v>6585</v>
      </c>
      <c r="B5750">
        <v>43830</v>
      </c>
    </row>
    <row r="5751" spans="1:2">
      <c r="A5751" s="1" t="s">
        <v>6586</v>
      </c>
      <c r="B5751">
        <v>43812</v>
      </c>
    </row>
    <row r="5752" spans="1:2">
      <c r="A5752" s="1" t="s">
        <v>6587</v>
      </c>
      <c r="B5752">
        <v>43787</v>
      </c>
    </row>
    <row r="5753" spans="1:2">
      <c r="A5753" s="1" t="s">
        <v>6588</v>
      </c>
      <c r="B5753">
        <v>43818</v>
      </c>
    </row>
    <row r="5754" spans="1:2">
      <c r="A5754" s="1" t="s">
        <v>6589</v>
      </c>
      <c r="B5754">
        <v>43790</v>
      </c>
    </row>
    <row r="5755" spans="1:2">
      <c r="A5755" s="1" t="s">
        <v>6590</v>
      </c>
      <c r="B5755" t="s">
        <v>638</v>
      </c>
    </row>
    <row r="5756" spans="1:2">
      <c r="A5756" s="1" t="s">
        <v>6591</v>
      </c>
      <c r="B5756">
        <v>43795</v>
      </c>
    </row>
    <row r="5757" spans="1:2">
      <c r="A5757" s="1" t="s">
        <v>6592</v>
      </c>
      <c r="B5757">
        <v>43845</v>
      </c>
    </row>
    <row r="5758" spans="1:2">
      <c r="A5758" s="1" t="s">
        <v>6593</v>
      </c>
      <c r="B5758">
        <v>43465</v>
      </c>
    </row>
    <row r="5759" spans="1:2">
      <c r="A5759" s="1" t="s">
        <v>6594</v>
      </c>
      <c r="B5759">
        <v>43798</v>
      </c>
    </row>
    <row r="5760" spans="1:2">
      <c r="A5760" s="1" t="s">
        <v>6595</v>
      </c>
      <c r="B5760" t="s">
        <v>638</v>
      </c>
    </row>
    <row r="5761" spans="1:2">
      <c r="A5761" s="1" t="s">
        <v>6596</v>
      </c>
      <c r="B5761" t="s">
        <v>638</v>
      </c>
    </row>
    <row r="5762" spans="1:2">
      <c r="A5762" s="1" t="s">
        <v>33</v>
      </c>
      <c r="B5762">
        <v>43857</v>
      </c>
    </row>
    <row r="5763" spans="1:2">
      <c r="A5763" s="1" t="s">
        <v>6597</v>
      </c>
      <c r="B5763">
        <v>43811</v>
      </c>
    </row>
    <row r="5764" spans="1:2">
      <c r="A5764" s="1" t="s">
        <v>6598</v>
      </c>
      <c r="B5764">
        <v>43711</v>
      </c>
    </row>
    <row r="5765" spans="1:2">
      <c r="A5765" s="1" t="s">
        <v>220</v>
      </c>
      <c r="B5765">
        <v>43832</v>
      </c>
    </row>
    <row r="5766" spans="1:2">
      <c r="A5766" s="1" t="s">
        <v>6599</v>
      </c>
      <c r="B5766">
        <v>43851</v>
      </c>
    </row>
    <row r="5767" spans="1:2">
      <c r="A5767" s="1" t="s">
        <v>6600</v>
      </c>
      <c r="B5767">
        <v>43796</v>
      </c>
    </row>
    <row r="5768" spans="1:2">
      <c r="A5768" s="1" t="s">
        <v>6601</v>
      </c>
      <c r="B5768">
        <v>43838</v>
      </c>
    </row>
    <row r="5769" spans="1:2">
      <c r="A5769" s="1" t="s">
        <v>6602</v>
      </c>
      <c r="B5769">
        <v>43847</v>
      </c>
    </row>
    <row r="5770" spans="1:2">
      <c r="A5770" s="1" t="s">
        <v>6603</v>
      </c>
      <c r="B5770">
        <v>43740</v>
      </c>
    </row>
    <row r="5771" spans="1:2">
      <c r="A5771" s="1" t="s">
        <v>6604</v>
      </c>
      <c r="B5771">
        <v>43810</v>
      </c>
    </row>
    <row r="5772" spans="1:2">
      <c r="A5772" s="1" t="s">
        <v>6605</v>
      </c>
      <c r="B5772">
        <v>43825</v>
      </c>
    </row>
    <row r="5773" spans="1:2">
      <c r="A5773" s="1" t="s">
        <v>6606</v>
      </c>
      <c r="B5773">
        <v>43819</v>
      </c>
    </row>
    <row r="5774" spans="1:2">
      <c r="A5774" s="1" t="s">
        <v>6607</v>
      </c>
      <c r="B5774">
        <v>43809</v>
      </c>
    </row>
    <row r="5775" spans="1:2">
      <c r="A5775" s="1" t="s">
        <v>6608</v>
      </c>
      <c r="B5775">
        <v>43738</v>
      </c>
    </row>
    <row r="5776" spans="1:2">
      <c r="A5776" s="1" t="s">
        <v>6609</v>
      </c>
      <c r="B5776">
        <v>43762</v>
      </c>
    </row>
    <row r="5777" spans="1:2">
      <c r="A5777" s="1" t="s">
        <v>6610</v>
      </c>
      <c r="B5777" t="s">
        <v>638</v>
      </c>
    </row>
    <row r="5778" spans="1:2">
      <c r="A5778" s="1" t="s">
        <v>6611</v>
      </c>
      <c r="B5778">
        <v>43775</v>
      </c>
    </row>
    <row r="5779" spans="1:2">
      <c r="A5779" s="1" t="s">
        <v>6612</v>
      </c>
      <c r="B5779">
        <v>43815</v>
      </c>
    </row>
    <row r="5780" spans="1:2">
      <c r="A5780" s="1" t="s">
        <v>6613</v>
      </c>
      <c r="B5780">
        <v>43739</v>
      </c>
    </row>
    <row r="5781" spans="1:2">
      <c r="A5781" s="1" t="s">
        <v>6614</v>
      </c>
      <c r="B5781">
        <v>43781</v>
      </c>
    </row>
    <row r="5782" spans="1:2">
      <c r="A5782" s="1" t="s">
        <v>6615</v>
      </c>
      <c r="B5782">
        <v>43762</v>
      </c>
    </row>
    <row r="5783" spans="1:2">
      <c r="A5783" s="1" t="s">
        <v>6616</v>
      </c>
      <c r="B5783">
        <v>43818</v>
      </c>
    </row>
    <row r="5784" spans="1:2">
      <c r="A5784" s="1" t="s">
        <v>6617</v>
      </c>
      <c r="B5784">
        <v>43707</v>
      </c>
    </row>
    <row r="5785" spans="1:2">
      <c r="A5785" s="1" t="s">
        <v>6618</v>
      </c>
      <c r="B5785">
        <v>43845</v>
      </c>
    </row>
    <row r="5786" spans="1:2">
      <c r="A5786" s="1" t="s">
        <v>6619</v>
      </c>
      <c r="B5786">
        <v>43734</v>
      </c>
    </row>
    <row r="5787" spans="1:2">
      <c r="A5787" s="1" t="s">
        <v>6620</v>
      </c>
      <c r="B5787">
        <v>43836</v>
      </c>
    </row>
    <row r="5788" spans="1:2">
      <c r="A5788" s="1" t="s">
        <v>6621</v>
      </c>
      <c r="B5788">
        <v>43738</v>
      </c>
    </row>
    <row r="5789" spans="1:2">
      <c r="A5789" s="1" t="s">
        <v>6622</v>
      </c>
      <c r="B5789">
        <v>43836</v>
      </c>
    </row>
    <row r="5790" spans="1:2">
      <c r="A5790" s="1" t="s">
        <v>6623</v>
      </c>
      <c r="B5790">
        <v>43740</v>
      </c>
    </row>
    <row r="5791" spans="1:2">
      <c r="A5791" s="1" t="s">
        <v>6624</v>
      </c>
      <c r="B5791">
        <v>43808</v>
      </c>
    </row>
    <row r="5792" spans="1:2">
      <c r="A5792" s="1" t="s">
        <v>6625</v>
      </c>
      <c r="B5792">
        <v>43465</v>
      </c>
    </row>
    <row r="5793" spans="1:2">
      <c r="A5793" s="1" t="s">
        <v>6626</v>
      </c>
      <c r="B5793">
        <v>43587</v>
      </c>
    </row>
    <row r="5794" spans="1:2">
      <c r="A5794" s="1" t="s">
        <v>6627</v>
      </c>
      <c r="B5794">
        <v>43787</v>
      </c>
    </row>
    <row r="5795" spans="1:2">
      <c r="A5795" s="1" t="s">
        <v>6628</v>
      </c>
      <c r="B5795">
        <v>43769</v>
      </c>
    </row>
    <row r="5796" spans="1:2">
      <c r="A5796" s="1" t="s">
        <v>6629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6630</v>
      </c>
      <c r="B5798">
        <v>43734</v>
      </c>
    </row>
    <row r="5799" spans="1:2">
      <c r="A5799" s="1" t="s">
        <v>6631</v>
      </c>
      <c r="B5799">
        <v>43620</v>
      </c>
    </row>
    <row r="5800" spans="1:2">
      <c r="A5800" s="1" t="s">
        <v>6632</v>
      </c>
      <c r="B5800">
        <v>43738</v>
      </c>
    </row>
    <row r="5801" spans="1:2">
      <c r="A5801" s="1" t="s">
        <v>6633</v>
      </c>
      <c r="B5801">
        <v>43830</v>
      </c>
    </row>
    <row r="5802" spans="1:2">
      <c r="A5802" s="1" t="s">
        <v>6634</v>
      </c>
      <c r="B5802">
        <v>43812</v>
      </c>
    </row>
    <row r="5803" spans="1:2">
      <c r="A5803" s="1" t="s">
        <v>6635</v>
      </c>
      <c r="B5803">
        <v>43812</v>
      </c>
    </row>
    <row r="5804" spans="1:2">
      <c r="A5804" s="1" t="s">
        <v>6636</v>
      </c>
      <c r="B5804">
        <v>43846</v>
      </c>
    </row>
    <row r="5805" spans="1:2">
      <c r="A5805" s="1" t="s">
        <v>6637</v>
      </c>
      <c r="B5805">
        <v>43753</v>
      </c>
    </row>
    <row r="5806" spans="1:2">
      <c r="A5806" s="1" t="s">
        <v>6638</v>
      </c>
      <c r="B5806">
        <v>43731</v>
      </c>
    </row>
    <row r="5807" spans="1:2">
      <c r="A5807" s="1" t="s">
        <v>6639</v>
      </c>
      <c r="B5807" t="s">
        <v>638</v>
      </c>
    </row>
    <row r="5808" spans="1:2">
      <c r="A5808" s="1" t="s">
        <v>6640</v>
      </c>
      <c r="B5808">
        <v>43830</v>
      </c>
    </row>
    <row r="5809" spans="1:2">
      <c r="A5809" s="1" t="s">
        <v>6641</v>
      </c>
      <c r="B5809" t="s">
        <v>638</v>
      </c>
    </row>
    <row r="5810" spans="1:2">
      <c r="A5810" s="1" t="s">
        <v>6642</v>
      </c>
      <c r="B5810">
        <v>43798</v>
      </c>
    </row>
    <row r="5811" spans="1:2">
      <c r="A5811" s="1" t="s">
        <v>6643</v>
      </c>
      <c r="B5811">
        <v>43804</v>
      </c>
    </row>
    <row r="5812" spans="1:2">
      <c r="A5812" s="1" t="s">
        <v>6644</v>
      </c>
      <c r="B5812">
        <v>43861</v>
      </c>
    </row>
    <row r="5813" spans="1:2">
      <c r="A5813" s="1" t="s">
        <v>6645</v>
      </c>
      <c r="B5813">
        <v>43801</v>
      </c>
    </row>
    <row r="5814" spans="1:2">
      <c r="A5814" s="1" t="s">
        <v>6646</v>
      </c>
      <c r="B5814">
        <v>43738</v>
      </c>
    </row>
    <row r="5815" spans="1:2">
      <c r="A5815" s="1" t="s">
        <v>6647</v>
      </c>
      <c r="B5815">
        <v>43711</v>
      </c>
    </row>
    <row r="5816" spans="1:2">
      <c r="A5816" s="1" t="s">
        <v>6648</v>
      </c>
      <c r="B5816">
        <v>43773</v>
      </c>
    </row>
    <row r="5817" spans="1:2">
      <c r="A5817" s="1" t="s">
        <v>6649</v>
      </c>
      <c r="B5817">
        <v>43796</v>
      </c>
    </row>
    <row r="5818" spans="1:2">
      <c r="A5818" s="1" t="s">
        <v>6650</v>
      </c>
      <c r="B5818">
        <v>43738</v>
      </c>
    </row>
    <row r="5819" spans="1:2">
      <c r="A5819" s="1" t="s">
        <v>6651</v>
      </c>
      <c r="B5819">
        <v>43815</v>
      </c>
    </row>
    <row r="5820" spans="1:2">
      <c r="A5820" s="1" t="s">
        <v>6652</v>
      </c>
      <c r="B5820">
        <v>43838</v>
      </c>
    </row>
    <row r="5821" spans="1:2">
      <c r="A5821" s="1" t="s">
        <v>6653</v>
      </c>
      <c r="B5821">
        <v>43816</v>
      </c>
    </row>
    <row r="5822" spans="1:2">
      <c r="A5822" s="1" t="s">
        <v>6654</v>
      </c>
      <c r="B5822">
        <v>43804</v>
      </c>
    </row>
    <row r="5823" spans="1:2">
      <c r="A5823" s="1" t="s">
        <v>6655</v>
      </c>
      <c r="B5823">
        <v>43740</v>
      </c>
    </row>
    <row r="5824" spans="1:2">
      <c r="A5824" s="1" t="s">
        <v>6656</v>
      </c>
      <c r="B5824">
        <v>43819</v>
      </c>
    </row>
    <row r="5825" spans="1:2">
      <c r="A5825" s="1" t="s">
        <v>6657</v>
      </c>
      <c r="B5825">
        <v>43739</v>
      </c>
    </row>
    <row r="5826" spans="1:2">
      <c r="A5826" s="1" t="s">
        <v>6658</v>
      </c>
      <c r="B5826">
        <v>43861</v>
      </c>
    </row>
    <row r="5827" spans="1:2">
      <c r="A5827" s="1" t="s">
        <v>6659</v>
      </c>
      <c r="B5827">
        <v>43812</v>
      </c>
    </row>
    <row r="5828" spans="1:2">
      <c r="A5828" s="1" t="s">
        <v>6660</v>
      </c>
      <c r="B5828">
        <v>43755</v>
      </c>
    </row>
    <row r="5829" spans="1:2">
      <c r="A5829" s="1" t="s">
        <v>6661</v>
      </c>
      <c r="B5829" t="s">
        <v>638</v>
      </c>
    </row>
    <row r="5830" spans="1:2">
      <c r="A5830" s="1" t="s">
        <v>6662</v>
      </c>
      <c r="B5830">
        <v>43782</v>
      </c>
    </row>
    <row r="5831" spans="1:2">
      <c r="A5831" s="1" t="s">
        <v>6663</v>
      </c>
      <c r="B5831">
        <v>43812</v>
      </c>
    </row>
    <row r="5832" spans="1:2">
      <c r="A5832" s="1" t="s">
        <v>6664</v>
      </c>
      <c r="B5832">
        <v>43819</v>
      </c>
    </row>
    <row r="5833" spans="1:2">
      <c r="A5833" s="1" t="s">
        <v>6665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6666</v>
      </c>
      <c r="B5835">
        <v>43529</v>
      </c>
    </row>
    <row r="5836" spans="1:2">
      <c r="A5836" s="1" t="s">
        <v>390</v>
      </c>
      <c r="B5836">
        <v>43629</v>
      </c>
    </row>
    <row r="5837" spans="1:2">
      <c r="A5837" s="1" t="s">
        <v>6667</v>
      </c>
      <c r="B5837">
        <v>43805</v>
      </c>
    </row>
    <row r="5838" spans="1:2">
      <c r="A5838" s="1" t="s">
        <v>6668</v>
      </c>
      <c r="B5838">
        <v>43818</v>
      </c>
    </row>
    <row r="5839" spans="1:2">
      <c r="A5839" s="1" t="s">
        <v>6669</v>
      </c>
      <c r="B5839">
        <v>43739</v>
      </c>
    </row>
    <row r="5840" spans="1:2">
      <c r="A5840" s="1" t="s">
        <v>6670</v>
      </c>
      <c r="B5840">
        <v>43833</v>
      </c>
    </row>
    <row r="5841" spans="1:2">
      <c r="A5841" s="1" t="s">
        <v>6671</v>
      </c>
      <c r="B5841">
        <v>43819</v>
      </c>
    </row>
    <row r="5842" spans="1:2">
      <c r="A5842" s="1" t="s">
        <v>6672</v>
      </c>
      <c r="B5842">
        <v>43651</v>
      </c>
    </row>
    <row r="5843" spans="1:2">
      <c r="A5843" s="1" t="s">
        <v>6673</v>
      </c>
      <c r="B5843">
        <v>43873</v>
      </c>
    </row>
    <row r="5844" spans="1:2">
      <c r="A5844" s="1" t="s">
        <v>6674</v>
      </c>
      <c r="B5844">
        <v>43801</v>
      </c>
    </row>
    <row r="5845" spans="1:2">
      <c r="A5845" s="1" t="s">
        <v>6675</v>
      </c>
      <c r="B5845">
        <v>43791</v>
      </c>
    </row>
    <row r="5846" spans="1:2">
      <c r="A5846" s="1" t="s">
        <v>6676</v>
      </c>
      <c r="B5846">
        <v>43845</v>
      </c>
    </row>
    <row r="5847" spans="1:2">
      <c r="A5847" s="1" t="s">
        <v>6677</v>
      </c>
      <c r="B5847">
        <v>43840</v>
      </c>
    </row>
    <row r="5848" spans="1:2">
      <c r="A5848" s="1" t="s">
        <v>6678</v>
      </c>
      <c r="B5848">
        <v>43777</v>
      </c>
    </row>
    <row r="5849" spans="1:2">
      <c r="A5849" s="1" t="s">
        <v>6679</v>
      </c>
      <c r="B5849">
        <v>43738</v>
      </c>
    </row>
    <row r="5850" spans="1:2">
      <c r="A5850" s="1" t="s">
        <v>6680</v>
      </c>
      <c r="B5850">
        <v>43467</v>
      </c>
    </row>
    <row r="5851" spans="1:2">
      <c r="A5851" s="1" t="s">
        <v>6681</v>
      </c>
      <c r="B5851">
        <v>43859</v>
      </c>
    </row>
    <row r="5852" spans="1:2">
      <c r="A5852" s="1" t="s">
        <v>6682</v>
      </c>
      <c r="B5852">
        <v>43805</v>
      </c>
    </row>
    <row r="5853" spans="1:2">
      <c r="A5853" s="1" t="s">
        <v>6683</v>
      </c>
      <c r="B5853">
        <v>43799</v>
      </c>
    </row>
    <row r="5854" spans="1:2">
      <c r="A5854" s="1" t="s">
        <v>210</v>
      </c>
      <c r="B5854">
        <v>43826</v>
      </c>
    </row>
    <row r="5855" spans="1:2">
      <c r="A5855" s="1" t="s">
        <v>6684</v>
      </c>
      <c r="B5855">
        <v>43812</v>
      </c>
    </row>
    <row r="5856" spans="1:2">
      <c r="A5856" s="1" t="s">
        <v>6685</v>
      </c>
      <c r="B5856">
        <v>43738</v>
      </c>
    </row>
    <row r="5857" spans="1:2">
      <c r="A5857" s="1" t="s">
        <v>6686</v>
      </c>
      <c r="B5857">
        <v>43467</v>
      </c>
    </row>
    <row r="5858" spans="1:2">
      <c r="A5858" s="1" t="s">
        <v>97</v>
      </c>
      <c r="B5858">
        <v>43837</v>
      </c>
    </row>
    <row r="5859" spans="1:2">
      <c r="A5859" s="1" t="s">
        <v>6687</v>
      </c>
      <c r="B5859" t="s">
        <v>638</v>
      </c>
    </row>
    <row r="5860" spans="1:2">
      <c r="A5860" s="1" t="s">
        <v>6688</v>
      </c>
      <c r="B5860">
        <v>43626</v>
      </c>
    </row>
    <row r="5861" spans="1:2">
      <c r="A5861" s="1" t="s">
        <v>6689</v>
      </c>
      <c r="B5861">
        <v>43823</v>
      </c>
    </row>
    <row r="5862" spans="1:2">
      <c r="A5862" s="1" t="s">
        <v>6690</v>
      </c>
      <c r="B5862">
        <v>43826</v>
      </c>
    </row>
    <row r="5863" spans="1:2">
      <c r="A5863" s="1" t="s">
        <v>6691</v>
      </c>
      <c r="B5863" t="s">
        <v>638</v>
      </c>
    </row>
    <row r="5864" spans="1:2">
      <c r="A5864" s="1" t="s">
        <v>6692</v>
      </c>
      <c r="B5864">
        <v>43844</v>
      </c>
    </row>
    <row r="5865" spans="1:2">
      <c r="A5865" s="1" t="s">
        <v>6693</v>
      </c>
      <c r="B5865">
        <v>43689</v>
      </c>
    </row>
    <row r="5866" spans="1:2">
      <c r="A5866" s="1" t="s">
        <v>6694</v>
      </c>
      <c r="B5866">
        <v>43815</v>
      </c>
    </row>
    <row r="5867" spans="1:2">
      <c r="A5867" s="1" t="s">
        <v>6695</v>
      </c>
      <c r="B5867">
        <v>43465</v>
      </c>
    </row>
    <row r="5868" spans="1:2">
      <c r="A5868" s="1" t="s">
        <v>6696</v>
      </c>
      <c r="B5868" t="s">
        <v>638</v>
      </c>
    </row>
    <row r="5869" spans="1:2">
      <c r="A5869" s="1" t="s">
        <v>6697</v>
      </c>
      <c r="B5869">
        <v>43613</v>
      </c>
    </row>
    <row r="5870" spans="1:2">
      <c r="A5870" s="1" t="s">
        <v>6698</v>
      </c>
      <c r="B5870">
        <v>43830</v>
      </c>
    </row>
    <row r="5871" spans="1:2">
      <c r="A5871" s="1" t="s">
        <v>6699</v>
      </c>
      <c r="B5871">
        <v>43738</v>
      </c>
    </row>
    <row r="5872" spans="1:2">
      <c r="A5872" s="1" t="s">
        <v>6700</v>
      </c>
      <c r="B5872">
        <v>43830</v>
      </c>
    </row>
    <row r="5873" spans="1:2">
      <c r="A5873" s="1" t="s">
        <v>6701</v>
      </c>
      <c r="B5873">
        <v>43791</v>
      </c>
    </row>
    <row r="5874" spans="1:2">
      <c r="A5874" s="1" t="s">
        <v>6702</v>
      </c>
      <c r="B5874">
        <v>43733</v>
      </c>
    </row>
    <row r="5875" spans="1:2">
      <c r="A5875" s="1" t="s">
        <v>6703</v>
      </c>
      <c r="B5875">
        <v>43682</v>
      </c>
    </row>
    <row r="5876" spans="1:2">
      <c r="A5876" s="1" t="s">
        <v>6704</v>
      </c>
      <c r="B5876">
        <v>43615</v>
      </c>
    </row>
    <row r="5877" spans="1:2">
      <c r="A5877" s="1" t="s">
        <v>200</v>
      </c>
      <c r="B5877">
        <v>43789</v>
      </c>
    </row>
    <row r="5878" spans="1:2">
      <c r="A5878" s="1" t="s">
        <v>6705</v>
      </c>
      <c r="B5878">
        <v>43845</v>
      </c>
    </row>
    <row r="5879" spans="1:2">
      <c r="A5879" s="1" t="s">
        <v>6706</v>
      </c>
      <c r="B5879">
        <v>43759</v>
      </c>
    </row>
    <row r="5880" spans="1:2">
      <c r="A5880" s="1" t="s">
        <v>6707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85</v>
      </c>
      <c r="B5882">
        <v>43830</v>
      </c>
    </row>
    <row r="5883" spans="1:2">
      <c r="A5883" s="1" t="s">
        <v>6708</v>
      </c>
      <c r="B5883">
        <v>43784</v>
      </c>
    </row>
    <row r="5884" spans="1:2">
      <c r="A5884" s="1" t="s">
        <v>6709</v>
      </c>
      <c r="B5884">
        <v>43853</v>
      </c>
    </row>
    <row r="5885" spans="1:2">
      <c r="A5885" s="1" t="s">
        <v>6710</v>
      </c>
      <c r="B5885">
        <v>43845</v>
      </c>
    </row>
    <row r="5886" spans="1:2">
      <c r="A5886" s="1" t="s">
        <v>6711</v>
      </c>
      <c r="B5886">
        <v>43830</v>
      </c>
    </row>
    <row r="5887" spans="1:2">
      <c r="A5887" s="1" t="s">
        <v>6712</v>
      </c>
      <c r="B5887">
        <v>43845</v>
      </c>
    </row>
    <row r="5888" spans="1:2">
      <c r="A5888" s="1" t="s">
        <v>6713</v>
      </c>
      <c r="B5888" t="s">
        <v>638</v>
      </c>
    </row>
    <row r="5889" spans="1:2">
      <c r="A5889" s="1" t="s">
        <v>6714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6715</v>
      </c>
      <c r="B5891">
        <v>43808</v>
      </c>
    </row>
    <row r="5892" spans="1:2">
      <c r="A5892" s="1" t="s">
        <v>6716</v>
      </c>
      <c r="B5892">
        <v>43738</v>
      </c>
    </row>
    <row r="5893" spans="1:2">
      <c r="A5893" s="1" t="s">
        <v>6717</v>
      </c>
      <c r="B5893">
        <v>43731</v>
      </c>
    </row>
    <row r="5894" spans="1:2">
      <c r="A5894" s="1" t="s">
        <v>6718</v>
      </c>
      <c r="B5894">
        <v>43846</v>
      </c>
    </row>
    <row r="5895" spans="1:2">
      <c r="A5895" s="1" t="s">
        <v>6719</v>
      </c>
      <c r="B5895">
        <v>43738</v>
      </c>
    </row>
    <row r="5896" spans="1:2">
      <c r="A5896" s="1" t="s">
        <v>6720</v>
      </c>
      <c r="B5896">
        <v>43689</v>
      </c>
    </row>
    <row r="5897" spans="1:2">
      <c r="A5897" s="1" t="s">
        <v>6721</v>
      </c>
      <c r="B5897" t="s">
        <v>638</v>
      </c>
    </row>
    <row r="5898" spans="1:2">
      <c r="A5898" s="1" t="s">
        <v>6722</v>
      </c>
      <c r="B5898">
        <v>43823</v>
      </c>
    </row>
    <row r="5899" spans="1:2">
      <c r="A5899" s="1" t="s">
        <v>6723</v>
      </c>
      <c r="B5899">
        <v>43815</v>
      </c>
    </row>
    <row r="5900" spans="1:2">
      <c r="A5900" s="1" t="s">
        <v>6724</v>
      </c>
      <c r="B5900">
        <v>43676</v>
      </c>
    </row>
    <row r="5901" spans="1:2">
      <c r="A5901" s="1" t="s">
        <v>6725</v>
      </c>
      <c r="B5901">
        <v>43829</v>
      </c>
    </row>
    <row r="5902" spans="1:2">
      <c r="A5902" s="1" t="s">
        <v>6726</v>
      </c>
      <c r="B5902">
        <v>43468</v>
      </c>
    </row>
    <row r="5903" spans="1:2">
      <c r="A5903" s="1" t="s">
        <v>6727</v>
      </c>
      <c r="B5903">
        <v>43830</v>
      </c>
    </row>
    <row r="5904" spans="1:2">
      <c r="A5904" s="1" t="s">
        <v>6728</v>
      </c>
      <c r="B5904">
        <v>43867</v>
      </c>
    </row>
    <row r="5905" spans="1:2">
      <c r="A5905" s="1" t="s">
        <v>6729</v>
      </c>
      <c r="B5905">
        <v>43615</v>
      </c>
    </row>
    <row r="5906" spans="1:2">
      <c r="A5906" s="1" t="s">
        <v>6730</v>
      </c>
      <c r="B5906">
        <v>43739</v>
      </c>
    </row>
    <row r="5907" spans="1:2">
      <c r="A5907" s="1" t="s">
        <v>6731</v>
      </c>
      <c r="B5907">
        <v>43798</v>
      </c>
    </row>
    <row r="5908" spans="1:2">
      <c r="A5908" s="1" t="s">
        <v>6732</v>
      </c>
      <c r="B5908">
        <v>43622</v>
      </c>
    </row>
    <row r="5909" spans="1:2">
      <c r="A5909" s="1" t="s">
        <v>6733</v>
      </c>
      <c r="B5909">
        <v>43461</v>
      </c>
    </row>
    <row r="5910" spans="1:2">
      <c r="A5910" s="1" t="s">
        <v>6734</v>
      </c>
      <c r="B5910">
        <v>43808</v>
      </c>
    </row>
    <row r="5911" spans="1:2">
      <c r="A5911" s="1" t="s">
        <v>6735</v>
      </c>
      <c r="B5911">
        <v>43804</v>
      </c>
    </row>
    <row r="5912" spans="1:2">
      <c r="A5912" s="1" t="s">
        <v>6736</v>
      </c>
      <c r="B5912">
        <v>43794</v>
      </c>
    </row>
    <row r="5913" spans="1:2">
      <c r="A5913" s="1" t="s">
        <v>6737</v>
      </c>
      <c r="B5913">
        <v>43644</v>
      </c>
    </row>
    <row r="5914" spans="1:2">
      <c r="A5914" s="1" t="s">
        <v>6738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6739</v>
      </c>
      <c r="B5917">
        <v>43462</v>
      </c>
    </row>
    <row r="5918" spans="1:2">
      <c r="A5918" s="1" t="s">
        <v>6740</v>
      </c>
      <c r="B5918">
        <v>43791</v>
      </c>
    </row>
    <row r="5919" spans="1:2">
      <c r="A5919" s="1" t="s">
        <v>6741</v>
      </c>
      <c r="B5919">
        <v>43462</v>
      </c>
    </row>
    <row r="5920" spans="1:2">
      <c r="A5920" s="1" t="s">
        <v>6742</v>
      </c>
      <c r="B5920">
        <v>43727</v>
      </c>
    </row>
    <row r="5921" spans="1:2">
      <c r="A5921" s="1" t="s">
        <v>6743</v>
      </c>
      <c r="B5921">
        <v>43665</v>
      </c>
    </row>
    <row r="5922" spans="1:2">
      <c r="A5922" s="1" t="s">
        <v>6744</v>
      </c>
      <c r="B5922" t="s">
        <v>638</v>
      </c>
    </row>
    <row r="5923" spans="1:2">
      <c r="A5923" s="1" t="s">
        <v>6745</v>
      </c>
      <c r="B5923">
        <v>43739</v>
      </c>
    </row>
    <row r="5924" spans="1:2">
      <c r="A5924" s="1" t="s">
        <v>6746</v>
      </c>
      <c r="B5924">
        <v>43816</v>
      </c>
    </row>
    <row r="5925" spans="1:2">
      <c r="A5925" s="1" t="s">
        <v>6747</v>
      </c>
      <c r="B5925">
        <v>43815</v>
      </c>
    </row>
    <row r="5926" spans="1:2">
      <c r="A5926" s="1" t="s">
        <v>54</v>
      </c>
      <c r="B5926">
        <v>43784</v>
      </c>
    </row>
    <row r="5927" spans="1:2">
      <c r="A5927" s="1" t="s">
        <v>109</v>
      </c>
      <c r="B5927">
        <v>43864</v>
      </c>
    </row>
    <row r="5928" spans="1:2">
      <c r="A5928" s="1" t="s">
        <v>6748</v>
      </c>
      <c r="B5928">
        <v>43643</v>
      </c>
    </row>
    <row r="5929" spans="1:2">
      <c r="A5929" s="1" t="s">
        <v>6749</v>
      </c>
      <c r="B5929">
        <v>43805</v>
      </c>
    </row>
    <row r="5930" spans="1:2">
      <c r="A5930" s="1" t="s">
        <v>6750</v>
      </c>
      <c r="B5930">
        <v>43776</v>
      </c>
    </row>
    <row r="5931" spans="1:2">
      <c r="A5931" s="1" t="s">
        <v>6751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6752</v>
      </c>
      <c r="B5934">
        <v>43461</v>
      </c>
    </row>
    <row r="5935" spans="1:2">
      <c r="A5935" s="1" t="s">
        <v>6753</v>
      </c>
      <c r="B5935">
        <v>43732</v>
      </c>
    </row>
    <row r="5936" spans="1:2">
      <c r="A5936" s="1" t="s">
        <v>256</v>
      </c>
      <c r="B5936">
        <v>43819</v>
      </c>
    </row>
    <row r="5937" spans="1:2">
      <c r="A5937" s="1" t="s">
        <v>6754</v>
      </c>
      <c r="B5937">
        <v>43830</v>
      </c>
    </row>
    <row r="5938" spans="1:2">
      <c r="A5938" s="1" t="s">
        <v>6755</v>
      </c>
      <c r="B5938" t="s">
        <v>638</v>
      </c>
    </row>
    <row r="5939" spans="1:2">
      <c r="A5939" s="1" t="s">
        <v>6756</v>
      </c>
      <c r="B5939">
        <v>43654</v>
      </c>
    </row>
    <row r="5940" spans="1:2">
      <c r="A5940" s="1" t="s">
        <v>72</v>
      </c>
      <c r="B5940">
        <v>43810</v>
      </c>
    </row>
    <row r="5941" spans="1:2">
      <c r="A5941" s="1" t="s">
        <v>6757</v>
      </c>
      <c r="B5941">
        <v>43740</v>
      </c>
    </row>
    <row r="5942" spans="1:2">
      <c r="A5942" s="1" t="s">
        <v>6758</v>
      </c>
      <c r="B5942">
        <v>43819</v>
      </c>
    </row>
    <row r="5943" spans="1:2">
      <c r="A5943" s="1" t="s">
        <v>6759</v>
      </c>
      <c r="B5943">
        <v>43830</v>
      </c>
    </row>
    <row r="5944" spans="1:2">
      <c r="A5944" s="1" t="s">
        <v>6760</v>
      </c>
      <c r="B5944">
        <v>43738</v>
      </c>
    </row>
    <row r="5945" spans="1:2">
      <c r="A5945" s="1" t="s">
        <v>6761</v>
      </c>
      <c r="B5945">
        <v>43928</v>
      </c>
    </row>
    <row r="5946" spans="1:2">
      <c r="A5946" s="1" t="s">
        <v>6762</v>
      </c>
      <c r="B5946" t="s">
        <v>638</v>
      </c>
    </row>
    <row r="5947" spans="1:2">
      <c r="A5947" s="1" t="s">
        <v>6763</v>
      </c>
      <c r="B5947">
        <v>43606</v>
      </c>
    </row>
    <row r="5948" spans="1:2">
      <c r="A5948" s="1" t="s">
        <v>6764</v>
      </c>
      <c r="B5948">
        <v>43818</v>
      </c>
    </row>
    <row r="5949" spans="1:2">
      <c r="A5949" s="1" t="s">
        <v>6765</v>
      </c>
      <c r="B5949">
        <v>43809</v>
      </c>
    </row>
    <row r="5950" spans="1:2">
      <c r="A5950" s="1" t="s">
        <v>6766</v>
      </c>
      <c r="B5950">
        <v>43815</v>
      </c>
    </row>
    <row r="5951" spans="1:2">
      <c r="A5951" s="1" t="s">
        <v>6767</v>
      </c>
      <c r="B5951">
        <v>43644</v>
      </c>
    </row>
    <row r="5952" spans="1:2">
      <c r="A5952" s="1" t="s">
        <v>6768</v>
      </c>
      <c r="B5952">
        <v>43732</v>
      </c>
    </row>
    <row r="5953" spans="1:2">
      <c r="A5953" s="1" t="s">
        <v>6769</v>
      </c>
      <c r="B5953">
        <v>43795</v>
      </c>
    </row>
    <row r="5954" spans="1:2">
      <c r="A5954" s="1" t="s">
        <v>6770</v>
      </c>
      <c r="B5954">
        <v>43819</v>
      </c>
    </row>
    <row r="5955" spans="1:2">
      <c r="A5955" s="1" t="s">
        <v>6771</v>
      </c>
      <c r="B5955">
        <v>43465</v>
      </c>
    </row>
    <row r="5956" spans="1:2">
      <c r="A5956" s="1" t="s">
        <v>6772</v>
      </c>
      <c r="B5956">
        <v>43819</v>
      </c>
    </row>
    <row r="5957" spans="1:2">
      <c r="A5957" s="1" t="s">
        <v>6773</v>
      </c>
      <c r="B5957">
        <v>43461</v>
      </c>
    </row>
    <row r="5958" spans="1:2">
      <c r="A5958" s="1" t="s">
        <v>6774</v>
      </c>
      <c r="B5958">
        <v>43814</v>
      </c>
    </row>
    <row r="5959" spans="1:2">
      <c r="A5959" s="1" t="s">
        <v>6775</v>
      </c>
      <c r="B5959" t="s">
        <v>638</v>
      </c>
    </row>
    <row r="5960" spans="1:2">
      <c r="A5960" s="1" t="s">
        <v>6776</v>
      </c>
      <c r="B5960">
        <v>43845</v>
      </c>
    </row>
    <row r="5961" spans="1:2">
      <c r="A5961" s="1" t="s">
        <v>6777</v>
      </c>
      <c r="B5961">
        <v>43734</v>
      </c>
    </row>
    <row r="5962" spans="1:2">
      <c r="A5962" s="1" t="s">
        <v>224</v>
      </c>
      <c r="B5962">
        <v>43851</v>
      </c>
    </row>
    <row r="5963" spans="1:2">
      <c r="A5963" s="1" t="s">
        <v>6778</v>
      </c>
      <c r="B5963">
        <v>43781</v>
      </c>
    </row>
    <row r="5964" spans="1:2">
      <c r="A5964" s="1" t="s">
        <v>6779</v>
      </c>
      <c r="B5964">
        <v>43707</v>
      </c>
    </row>
    <row r="5965" spans="1:2">
      <c r="A5965" s="1" t="s">
        <v>6780</v>
      </c>
      <c r="B5965">
        <v>43817</v>
      </c>
    </row>
    <row r="5966" spans="1:2">
      <c r="A5966" s="1" t="s">
        <v>6781</v>
      </c>
      <c r="B5966">
        <v>43465</v>
      </c>
    </row>
    <row r="5967" spans="1:2">
      <c r="A5967" s="1" t="s">
        <v>6782</v>
      </c>
      <c r="B5967">
        <v>43819</v>
      </c>
    </row>
    <row r="5968" spans="1:2">
      <c r="A5968" s="1" t="s">
        <v>6783</v>
      </c>
      <c r="B5968">
        <v>43795</v>
      </c>
    </row>
    <row r="5969" spans="1:2">
      <c r="A5969" s="1" t="s">
        <v>6784</v>
      </c>
      <c r="B5969">
        <v>43766</v>
      </c>
    </row>
    <row r="5970" spans="1:2">
      <c r="A5970" s="1" t="s">
        <v>6785</v>
      </c>
      <c r="B5970">
        <v>43815</v>
      </c>
    </row>
    <row r="5971" spans="1:2">
      <c r="A5971" s="1" t="s">
        <v>6786</v>
      </c>
      <c r="B5971">
        <v>43845</v>
      </c>
    </row>
    <row r="5972" spans="1:2">
      <c r="A5972" s="1" t="s">
        <v>6787</v>
      </c>
      <c r="B5972">
        <v>43878</v>
      </c>
    </row>
    <row r="5973" spans="1:2">
      <c r="A5973" s="1" t="s">
        <v>6788</v>
      </c>
      <c r="B5973">
        <v>43808</v>
      </c>
    </row>
    <row r="5974" spans="1:2">
      <c r="A5974" s="1" t="s">
        <v>6789</v>
      </c>
      <c r="B5974">
        <v>43830</v>
      </c>
    </row>
    <row r="5975" spans="1:2">
      <c r="A5975" s="1" t="s">
        <v>6790</v>
      </c>
      <c r="B5975">
        <v>43585</v>
      </c>
    </row>
    <row r="5976" spans="1:2">
      <c r="A5976" s="1" t="s">
        <v>6791</v>
      </c>
      <c r="B5976">
        <v>43738</v>
      </c>
    </row>
    <row r="5977" spans="1:2">
      <c r="A5977" s="1" t="s">
        <v>6792</v>
      </c>
      <c r="B5977">
        <v>43683</v>
      </c>
    </row>
    <row r="5978" spans="1:2">
      <c r="A5978" s="1" t="s">
        <v>6793</v>
      </c>
      <c r="B5978">
        <v>43733</v>
      </c>
    </row>
    <row r="5979" spans="1:2">
      <c r="A5979" s="1" t="s">
        <v>6794</v>
      </c>
      <c r="B5979">
        <v>43829</v>
      </c>
    </row>
    <row r="5980" spans="1:2">
      <c r="A5980" s="1" t="s">
        <v>6795</v>
      </c>
      <c r="B5980">
        <v>43830</v>
      </c>
    </row>
    <row r="5981" spans="1:2">
      <c r="A5981" s="1" t="s">
        <v>6796</v>
      </c>
      <c r="B5981">
        <v>43461</v>
      </c>
    </row>
    <row r="5982" spans="1:2">
      <c r="A5982" s="1" t="s">
        <v>6797</v>
      </c>
      <c r="B5982">
        <v>43798</v>
      </c>
    </row>
    <row r="5983" spans="1:2">
      <c r="A5983" s="1" t="s">
        <v>6798</v>
      </c>
      <c r="B5983">
        <v>43851</v>
      </c>
    </row>
    <row r="5984" spans="1:2">
      <c r="A5984" s="1" t="s">
        <v>6799</v>
      </c>
      <c r="B5984">
        <v>43509</v>
      </c>
    </row>
    <row r="5985" spans="1:2">
      <c r="A5985" s="1" t="s">
        <v>6800</v>
      </c>
      <c r="B5985">
        <v>43745</v>
      </c>
    </row>
    <row r="5986" spans="1:2">
      <c r="A5986" s="1" t="s">
        <v>6801</v>
      </c>
      <c r="B5986">
        <v>43864</v>
      </c>
    </row>
    <row r="5987" spans="1:2">
      <c r="A5987" s="1" t="s">
        <v>6802</v>
      </c>
      <c r="B5987">
        <v>43740</v>
      </c>
    </row>
    <row r="5988" spans="1:2">
      <c r="A5988" s="1" t="s">
        <v>6803</v>
      </c>
      <c r="B5988">
        <v>43663</v>
      </c>
    </row>
    <row r="5989" spans="1:2">
      <c r="A5989" s="1" t="s">
        <v>6804</v>
      </c>
      <c r="B5989">
        <v>43594</v>
      </c>
    </row>
    <row r="5990" spans="1:2">
      <c r="A5990" s="1" t="s">
        <v>6805</v>
      </c>
      <c r="B5990">
        <v>43784</v>
      </c>
    </row>
    <row r="5991" spans="1:2">
      <c r="A5991" s="1" t="s">
        <v>6806</v>
      </c>
      <c r="B5991">
        <v>43830</v>
      </c>
    </row>
    <row r="5992" spans="1:2">
      <c r="A5992" s="1" t="s">
        <v>6807</v>
      </c>
      <c r="B5992">
        <v>43791</v>
      </c>
    </row>
    <row r="5993" spans="1:2">
      <c r="A5993" s="1" t="s">
        <v>6808</v>
      </c>
      <c r="B5993">
        <v>43798</v>
      </c>
    </row>
    <row r="5994" spans="1:2">
      <c r="A5994" s="1" t="s">
        <v>6809</v>
      </c>
      <c r="B5994">
        <v>43626</v>
      </c>
    </row>
    <row r="5995" spans="1:2">
      <c r="A5995" s="1" t="s">
        <v>6810</v>
      </c>
      <c r="B5995">
        <v>43654</v>
      </c>
    </row>
    <row r="5996" spans="1:2">
      <c r="A5996" s="1" t="s">
        <v>6811</v>
      </c>
      <c r="B5996">
        <v>43468</v>
      </c>
    </row>
    <row r="5997" spans="1:2">
      <c r="A5997" s="1" t="s">
        <v>230</v>
      </c>
      <c r="B5997">
        <v>43861</v>
      </c>
    </row>
    <row r="5998" spans="1:2">
      <c r="A5998" s="1" t="s">
        <v>6812</v>
      </c>
      <c r="B5998">
        <v>43798</v>
      </c>
    </row>
    <row r="5999" spans="1:2">
      <c r="A5999" s="1" t="s">
        <v>6813</v>
      </c>
      <c r="B5999">
        <v>43819</v>
      </c>
    </row>
    <row r="6000" spans="1:2">
      <c r="A6000" s="1" t="s">
        <v>6814</v>
      </c>
      <c r="B6000">
        <v>43822</v>
      </c>
    </row>
    <row r="6001" spans="1:2">
      <c r="A6001" s="1" t="s">
        <v>6815</v>
      </c>
      <c r="B6001">
        <v>43830</v>
      </c>
    </row>
    <row r="6002" spans="1:2">
      <c r="A6002" s="1" t="s">
        <v>6816</v>
      </c>
      <c r="B6002" t="s">
        <v>638</v>
      </c>
    </row>
    <row r="6003" spans="1:2">
      <c r="A6003" s="1" t="s">
        <v>6817</v>
      </c>
      <c r="B6003">
        <v>43830</v>
      </c>
    </row>
    <row r="6004" spans="1:2">
      <c r="A6004" s="1" t="s">
        <v>6818</v>
      </c>
      <c r="B6004">
        <v>43734</v>
      </c>
    </row>
    <row r="6005" spans="1:2">
      <c r="A6005" s="1" t="s">
        <v>6819</v>
      </c>
      <c r="B6005">
        <v>43837</v>
      </c>
    </row>
    <row r="6006" spans="1:2">
      <c r="A6006" s="1" t="s">
        <v>6820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6821</v>
      </c>
      <c r="B6008">
        <v>43465</v>
      </c>
    </row>
    <row r="6009" spans="1:2">
      <c r="A6009" s="1" t="s">
        <v>6822</v>
      </c>
      <c r="B6009">
        <v>43614</v>
      </c>
    </row>
    <row r="6010" spans="1:2">
      <c r="A6010" s="1" t="s">
        <v>6823</v>
      </c>
      <c r="B6010">
        <v>43850</v>
      </c>
    </row>
    <row r="6011" spans="1:2">
      <c r="A6011" s="1" t="s">
        <v>339</v>
      </c>
      <c r="B6011">
        <v>43784</v>
      </c>
    </row>
    <row r="6012" spans="1:2">
      <c r="A6012" s="1" t="s">
        <v>6824</v>
      </c>
      <c r="B6012">
        <v>43665</v>
      </c>
    </row>
    <row r="6013" spans="1:2">
      <c r="A6013" s="1" t="s">
        <v>6825</v>
      </c>
      <c r="B6013">
        <v>43875</v>
      </c>
    </row>
    <row r="6014" spans="1:2">
      <c r="A6014" s="1" t="s">
        <v>6826</v>
      </c>
      <c r="B6014">
        <v>43801</v>
      </c>
    </row>
    <row r="6015" spans="1:2">
      <c r="A6015" s="1" t="s">
        <v>6827</v>
      </c>
      <c r="B6015">
        <v>43740</v>
      </c>
    </row>
    <row r="6016" spans="1:2">
      <c r="A6016" s="1" t="s">
        <v>6828</v>
      </c>
      <c r="B6016" t="s">
        <v>638</v>
      </c>
    </row>
    <row r="6017" spans="1:2">
      <c r="A6017" s="1" t="s">
        <v>6829</v>
      </c>
      <c r="B6017">
        <v>43822</v>
      </c>
    </row>
    <row r="6018" spans="1:2">
      <c r="A6018" s="1" t="s">
        <v>6830</v>
      </c>
      <c r="B6018">
        <v>43461</v>
      </c>
    </row>
    <row r="6019" spans="1:2">
      <c r="A6019" s="1" t="s">
        <v>6831</v>
      </c>
      <c r="B6019" t="s">
        <v>638</v>
      </c>
    </row>
    <row r="6020" spans="1:2">
      <c r="A6020" s="1" t="s">
        <v>6832</v>
      </c>
      <c r="B6020">
        <v>43738</v>
      </c>
    </row>
    <row r="6021" spans="1:2">
      <c r="A6021" s="1" t="s">
        <v>6833</v>
      </c>
      <c r="B6021">
        <v>43770</v>
      </c>
    </row>
    <row r="6022" spans="1:2">
      <c r="A6022" s="1" t="s">
        <v>6834</v>
      </c>
      <c r="B6022">
        <v>43826</v>
      </c>
    </row>
    <row r="6023" spans="1:2">
      <c r="A6023" s="1" t="s">
        <v>6835</v>
      </c>
      <c r="B6023">
        <v>43734</v>
      </c>
    </row>
    <row r="6024" spans="1:2">
      <c r="A6024" s="1" t="s">
        <v>6836</v>
      </c>
      <c r="B6024">
        <v>43734</v>
      </c>
    </row>
    <row r="6025" spans="1:2">
      <c r="A6025" s="1" t="s">
        <v>6837</v>
      </c>
      <c r="B6025">
        <v>43727</v>
      </c>
    </row>
    <row r="6026" spans="1:2">
      <c r="A6026" s="1" t="s">
        <v>6838</v>
      </c>
      <c r="B6026">
        <v>43734</v>
      </c>
    </row>
    <row r="6027" spans="1:2">
      <c r="A6027" s="1" t="s">
        <v>6839</v>
      </c>
      <c r="B6027">
        <v>43830</v>
      </c>
    </row>
    <row r="6028" spans="1:2">
      <c r="A6028" s="1" t="s">
        <v>6840</v>
      </c>
      <c r="B6028">
        <v>43753</v>
      </c>
    </row>
    <row r="6029" spans="1:2">
      <c r="A6029" s="1" t="s">
        <v>6841</v>
      </c>
      <c r="B6029">
        <v>43826</v>
      </c>
    </row>
    <row r="6030" spans="1:2">
      <c r="A6030" s="1" t="s">
        <v>6842</v>
      </c>
      <c r="B6030">
        <v>43798</v>
      </c>
    </row>
    <row r="6031" spans="1:2">
      <c r="A6031" s="1" t="s">
        <v>6843</v>
      </c>
      <c r="B6031">
        <v>43825</v>
      </c>
    </row>
    <row r="6032" spans="1:2">
      <c r="A6032" s="1" t="s">
        <v>6844</v>
      </c>
      <c r="B6032">
        <v>43832</v>
      </c>
    </row>
    <row r="6033" spans="1:2">
      <c r="A6033" s="1" t="s">
        <v>6845</v>
      </c>
      <c r="B6033" t="s">
        <v>638</v>
      </c>
    </row>
    <row r="6034" spans="1:2">
      <c r="A6034" s="1" t="s">
        <v>6846</v>
      </c>
      <c r="B6034">
        <v>43647</v>
      </c>
    </row>
    <row r="6035" spans="1:2">
      <c r="A6035" s="1" t="s">
        <v>6847</v>
      </c>
      <c r="B6035">
        <v>43801</v>
      </c>
    </row>
    <row r="6036" spans="1:2">
      <c r="A6036" s="1" t="s">
        <v>6848</v>
      </c>
      <c r="B6036">
        <v>43791</v>
      </c>
    </row>
    <row r="6037" spans="1:2">
      <c r="A6037" s="1" t="s">
        <v>6849</v>
      </c>
      <c r="B6037" t="s">
        <v>638</v>
      </c>
    </row>
    <row r="6038" spans="1:2">
      <c r="A6038" s="1" t="s">
        <v>6850</v>
      </c>
      <c r="B6038">
        <v>43818</v>
      </c>
    </row>
    <row r="6039" spans="1:2">
      <c r="A6039" s="1" t="s">
        <v>6851</v>
      </c>
      <c r="B6039">
        <v>43784</v>
      </c>
    </row>
    <row r="6040" spans="1:2">
      <c r="A6040" s="1" t="s">
        <v>6852</v>
      </c>
      <c r="B6040">
        <v>43703</v>
      </c>
    </row>
    <row r="6041" spans="1:2">
      <c r="A6041" s="1" t="s">
        <v>6853</v>
      </c>
      <c r="B6041">
        <v>43825</v>
      </c>
    </row>
    <row r="6042" spans="1:2">
      <c r="A6042" s="1" t="s">
        <v>6854</v>
      </c>
      <c r="B6042">
        <v>43826</v>
      </c>
    </row>
    <row r="6043" spans="1:2">
      <c r="A6043" s="1" t="s">
        <v>6855</v>
      </c>
      <c r="B6043">
        <v>43465</v>
      </c>
    </row>
    <row r="6044" spans="1:2">
      <c r="A6044" s="1" t="s">
        <v>6856</v>
      </c>
      <c r="B6044">
        <v>43651</v>
      </c>
    </row>
    <row r="6045" spans="1:2">
      <c r="A6045" s="1" t="s">
        <v>6857</v>
      </c>
      <c r="B6045">
        <v>43801</v>
      </c>
    </row>
    <row r="6046" spans="1:2">
      <c r="A6046" s="1" t="s">
        <v>6858</v>
      </c>
      <c r="B6046">
        <v>43738</v>
      </c>
    </row>
    <row r="6047" spans="1:2">
      <c r="A6047" s="1" t="s">
        <v>6859</v>
      </c>
      <c r="B6047">
        <v>43837</v>
      </c>
    </row>
    <row r="6048" spans="1:2">
      <c r="A6048" s="1" t="s">
        <v>6860</v>
      </c>
      <c r="B6048" t="s">
        <v>638</v>
      </c>
    </row>
    <row r="6049" spans="1:2">
      <c r="A6049" s="1" t="s">
        <v>6861</v>
      </c>
      <c r="B6049">
        <v>43738</v>
      </c>
    </row>
    <row r="6050" spans="1:2">
      <c r="A6050" s="1" t="s">
        <v>6862</v>
      </c>
      <c r="B6050">
        <v>43738</v>
      </c>
    </row>
    <row r="6051" spans="1:2">
      <c r="A6051" s="1" t="s">
        <v>6863</v>
      </c>
      <c r="B6051">
        <v>43830</v>
      </c>
    </row>
    <row r="6052" spans="1:2">
      <c r="A6052" s="1" t="s">
        <v>6864</v>
      </c>
      <c r="B6052">
        <v>43738</v>
      </c>
    </row>
    <row r="6053" spans="1:2">
      <c r="A6053" s="1" t="s">
        <v>6865</v>
      </c>
      <c r="B6053">
        <v>43819</v>
      </c>
    </row>
    <row r="6054" spans="1:2">
      <c r="A6054" s="1" t="s">
        <v>6866</v>
      </c>
      <c r="B6054">
        <v>43581</v>
      </c>
    </row>
    <row r="6055" spans="1:2">
      <c r="A6055" s="1" t="s">
        <v>6867</v>
      </c>
      <c r="B6055">
        <v>43803</v>
      </c>
    </row>
    <row r="6056" spans="1:2">
      <c r="A6056" s="1" t="s">
        <v>6868</v>
      </c>
      <c r="B6056">
        <v>43811</v>
      </c>
    </row>
    <row r="6057" spans="1:2">
      <c r="A6057" s="1" t="s">
        <v>6869</v>
      </c>
      <c r="B6057">
        <v>43819</v>
      </c>
    </row>
    <row r="6058" spans="1:2">
      <c r="A6058" s="1" t="s">
        <v>6870</v>
      </c>
      <c r="B6058" t="s">
        <v>638</v>
      </c>
    </row>
    <row r="6059" spans="1:2">
      <c r="A6059" s="1" t="s">
        <v>6871</v>
      </c>
      <c r="B6059">
        <v>43769</v>
      </c>
    </row>
    <row r="6060" spans="1:2">
      <c r="A6060" s="1" t="s">
        <v>6872</v>
      </c>
      <c r="B6060">
        <v>43788</v>
      </c>
    </row>
    <row r="6061" spans="1:2">
      <c r="A6061" s="1" t="s">
        <v>6873</v>
      </c>
      <c r="B6061">
        <v>43467</v>
      </c>
    </row>
    <row r="6062" spans="1:2">
      <c r="A6062" s="1" t="s">
        <v>6874</v>
      </c>
      <c r="B6062">
        <v>43805</v>
      </c>
    </row>
    <row r="6063" spans="1:2">
      <c r="A6063" s="1" t="s">
        <v>6875</v>
      </c>
      <c r="B6063">
        <v>43739</v>
      </c>
    </row>
    <row r="6064" spans="1:2">
      <c r="A6064" s="1" t="s">
        <v>6876</v>
      </c>
      <c r="B6064">
        <v>43740</v>
      </c>
    </row>
    <row r="6065" spans="1:2">
      <c r="A6065" s="1" t="s">
        <v>6877</v>
      </c>
      <c r="B6065">
        <v>43731</v>
      </c>
    </row>
    <row r="6066" spans="1:2">
      <c r="A6066" s="1" t="s">
        <v>6878</v>
      </c>
      <c r="B6066" t="s">
        <v>638</v>
      </c>
    </row>
    <row r="6067" spans="1:2">
      <c r="A6067" s="1" t="s">
        <v>6879</v>
      </c>
      <c r="B6067">
        <v>43805</v>
      </c>
    </row>
    <row r="6068" spans="1:2">
      <c r="A6068" s="1" t="s">
        <v>6880</v>
      </c>
      <c r="B6068">
        <v>43614</v>
      </c>
    </row>
    <row r="6069" spans="1:2">
      <c r="A6069" s="1" t="s">
        <v>6881</v>
      </c>
      <c r="B6069">
        <v>43857</v>
      </c>
    </row>
    <row r="6070" spans="1:2">
      <c r="A6070" s="1" t="s">
        <v>6882</v>
      </c>
      <c r="B6070">
        <v>43837</v>
      </c>
    </row>
    <row r="6071" spans="1:2">
      <c r="A6071" s="1" t="s">
        <v>6883</v>
      </c>
      <c r="B6071">
        <v>43819</v>
      </c>
    </row>
    <row r="6072" spans="1:2">
      <c r="A6072" s="1" t="s">
        <v>6884</v>
      </c>
      <c r="B6072">
        <v>43468</v>
      </c>
    </row>
    <row r="6073" spans="1:2">
      <c r="A6073" s="1" t="s">
        <v>6885</v>
      </c>
      <c r="B6073">
        <v>43740</v>
      </c>
    </row>
    <row r="6074" spans="1:2">
      <c r="A6074" s="1" t="s">
        <v>6886</v>
      </c>
      <c r="B6074" t="s">
        <v>638</v>
      </c>
    </row>
    <row r="6075" spans="1:2">
      <c r="A6075" s="1" t="s">
        <v>6887</v>
      </c>
      <c r="B6075">
        <v>43721</v>
      </c>
    </row>
    <row r="6076" spans="1:2">
      <c r="A6076" s="1" t="s">
        <v>6888</v>
      </c>
      <c r="B6076">
        <v>43822</v>
      </c>
    </row>
    <row r="6077" spans="1:2">
      <c r="A6077" s="1" t="s">
        <v>6889</v>
      </c>
      <c r="B6077">
        <v>43657</v>
      </c>
    </row>
    <row r="6078" spans="1:2">
      <c r="A6078" s="1" t="s">
        <v>6890</v>
      </c>
      <c r="B6078">
        <v>43745</v>
      </c>
    </row>
    <row r="6079" spans="1:2">
      <c r="A6079" s="1" t="s">
        <v>6891</v>
      </c>
      <c r="B6079">
        <v>43830</v>
      </c>
    </row>
    <row r="6080" spans="1:2">
      <c r="A6080" s="1" t="s">
        <v>6892</v>
      </c>
      <c r="B6080">
        <v>43690</v>
      </c>
    </row>
    <row r="6081" spans="1:2">
      <c r="A6081" s="1" t="s">
        <v>6893</v>
      </c>
      <c r="B6081">
        <v>43784</v>
      </c>
    </row>
    <row r="6082" spans="1:2">
      <c r="A6082" s="1" t="s">
        <v>6894</v>
      </c>
      <c r="B6082">
        <v>43732</v>
      </c>
    </row>
    <row r="6083" spans="1:2">
      <c r="A6083" s="1" t="s">
        <v>6895</v>
      </c>
      <c r="B6083">
        <v>43770</v>
      </c>
    </row>
    <row r="6084" spans="1:2">
      <c r="A6084" s="1" t="s">
        <v>6896</v>
      </c>
      <c r="B6084" t="s">
        <v>638</v>
      </c>
    </row>
    <row r="6085" spans="1:2">
      <c r="A6085" s="1" t="s">
        <v>6897</v>
      </c>
      <c r="B6085">
        <v>43830</v>
      </c>
    </row>
    <row r="6086" spans="1:2">
      <c r="A6086" s="1" t="s">
        <v>6898</v>
      </c>
      <c r="B6086">
        <v>43738</v>
      </c>
    </row>
    <row r="6087" spans="1:2">
      <c r="A6087" s="1" t="s">
        <v>6899</v>
      </c>
      <c r="B6087">
        <v>43783</v>
      </c>
    </row>
    <row r="6088" spans="1:2">
      <c r="A6088" s="1" t="s">
        <v>6900</v>
      </c>
      <c r="B6088">
        <v>43768</v>
      </c>
    </row>
    <row r="6089" spans="1:2">
      <c r="A6089" s="1" t="s">
        <v>6901</v>
      </c>
      <c r="B6089">
        <v>43654</v>
      </c>
    </row>
    <row r="6090" spans="1:2">
      <c r="A6090" s="1" t="s">
        <v>6902</v>
      </c>
      <c r="B6090">
        <v>43756</v>
      </c>
    </row>
    <row r="6091" spans="1:2">
      <c r="A6091" s="1" t="s">
        <v>6903</v>
      </c>
      <c r="B6091">
        <v>43740</v>
      </c>
    </row>
    <row r="6092" spans="1:2">
      <c r="A6092" s="1" t="s">
        <v>6904</v>
      </c>
      <c r="B6092">
        <v>43783</v>
      </c>
    </row>
    <row r="6093" spans="1:2">
      <c r="A6093" s="1" t="s">
        <v>6905</v>
      </c>
      <c r="B6093">
        <v>43819</v>
      </c>
    </row>
    <row r="6094" spans="1:2">
      <c r="A6094" s="1" t="s">
        <v>6906</v>
      </c>
      <c r="B6094">
        <v>43815</v>
      </c>
    </row>
    <row r="6095" spans="1:2">
      <c r="A6095" s="1" t="s">
        <v>6907</v>
      </c>
      <c r="B6095">
        <v>43651</v>
      </c>
    </row>
    <row r="6096" spans="1:2">
      <c r="A6096" s="1" t="s">
        <v>6908</v>
      </c>
      <c r="B6096">
        <v>43727</v>
      </c>
    </row>
    <row r="6097" spans="1:2">
      <c r="A6097" s="1" t="s">
        <v>6909</v>
      </c>
      <c r="B6097">
        <v>43840</v>
      </c>
    </row>
    <row r="6098" spans="1:2">
      <c r="A6098" s="1" t="s">
        <v>231</v>
      </c>
      <c r="B6098">
        <v>43587</v>
      </c>
    </row>
    <row r="6099" spans="1:2">
      <c r="A6099" s="1" t="s">
        <v>6910</v>
      </c>
      <c r="B6099">
        <v>43644</v>
      </c>
    </row>
    <row r="6100" spans="1:2">
      <c r="A6100" s="1" t="s">
        <v>6911</v>
      </c>
      <c r="B6100">
        <v>43840</v>
      </c>
    </row>
    <row r="6101" spans="1:2">
      <c r="A6101" s="1" t="s">
        <v>6912</v>
      </c>
      <c r="B6101">
        <v>43798</v>
      </c>
    </row>
    <row r="6102" spans="1:2">
      <c r="A6102" s="1" t="s">
        <v>6913</v>
      </c>
      <c r="B6102">
        <v>43738</v>
      </c>
    </row>
    <row r="6103" spans="1:2">
      <c r="A6103" s="1" t="s">
        <v>6914</v>
      </c>
      <c r="B6103">
        <v>43826</v>
      </c>
    </row>
    <row r="6104" spans="1:2">
      <c r="A6104" s="1" t="s">
        <v>6915</v>
      </c>
      <c r="B6104">
        <v>43608</v>
      </c>
    </row>
    <row r="6105" spans="1:2">
      <c r="A6105" s="1" t="s">
        <v>6916</v>
      </c>
      <c r="B6105">
        <v>43622</v>
      </c>
    </row>
    <row r="6106" spans="1:2">
      <c r="A6106" s="1" t="s">
        <v>6917</v>
      </c>
      <c r="B6106">
        <v>43812</v>
      </c>
    </row>
    <row r="6107" spans="1:2">
      <c r="A6107" s="1" t="s">
        <v>6918</v>
      </c>
      <c r="B6107">
        <v>43837</v>
      </c>
    </row>
    <row r="6108" spans="1:2">
      <c r="A6108" s="1" t="s">
        <v>6919</v>
      </c>
      <c r="B6108">
        <v>43739</v>
      </c>
    </row>
    <row r="6109" spans="1:2">
      <c r="A6109" s="1" t="s">
        <v>6920</v>
      </c>
      <c r="B6109">
        <v>43738</v>
      </c>
    </row>
    <row r="6110" spans="1:2">
      <c r="A6110" s="1" t="s">
        <v>6921</v>
      </c>
      <c r="B6110">
        <v>43740</v>
      </c>
    </row>
    <row r="6111" spans="1:2">
      <c r="A6111" s="1" t="s">
        <v>6922</v>
      </c>
      <c r="B6111">
        <v>43654</v>
      </c>
    </row>
    <row r="6112" spans="1:2">
      <c r="A6112" s="1" t="s">
        <v>6923</v>
      </c>
      <c r="B6112">
        <v>43830</v>
      </c>
    </row>
    <row r="6113" spans="1:2">
      <c r="A6113" s="1" t="s">
        <v>6924</v>
      </c>
      <c r="B6113">
        <v>43739</v>
      </c>
    </row>
    <row r="6114" spans="1:2">
      <c r="A6114" s="1" t="s">
        <v>6925</v>
      </c>
      <c r="B6114">
        <v>43626</v>
      </c>
    </row>
    <row r="6115" spans="1:2">
      <c r="A6115" s="1" t="s">
        <v>6926</v>
      </c>
      <c r="B6115">
        <v>43830</v>
      </c>
    </row>
    <row r="6116" spans="1:2">
      <c r="A6116" s="1" t="s">
        <v>6927</v>
      </c>
      <c r="B6116">
        <v>43812</v>
      </c>
    </row>
    <row r="6117" spans="1:2">
      <c r="A6117" s="1" t="s">
        <v>6928</v>
      </c>
      <c r="B6117">
        <v>43577</v>
      </c>
    </row>
    <row r="6118" spans="1:2">
      <c r="A6118" s="1" t="s">
        <v>6929</v>
      </c>
      <c r="B6118">
        <v>43628</v>
      </c>
    </row>
    <row r="6119" spans="1:2">
      <c r="A6119" s="1" t="s">
        <v>6930</v>
      </c>
      <c r="B6119">
        <v>43609</v>
      </c>
    </row>
    <row r="6120" spans="1:2">
      <c r="A6120" s="1" t="s">
        <v>6931</v>
      </c>
      <c r="B6120">
        <v>43819</v>
      </c>
    </row>
    <row r="6121" spans="1:2">
      <c r="A6121" s="1" t="s">
        <v>6932</v>
      </c>
      <c r="B6121">
        <v>43742</v>
      </c>
    </row>
    <row r="6122" spans="1:2">
      <c r="A6122" s="1" t="s">
        <v>6933</v>
      </c>
      <c r="B6122">
        <v>43462</v>
      </c>
    </row>
    <row r="6123" spans="1:2">
      <c r="A6123" s="1" t="s">
        <v>6934</v>
      </c>
      <c r="B6123">
        <v>43753</v>
      </c>
    </row>
    <row r="6124" spans="1:2">
      <c r="A6124" s="1" t="s">
        <v>6935</v>
      </c>
      <c r="B6124">
        <v>43825</v>
      </c>
    </row>
    <row r="6125" spans="1:2">
      <c r="A6125" s="1" t="s">
        <v>6936</v>
      </c>
      <c r="B6125">
        <v>43803</v>
      </c>
    </row>
    <row r="6126" spans="1:2">
      <c r="A6126" s="1" t="s">
        <v>6937</v>
      </c>
      <c r="B6126">
        <v>43844</v>
      </c>
    </row>
    <row r="6127" spans="1:2">
      <c r="A6127" s="1" t="s">
        <v>6938</v>
      </c>
      <c r="B6127">
        <v>43826</v>
      </c>
    </row>
    <row r="6128" spans="1:2">
      <c r="A6128" s="1" t="s">
        <v>6939</v>
      </c>
      <c r="B6128">
        <v>43739</v>
      </c>
    </row>
    <row r="6129" spans="1:2">
      <c r="A6129" s="1" t="s">
        <v>6940</v>
      </c>
      <c r="B6129">
        <v>43830</v>
      </c>
    </row>
    <row r="6130" spans="1:2">
      <c r="A6130" s="1" t="s">
        <v>6941</v>
      </c>
      <c r="B6130">
        <v>43805</v>
      </c>
    </row>
    <row r="6131" spans="1:2">
      <c r="A6131" s="1" t="s">
        <v>6942</v>
      </c>
      <c r="B6131">
        <v>43598</v>
      </c>
    </row>
    <row r="6132" spans="1:2">
      <c r="A6132" s="1" t="s">
        <v>6943</v>
      </c>
      <c r="B6132">
        <v>43783</v>
      </c>
    </row>
    <row r="6133" spans="1:2">
      <c r="A6133" s="1" t="s">
        <v>6944</v>
      </c>
      <c r="B6133">
        <v>43839</v>
      </c>
    </row>
    <row r="6134" spans="1:2">
      <c r="A6134" s="1" t="s">
        <v>6945</v>
      </c>
      <c r="B6134">
        <v>43830</v>
      </c>
    </row>
    <row r="6135" spans="1:2">
      <c r="A6135" s="1" t="s">
        <v>6946</v>
      </c>
      <c r="B6135">
        <v>43801</v>
      </c>
    </row>
    <row r="6136" spans="1:2">
      <c r="A6136" s="1" t="s">
        <v>6947</v>
      </c>
      <c r="B6136">
        <v>43739</v>
      </c>
    </row>
    <row r="6137" spans="1:2">
      <c r="A6137" s="1" t="s">
        <v>6948</v>
      </c>
      <c r="B6137">
        <v>43798</v>
      </c>
    </row>
    <row r="6138" spans="1:2">
      <c r="A6138" s="1" t="s">
        <v>6949</v>
      </c>
      <c r="B6138">
        <v>43627</v>
      </c>
    </row>
    <row r="6139" spans="1:2">
      <c r="A6139" s="1" t="s">
        <v>6950</v>
      </c>
      <c r="B6139">
        <v>43838</v>
      </c>
    </row>
    <row r="6140" spans="1:2">
      <c r="A6140" s="1" t="s">
        <v>6951</v>
      </c>
      <c r="B6140">
        <v>43740</v>
      </c>
    </row>
    <row r="6141" spans="1:2">
      <c r="A6141" s="1" t="s">
        <v>6952</v>
      </c>
      <c r="B6141">
        <v>43739</v>
      </c>
    </row>
    <row r="6142" spans="1:2">
      <c r="A6142" s="1" t="s">
        <v>6953</v>
      </c>
      <c r="B6142">
        <v>43783</v>
      </c>
    </row>
    <row r="6143" spans="1:2">
      <c r="A6143" s="1" t="s">
        <v>6954</v>
      </c>
      <c r="B6143">
        <v>43735</v>
      </c>
    </row>
    <row r="6144" spans="1:2">
      <c r="A6144" s="1" t="s">
        <v>6955</v>
      </c>
      <c r="B6144">
        <v>43861</v>
      </c>
    </row>
    <row r="6145" spans="1:2">
      <c r="A6145" s="1" t="s">
        <v>6956</v>
      </c>
      <c r="B6145">
        <v>43840</v>
      </c>
    </row>
    <row r="6146" spans="1:2">
      <c r="A6146" s="1" t="s">
        <v>6957</v>
      </c>
      <c r="B6146">
        <v>43818</v>
      </c>
    </row>
    <row r="6147" spans="1:2">
      <c r="A6147" s="1" t="s">
        <v>6958</v>
      </c>
      <c r="B6147">
        <v>43734</v>
      </c>
    </row>
    <row r="6148" spans="1:2">
      <c r="A6148" s="1" t="s">
        <v>6959</v>
      </c>
      <c r="B6148">
        <v>43692</v>
      </c>
    </row>
    <row r="6149" spans="1:2">
      <c r="A6149" s="1" t="s">
        <v>6960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6961</v>
      </c>
      <c r="B6151">
        <v>43697</v>
      </c>
    </row>
    <row r="6152" spans="1:2">
      <c r="A6152" s="1" t="s">
        <v>6962</v>
      </c>
      <c r="B6152">
        <v>43798</v>
      </c>
    </row>
    <row r="6153" spans="1:2">
      <c r="A6153" s="1" t="s">
        <v>6963</v>
      </c>
      <c r="B6153">
        <v>43845</v>
      </c>
    </row>
    <row r="6154" spans="1:2">
      <c r="A6154" s="1" t="s">
        <v>6964</v>
      </c>
      <c r="B6154">
        <v>43622</v>
      </c>
    </row>
    <row r="6155" spans="1:2">
      <c r="A6155" s="1" t="s">
        <v>6965</v>
      </c>
      <c r="B6155">
        <v>43819</v>
      </c>
    </row>
    <row r="6156" spans="1:2">
      <c r="A6156" s="1" t="s">
        <v>6966</v>
      </c>
      <c r="B6156">
        <v>43794</v>
      </c>
    </row>
    <row r="6157" spans="1:2">
      <c r="A6157" s="1" t="s">
        <v>6967</v>
      </c>
      <c r="B6157">
        <v>43817</v>
      </c>
    </row>
    <row r="6158" spans="1:2">
      <c r="A6158" s="1" t="s">
        <v>6968</v>
      </c>
      <c r="B6158">
        <v>43861</v>
      </c>
    </row>
    <row r="6159" spans="1:2">
      <c r="A6159" s="1" t="s">
        <v>6969</v>
      </c>
      <c r="B6159">
        <v>43740</v>
      </c>
    </row>
    <row r="6160" spans="1:2">
      <c r="A6160" s="1" t="s">
        <v>6970</v>
      </c>
      <c r="B6160">
        <v>43742</v>
      </c>
    </row>
    <row r="6161" spans="1:2">
      <c r="A6161" s="1" t="s">
        <v>6971</v>
      </c>
      <c r="B6161">
        <v>43790</v>
      </c>
    </row>
    <row r="6162" spans="1:2">
      <c r="A6162" s="1" t="s">
        <v>6972</v>
      </c>
      <c r="B6162">
        <v>43654</v>
      </c>
    </row>
    <row r="6163" spans="1:2">
      <c r="A6163" s="1" t="s">
        <v>6973</v>
      </c>
      <c r="B6163">
        <v>43654</v>
      </c>
    </row>
    <row r="6164" spans="1:2">
      <c r="A6164" s="1" t="s">
        <v>6974</v>
      </c>
      <c r="B6164">
        <v>43739</v>
      </c>
    </row>
    <row r="6165" spans="1:2">
      <c r="A6165" s="1" t="s">
        <v>6975</v>
      </c>
      <c r="B6165">
        <v>43791</v>
      </c>
    </row>
    <row r="6166" spans="1:2">
      <c r="A6166" s="1" t="s">
        <v>6976</v>
      </c>
      <c r="B6166">
        <v>43753</v>
      </c>
    </row>
    <row r="6167" spans="1:2">
      <c r="A6167" s="1" t="s">
        <v>6977</v>
      </c>
      <c r="B6167">
        <v>43740</v>
      </c>
    </row>
    <row r="6168" spans="1:2">
      <c r="A6168" s="1" t="s">
        <v>6978</v>
      </c>
      <c r="B6168">
        <v>43462</v>
      </c>
    </row>
    <row r="6169" spans="1:2">
      <c r="A6169" s="1" t="s">
        <v>6979</v>
      </c>
      <c r="B6169">
        <v>43794</v>
      </c>
    </row>
    <row r="6170" spans="1:2">
      <c r="A6170" s="1" t="s">
        <v>6980</v>
      </c>
      <c r="B6170">
        <v>43738</v>
      </c>
    </row>
    <row r="6171" spans="1:2">
      <c r="A6171" s="1" t="s">
        <v>6981</v>
      </c>
      <c r="B6171">
        <v>43756</v>
      </c>
    </row>
    <row r="6172" spans="1:2">
      <c r="A6172" s="1" t="s">
        <v>6982</v>
      </c>
      <c r="B6172">
        <v>43738</v>
      </c>
    </row>
    <row r="6173" spans="1:2">
      <c r="A6173" s="1" t="s">
        <v>6983</v>
      </c>
      <c r="B6173">
        <v>43738</v>
      </c>
    </row>
    <row r="6174" spans="1:2">
      <c r="A6174" s="1" t="s">
        <v>6984</v>
      </c>
      <c r="B6174">
        <v>43810</v>
      </c>
    </row>
    <row r="6175" spans="1:2">
      <c r="A6175" s="1" t="s">
        <v>6985</v>
      </c>
      <c r="B6175">
        <v>43707</v>
      </c>
    </row>
    <row r="6176" spans="1:2">
      <c r="A6176" s="1" t="s">
        <v>6986</v>
      </c>
      <c r="B6176">
        <v>43893</v>
      </c>
    </row>
    <row r="6177" spans="1:2">
      <c r="A6177" s="1" t="s">
        <v>6987</v>
      </c>
      <c r="B6177">
        <v>43789</v>
      </c>
    </row>
    <row r="6178" spans="1:2">
      <c r="A6178" s="1" t="s">
        <v>6988</v>
      </c>
      <c r="B6178">
        <v>43830</v>
      </c>
    </row>
    <row r="6179" spans="1:2">
      <c r="A6179" s="1" t="s">
        <v>6989</v>
      </c>
      <c r="B6179">
        <v>43837</v>
      </c>
    </row>
    <row r="6180" spans="1:2">
      <c r="A6180" s="1" t="s">
        <v>6990</v>
      </c>
      <c r="B6180">
        <v>43812</v>
      </c>
    </row>
    <row r="6181" spans="1:2">
      <c r="A6181" s="1" t="s">
        <v>6991</v>
      </c>
      <c r="B6181">
        <v>43594</v>
      </c>
    </row>
    <row r="6182" spans="1:2">
      <c r="A6182" s="1" t="s">
        <v>6992</v>
      </c>
      <c r="B6182">
        <v>43836</v>
      </c>
    </row>
    <row r="6183" spans="1:2">
      <c r="A6183" s="1" t="s">
        <v>6993</v>
      </c>
      <c r="B6183">
        <v>43844</v>
      </c>
    </row>
    <row r="6184" spans="1:2">
      <c r="A6184" s="1" t="s">
        <v>6994</v>
      </c>
      <c r="B6184">
        <v>43816</v>
      </c>
    </row>
    <row r="6185" spans="1:2">
      <c r="A6185" s="1" t="s">
        <v>6995</v>
      </c>
      <c r="B6185">
        <v>43801</v>
      </c>
    </row>
    <row r="6186" spans="1:2">
      <c r="A6186" s="1" t="s">
        <v>6996</v>
      </c>
      <c r="B6186">
        <v>43801</v>
      </c>
    </row>
    <row r="6187" spans="1:2">
      <c r="A6187" s="1" t="s">
        <v>6997</v>
      </c>
      <c r="B6187">
        <v>43690</v>
      </c>
    </row>
    <row r="6188" spans="1:2">
      <c r="A6188" s="1" t="s">
        <v>6998</v>
      </c>
      <c r="B6188">
        <v>43738</v>
      </c>
    </row>
    <row r="6189" spans="1:2">
      <c r="A6189" s="1" t="s">
        <v>6999</v>
      </c>
      <c r="B6189">
        <v>43825</v>
      </c>
    </row>
    <row r="6190" spans="1:2">
      <c r="A6190" s="1" t="s">
        <v>7000</v>
      </c>
      <c r="B6190">
        <v>43830</v>
      </c>
    </row>
    <row r="6191" spans="1:2">
      <c r="A6191" s="1" t="s">
        <v>7001</v>
      </c>
      <c r="B6191">
        <v>43819</v>
      </c>
    </row>
    <row r="6192" spans="1:2">
      <c r="A6192" s="1" t="s">
        <v>7002</v>
      </c>
      <c r="B6192">
        <v>43654</v>
      </c>
    </row>
    <row r="6193" spans="1:2">
      <c r="A6193" s="1" t="s">
        <v>7003</v>
      </c>
      <c r="B6193">
        <v>43805</v>
      </c>
    </row>
    <row r="6194" spans="1:2">
      <c r="A6194" s="1" t="s">
        <v>7004</v>
      </c>
      <c r="B6194">
        <v>43836</v>
      </c>
    </row>
    <row r="6195" spans="1:2">
      <c r="A6195" s="1" t="s">
        <v>7005</v>
      </c>
      <c r="B6195">
        <v>43819</v>
      </c>
    </row>
    <row r="6196" spans="1:2">
      <c r="A6196" s="1" t="s">
        <v>7006</v>
      </c>
      <c r="B6196">
        <v>43805</v>
      </c>
    </row>
    <row r="6197" spans="1:2">
      <c r="A6197" s="1" t="s">
        <v>7007</v>
      </c>
      <c r="B6197">
        <v>43819</v>
      </c>
    </row>
    <row r="6198" spans="1:2">
      <c r="A6198" s="1" t="s">
        <v>7008</v>
      </c>
      <c r="B6198">
        <v>43675</v>
      </c>
    </row>
    <row r="6199" spans="1:2">
      <c r="A6199" s="1" t="s">
        <v>7009</v>
      </c>
      <c r="B6199">
        <v>43753</v>
      </c>
    </row>
    <row r="6200" spans="1:2">
      <c r="A6200" s="1" t="s">
        <v>7010</v>
      </c>
      <c r="B6200">
        <v>43622</v>
      </c>
    </row>
    <row r="6201" spans="1:2">
      <c r="A6201" s="1" t="s">
        <v>7011</v>
      </c>
      <c r="B6201">
        <v>43812</v>
      </c>
    </row>
    <row r="6202" spans="1:2">
      <c r="A6202" s="1" t="s">
        <v>7012</v>
      </c>
      <c r="B6202">
        <v>43755</v>
      </c>
    </row>
    <row r="6203" spans="1:2">
      <c r="A6203" s="1" t="s">
        <v>7013</v>
      </c>
      <c r="B6203" t="s">
        <v>638</v>
      </c>
    </row>
    <row r="6204" spans="1:2">
      <c r="A6204" s="1" t="s">
        <v>7014</v>
      </c>
      <c r="B6204">
        <v>43461</v>
      </c>
    </row>
    <row r="6205" spans="1:2">
      <c r="A6205" s="1" t="s">
        <v>7015</v>
      </c>
      <c r="B6205">
        <v>43686</v>
      </c>
    </row>
    <row r="6206" spans="1:2">
      <c r="A6206" s="1" t="s">
        <v>7016</v>
      </c>
      <c r="B6206">
        <v>43801</v>
      </c>
    </row>
    <row r="6207" spans="1:2">
      <c r="A6207" s="1" t="s">
        <v>7017</v>
      </c>
      <c r="B6207">
        <v>43781</v>
      </c>
    </row>
    <row r="6208" spans="1:2">
      <c r="A6208" s="1" t="s">
        <v>7018</v>
      </c>
      <c r="B6208">
        <v>43830</v>
      </c>
    </row>
    <row r="6209" spans="1:2">
      <c r="A6209" s="1" t="s">
        <v>7019</v>
      </c>
      <c r="B6209">
        <v>43840</v>
      </c>
    </row>
    <row r="6210" spans="1:2">
      <c r="A6210" s="1" t="s">
        <v>7020</v>
      </c>
      <c r="B6210">
        <v>43739</v>
      </c>
    </row>
    <row r="6211" spans="1:2">
      <c r="A6211" s="1" t="s">
        <v>7021</v>
      </c>
      <c r="B6211">
        <v>43762</v>
      </c>
    </row>
    <row r="6212" spans="1:2">
      <c r="A6212" s="1" t="s">
        <v>7022</v>
      </c>
      <c r="B6212">
        <v>43830</v>
      </c>
    </row>
    <row r="6213" spans="1:2">
      <c r="A6213" s="1" t="s">
        <v>7023</v>
      </c>
      <c r="B6213">
        <v>43615</v>
      </c>
    </row>
    <row r="6214" spans="1:2">
      <c r="A6214" s="1" t="s">
        <v>7024</v>
      </c>
      <c r="B6214">
        <v>43861</v>
      </c>
    </row>
    <row r="6215" spans="1:2">
      <c r="A6215" s="1" t="s">
        <v>7025</v>
      </c>
      <c r="B6215">
        <v>43787</v>
      </c>
    </row>
    <row r="6216" spans="1:2">
      <c r="A6216" s="1" t="s">
        <v>7026</v>
      </c>
      <c r="B6216">
        <v>43643</v>
      </c>
    </row>
    <row r="6217" spans="1:2">
      <c r="A6217" s="1" t="s">
        <v>7027</v>
      </c>
      <c r="B6217">
        <v>43815</v>
      </c>
    </row>
    <row r="6218" spans="1:2">
      <c r="A6218" s="1" t="s">
        <v>7028</v>
      </c>
      <c r="B6218">
        <v>43600</v>
      </c>
    </row>
    <row r="6219" spans="1:2">
      <c r="A6219" s="1" t="s">
        <v>7029</v>
      </c>
      <c r="B6219">
        <v>43738</v>
      </c>
    </row>
    <row r="6220" spans="1:2">
      <c r="A6220" s="1" t="s">
        <v>7030</v>
      </c>
      <c r="B6220">
        <v>43734</v>
      </c>
    </row>
    <row r="6221" spans="1:2">
      <c r="A6221" s="1" t="s">
        <v>7031</v>
      </c>
      <c r="B6221">
        <v>43832</v>
      </c>
    </row>
    <row r="6222" spans="1:2">
      <c r="A6222" s="1" t="s">
        <v>7032</v>
      </c>
      <c r="B6222">
        <v>43805</v>
      </c>
    </row>
    <row r="6223" spans="1:2">
      <c r="A6223" s="1" t="s">
        <v>7033</v>
      </c>
      <c r="B6223">
        <v>43734</v>
      </c>
    </row>
    <row r="6224" spans="1:2">
      <c r="A6224" s="1" t="s">
        <v>7034</v>
      </c>
      <c r="B6224">
        <v>43791</v>
      </c>
    </row>
    <row r="6225" spans="1:2">
      <c r="A6225" s="1" t="s">
        <v>7035</v>
      </c>
      <c r="B6225">
        <v>43830</v>
      </c>
    </row>
    <row r="6226" spans="1:2">
      <c r="A6226" s="1" t="s">
        <v>7036</v>
      </c>
      <c r="B6226">
        <v>43529</v>
      </c>
    </row>
    <row r="6227" spans="1:2">
      <c r="A6227" s="1" t="s">
        <v>7037</v>
      </c>
      <c r="B6227">
        <v>43790</v>
      </c>
    </row>
    <row r="6228" spans="1:2">
      <c r="A6228" s="1" t="s">
        <v>106</v>
      </c>
      <c r="B6228">
        <v>43853</v>
      </c>
    </row>
    <row r="6229" spans="1:2">
      <c r="A6229" s="1" t="s">
        <v>7038</v>
      </c>
      <c r="B6229">
        <v>43840</v>
      </c>
    </row>
    <row r="6230" spans="1:2">
      <c r="A6230" s="1" t="s">
        <v>7039</v>
      </c>
      <c r="B6230">
        <v>43839</v>
      </c>
    </row>
    <row r="6231" spans="1:2">
      <c r="A6231" s="1" t="s">
        <v>7040</v>
      </c>
      <c r="B6231">
        <v>43727</v>
      </c>
    </row>
    <row r="6232" spans="1:2">
      <c r="A6232" s="1" t="s">
        <v>7041</v>
      </c>
      <c r="B6232">
        <v>43465</v>
      </c>
    </row>
    <row r="6233" spans="1:2">
      <c r="A6233" s="1" t="s">
        <v>7042</v>
      </c>
      <c r="B6233">
        <v>43825</v>
      </c>
    </row>
    <row r="6234" spans="1:2">
      <c r="A6234" s="1" t="s">
        <v>7043</v>
      </c>
      <c r="B6234">
        <v>43843</v>
      </c>
    </row>
    <row r="6235" spans="1:2">
      <c r="A6235" s="1" t="s">
        <v>7044</v>
      </c>
      <c r="B6235">
        <v>43830</v>
      </c>
    </row>
    <row r="6236" spans="1:2">
      <c r="A6236" s="1" t="s">
        <v>7045</v>
      </c>
      <c r="B6236">
        <v>43739</v>
      </c>
    </row>
    <row r="6237" spans="1:2">
      <c r="A6237" s="1" t="s">
        <v>7046</v>
      </c>
      <c r="B6237">
        <v>43781</v>
      </c>
    </row>
    <row r="6238" spans="1:2">
      <c r="A6238" s="1" t="s">
        <v>7047</v>
      </c>
      <c r="B6238">
        <v>43823</v>
      </c>
    </row>
    <row r="6239" spans="1:2">
      <c r="A6239" s="1" t="s">
        <v>7048</v>
      </c>
      <c r="B6239">
        <v>43830</v>
      </c>
    </row>
    <row r="6240" spans="1:2">
      <c r="A6240" s="1" t="s">
        <v>7049</v>
      </c>
      <c r="B6240">
        <v>43727</v>
      </c>
    </row>
    <row r="6241" spans="1:2">
      <c r="A6241" s="1" t="s">
        <v>7050</v>
      </c>
      <c r="B6241">
        <v>43815</v>
      </c>
    </row>
    <row r="6242" spans="1:2">
      <c r="A6242" s="1" t="s">
        <v>7051</v>
      </c>
      <c r="B6242">
        <v>43803</v>
      </c>
    </row>
    <row r="6243" spans="1:2">
      <c r="A6243" s="1" t="s">
        <v>7052</v>
      </c>
      <c r="B6243">
        <v>43801</v>
      </c>
    </row>
    <row r="6244" spans="1:2">
      <c r="A6244" s="1" t="s">
        <v>7053</v>
      </c>
      <c r="B6244">
        <v>43819</v>
      </c>
    </row>
    <row r="6245" spans="1:2">
      <c r="A6245" s="1" t="s">
        <v>7054</v>
      </c>
      <c r="B6245" t="s">
        <v>638</v>
      </c>
    </row>
    <row r="6246" spans="1:2">
      <c r="A6246" s="1" t="s">
        <v>7055</v>
      </c>
      <c r="B6246">
        <v>43818</v>
      </c>
    </row>
    <row r="6247" spans="1:2">
      <c r="A6247" s="1" t="s">
        <v>7056</v>
      </c>
      <c r="B6247">
        <v>43788</v>
      </c>
    </row>
    <row r="6248" spans="1:2">
      <c r="A6248" s="1" t="s">
        <v>7057</v>
      </c>
      <c r="B6248">
        <v>43766</v>
      </c>
    </row>
    <row r="6249" spans="1:2">
      <c r="A6249" s="1" t="s">
        <v>7058</v>
      </c>
      <c r="B6249">
        <v>43845</v>
      </c>
    </row>
    <row r="6250" spans="1:2">
      <c r="A6250" s="1" t="s">
        <v>7059</v>
      </c>
      <c r="B6250">
        <v>43832</v>
      </c>
    </row>
    <row r="6251" spans="1:2">
      <c r="A6251" s="1" t="s">
        <v>7060</v>
      </c>
      <c r="B6251">
        <v>43861</v>
      </c>
    </row>
    <row r="6252" spans="1:2">
      <c r="A6252" s="1" t="s">
        <v>7061</v>
      </c>
      <c r="B6252">
        <v>43654</v>
      </c>
    </row>
    <row r="6253" spans="1:2">
      <c r="A6253" s="1" t="s">
        <v>7062</v>
      </c>
      <c r="B6253">
        <v>43731</v>
      </c>
    </row>
    <row r="6254" spans="1:2">
      <c r="A6254" s="1" t="s">
        <v>7063</v>
      </c>
      <c r="B6254">
        <v>43628</v>
      </c>
    </row>
    <row r="6255" spans="1:2">
      <c r="A6255" s="1" t="s">
        <v>7064</v>
      </c>
      <c r="B6255">
        <v>43845</v>
      </c>
    </row>
    <row r="6256" spans="1:2">
      <c r="A6256" s="1" t="s">
        <v>7065</v>
      </c>
      <c r="B6256">
        <v>43826</v>
      </c>
    </row>
    <row r="6257" spans="1:2">
      <c r="A6257" s="1" t="s">
        <v>7066</v>
      </c>
      <c r="B6257">
        <v>43521</v>
      </c>
    </row>
    <row r="6258" spans="1:2">
      <c r="A6258" s="1" t="s">
        <v>7067</v>
      </c>
      <c r="B6258">
        <v>43658</v>
      </c>
    </row>
    <row r="6259" spans="1:2">
      <c r="A6259" s="1" t="s">
        <v>7068</v>
      </c>
      <c r="B6259">
        <v>43642</v>
      </c>
    </row>
    <row r="6260" spans="1:2">
      <c r="A6260" s="1" t="s">
        <v>7069</v>
      </c>
      <c r="B6260">
        <v>43740</v>
      </c>
    </row>
    <row r="6261" spans="1:2">
      <c r="A6261" s="1" t="s">
        <v>7070</v>
      </c>
      <c r="B6261">
        <v>43738</v>
      </c>
    </row>
    <row r="6262" spans="1:2">
      <c r="A6262" s="1" t="s">
        <v>7071</v>
      </c>
      <c r="B6262">
        <v>43634</v>
      </c>
    </row>
    <row r="6263" spans="1:2">
      <c r="A6263" s="1" t="s">
        <v>7072</v>
      </c>
      <c r="B6263">
        <v>43832</v>
      </c>
    </row>
    <row r="6264" spans="1:2">
      <c r="A6264" s="1" t="s">
        <v>7073</v>
      </c>
      <c r="B6264">
        <v>43826</v>
      </c>
    </row>
    <row r="6265" spans="1:2">
      <c r="A6265" s="1" t="s">
        <v>7074</v>
      </c>
      <c r="B6265">
        <v>43739</v>
      </c>
    </row>
    <row r="6266" spans="1:2">
      <c r="A6266" s="1" t="s">
        <v>7075</v>
      </c>
      <c r="B6266">
        <v>43762</v>
      </c>
    </row>
    <row r="6267" spans="1:2">
      <c r="A6267" s="1" t="s">
        <v>7076</v>
      </c>
      <c r="B6267">
        <v>43472</v>
      </c>
    </row>
    <row r="6268" spans="1:2">
      <c r="A6268" s="1" t="s">
        <v>7077</v>
      </c>
      <c r="B6268">
        <v>43825</v>
      </c>
    </row>
    <row r="6269" spans="1:2">
      <c r="A6269" s="1" t="s">
        <v>7078</v>
      </c>
      <c r="B6269">
        <v>43789</v>
      </c>
    </row>
    <row r="6270" spans="1:2">
      <c r="A6270" s="1" t="s">
        <v>7079</v>
      </c>
      <c r="B6270">
        <v>43777</v>
      </c>
    </row>
    <row r="6271" spans="1:2">
      <c r="A6271" s="1" t="s">
        <v>7080</v>
      </c>
      <c r="B6271" t="s">
        <v>638</v>
      </c>
    </row>
    <row r="6272" spans="1:2">
      <c r="A6272" s="1" t="s">
        <v>7081</v>
      </c>
      <c r="B6272">
        <v>43784</v>
      </c>
    </row>
    <row r="6273" spans="1:2">
      <c r="A6273" s="1" t="s">
        <v>7082</v>
      </c>
      <c r="B6273">
        <v>43465</v>
      </c>
    </row>
    <row r="6274" spans="1:2">
      <c r="A6274" s="1" t="s">
        <v>59</v>
      </c>
      <c r="B6274">
        <v>43868</v>
      </c>
    </row>
    <row r="6275" spans="1:2">
      <c r="A6275" s="1" t="s">
        <v>7083</v>
      </c>
      <c r="B6275">
        <v>43454</v>
      </c>
    </row>
    <row r="6276" spans="1:2">
      <c r="A6276" s="1" t="s">
        <v>7084</v>
      </c>
      <c r="B6276">
        <v>43801</v>
      </c>
    </row>
    <row r="6277" spans="1:2">
      <c r="A6277" s="1" t="s">
        <v>7085</v>
      </c>
      <c r="B6277">
        <v>43461</v>
      </c>
    </row>
    <row r="6278" spans="1:2">
      <c r="A6278" s="1" t="s">
        <v>7086</v>
      </c>
      <c r="B6278" t="s">
        <v>638</v>
      </c>
    </row>
    <row r="6279" spans="1:2">
      <c r="A6279" s="1" t="s">
        <v>7087</v>
      </c>
      <c r="B6279" t="s">
        <v>638</v>
      </c>
    </row>
    <row r="6280" spans="1:2">
      <c r="A6280" s="1" t="s">
        <v>7088</v>
      </c>
      <c r="B6280">
        <v>43620</v>
      </c>
    </row>
    <row r="6281" spans="1:2">
      <c r="A6281" s="1" t="s">
        <v>7089</v>
      </c>
      <c r="B6281">
        <v>43819</v>
      </c>
    </row>
    <row r="6282" spans="1:2">
      <c r="A6282" s="1" t="s">
        <v>7090</v>
      </c>
      <c r="B6282">
        <v>43753</v>
      </c>
    </row>
    <row r="6283" spans="1:2">
      <c r="A6283" s="1" t="s">
        <v>7091</v>
      </c>
      <c r="B6283">
        <v>43839</v>
      </c>
    </row>
    <row r="6284" spans="1:2">
      <c r="A6284" s="1" t="s">
        <v>7092</v>
      </c>
      <c r="B6284">
        <v>43817</v>
      </c>
    </row>
    <row r="6285" spans="1:2">
      <c r="A6285" s="1" t="s">
        <v>7093</v>
      </c>
      <c r="B6285">
        <v>43839</v>
      </c>
    </row>
    <row r="6286" spans="1:2">
      <c r="A6286" s="1" t="s">
        <v>7094</v>
      </c>
      <c r="B6286">
        <v>43592</v>
      </c>
    </row>
    <row r="6287" spans="1:2">
      <c r="A6287" s="1" t="s">
        <v>7095</v>
      </c>
      <c r="B6287">
        <v>43826</v>
      </c>
    </row>
    <row r="6288" spans="1:2">
      <c r="A6288" s="1" t="s">
        <v>7096</v>
      </c>
      <c r="B6288">
        <v>43733</v>
      </c>
    </row>
    <row r="6289" spans="1:2">
      <c r="A6289" s="1" t="s">
        <v>7097</v>
      </c>
      <c r="B6289">
        <v>43798</v>
      </c>
    </row>
    <row r="6290" spans="1:2">
      <c r="A6290" s="1" t="s">
        <v>7098</v>
      </c>
      <c r="B6290">
        <v>43739</v>
      </c>
    </row>
    <row r="6291" spans="1:2">
      <c r="A6291" s="1" t="s">
        <v>7099</v>
      </c>
      <c r="B6291">
        <v>43847</v>
      </c>
    </row>
    <row r="6292" spans="1:2">
      <c r="A6292" s="1" t="s">
        <v>7100</v>
      </c>
      <c r="B6292">
        <v>43734</v>
      </c>
    </row>
    <row r="6293" spans="1:2">
      <c r="A6293" s="1" t="s">
        <v>7101</v>
      </c>
      <c r="B6293">
        <v>43812</v>
      </c>
    </row>
    <row r="6294" spans="1:2">
      <c r="A6294" s="1" t="s">
        <v>7102</v>
      </c>
      <c r="B6294">
        <v>43825</v>
      </c>
    </row>
    <row r="6295" spans="1:2">
      <c r="A6295" s="1" t="s">
        <v>7103</v>
      </c>
      <c r="B6295">
        <v>43657</v>
      </c>
    </row>
    <row r="6296" spans="1:2">
      <c r="A6296" s="1" t="s">
        <v>7104</v>
      </c>
      <c r="B6296">
        <v>43847</v>
      </c>
    </row>
    <row r="6297" spans="1:2">
      <c r="A6297" s="1" t="s">
        <v>7105</v>
      </c>
      <c r="B6297">
        <v>43734</v>
      </c>
    </row>
    <row r="6298" spans="1:2">
      <c r="A6298" s="1" t="s">
        <v>7106</v>
      </c>
      <c r="B6298">
        <v>43740</v>
      </c>
    </row>
    <row r="6299" spans="1:2">
      <c r="A6299" s="1" t="s">
        <v>7107</v>
      </c>
      <c r="B6299">
        <v>43819</v>
      </c>
    </row>
    <row r="6300" spans="1:2">
      <c r="A6300" s="1" t="s">
        <v>7108</v>
      </c>
      <c r="B6300">
        <v>43833</v>
      </c>
    </row>
    <row r="6301" spans="1:2">
      <c r="A6301" s="1" t="s">
        <v>7109</v>
      </c>
      <c r="B6301">
        <v>43839</v>
      </c>
    </row>
    <row r="6302" spans="1:2">
      <c r="A6302" s="1" t="s">
        <v>7110</v>
      </c>
      <c r="B6302">
        <v>43812</v>
      </c>
    </row>
    <row r="6303" spans="1:2">
      <c r="A6303" s="1" t="s">
        <v>7111</v>
      </c>
      <c r="B6303" t="s">
        <v>638</v>
      </c>
    </row>
    <row r="6304" spans="1:2">
      <c r="A6304" s="1" t="s">
        <v>7112</v>
      </c>
      <c r="B6304">
        <v>43622</v>
      </c>
    </row>
    <row r="6305" spans="1:2">
      <c r="A6305" s="1" t="s">
        <v>7113</v>
      </c>
      <c r="B6305">
        <v>43738</v>
      </c>
    </row>
    <row r="6306" spans="1:2">
      <c r="A6306" s="1" t="s">
        <v>7114</v>
      </c>
      <c r="B6306">
        <v>43739</v>
      </c>
    </row>
    <row r="6307" spans="1:2">
      <c r="A6307" s="1" t="s">
        <v>7115</v>
      </c>
      <c r="B6307">
        <v>43822</v>
      </c>
    </row>
    <row r="6308" spans="1:2">
      <c r="A6308" s="1" t="s">
        <v>7116</v>
      </c>
      <c r="B6308">
        <v>43689</v>
      </c>
    </row>
    <row r="6309" spans="1:2">
      <c r="A6309" s="1" t="s">
        <v>7117</v>
      </c>
      <c r="B6309">
        <v>43671</v>
      </c>
    </row>
    <row r="6310" spans="1:2">
      <c r="A6310" s="1" t="s">
        <v>7118</v>
      </c>
      <c r="B6310">
        <v>43819</v>
      </c>
    </row>
    <row r="6311" spans="1:2">
      <c r="A6311" s="1" t="s">
        <v>7119</v>
      </c>
      <c r="B6311">
        <v>43805</v>
      </c>
    </row>
    <row r="6312" spans="1:2">
      <c r="A6312" s="1" t="s">
        <v>7120</v>
      </c>
      <c r="B6312">
        <v>43809</v>
      </c>
    </row>
    <row r="6313" spans="1:2">
      <c r="A6313" s="1" t="s">
        <v>7121</v>
      </c>
      <c r="B6313">
        <v>43819</v>
      </c>
    </row>
    <row r="6314" spans="1:2">
      <c r="A6314" s="1" t="s">
        <v>7122</v>
      </c>
      <c r="B6314">
        <v>43846</v>
      </c>
    </row>
    <row r="6315" spans="1:2">
      <c r="A6315" s="1" t="s">
        <v>7123</v>
      </c>
      <c r="B6315">
        <v>43830</v>
      </c>
    </row>
    <row r="6316" spans="1:2">
      <c r="A6316" s="1" t="s">
        <v>7124</v>
      </c>
      <c r="B6316">
        <v>43735</v>
      </c>
    </row>
    <row r="6317" spans="1:2">
      <c r="A6317" s="1" t="s">
        <v>7125</v>
      </c>
      <c r="B6317">
        <v>43734</v>
      </c>
    </row>
    <row r="6318" spans="1:2">
      <c r="A6318" s="1" t="s">
        <v>7126</v>
      </c>
      <c r="B6318">
        <v>43643</v>
      </c>
    </row>
    <row r="6319" spans="1:2">
      <c r="A6319" s="1" t="s">
        <v>7127</v>
      </c>
      <c r="B6319">
        <v>43739</v>
      </c>
    </row>
    <row r="6320" spans="1:2">
      <c r="A6320" s="1" t="s">
        <v>7128</v>
      </c>
      <c r="B6320">
        <v>43819</v>
      </c>
    </row>
    <row r="6321" spans="1:2">
      <c r="A6321" s="1" t="s">
        <v>7129</v>
      </c>
      <c r="B6321">
        <v>43811</v>
      </c>
    </row>
    <row r="6322" spans="1:2">
      <c r="A6322" s="1" t="s">
        <v>7130</v>
      </c>
      <c r="B6322">
        <v>43727</v>
      </c>
    </row>
    <row r="6323" spans="1:2">
      <c r="A6323" s="1" t="s">
        <v>7131</v>
      </c>
      <c r="B6323">
        <v>43833</v>
      </c>
    </row>
    <row r="6324" spans="1:2">
      <c r="A6324" s="1" t="s">
        <v>7132</v>
      </c>
      <c r="B6324" t="s">
        <v>638</v>
      </c>
    </row>
    <row r="6325" spans="1:2">
      <c r="A6325" s="1" t="s">
        <v>7133</v>
      </c>
      <c r="B6325">
        <v>43735</v>
      </c>
    </row>
    <row r="6326" spans="1:2">
      <c r="A6326" s="1" t="s">
        <v>7134</v>
      </c>
      <c r="B6326">
        <v>43637</v>
      </c>
    </row>
    <row r="6327" spans="1:2">
      <c r="A6327" s="1" t="s">
        <v>7135</v>
      </c>
      <c r="B6327">
        <v>43738</v>
      </c>
    </row>
    <row r="6328" spans="1:2">
      <c r="A6328" s="1" t="s">
        <v>7136</v>
      </c>
      <c r="B6328">
        <v>43817</v>
      </c>
    </row>
    <row r="6329" spans="1:2">
      <c r="A6329" s="1" t="s">
        <v>7137</v>
      </c>
      <c r="B6329">
        <v>43819</v>
      </c>
    </row>
    <row r="6330" spans="1:2">
      <c r="A6330" s="1" t="s">
        <v>7138</v>
      </c>
      <c r="B6330">
        <v>43861</v>
      </c>
    </row>
    <row r="6331" spans="1:2">
      <c r="A6331" s="1" t="s">
        <v>7139</v>
      </c>
      <c r="B6331">
        <v>43817</v>
      </c>
    </row>
    <row r="6332" spans="1:2">
      <c r="A6332" s="1" t="s">
        <v>7140</v>
      </c>
      <c r="B6332">
        <v>43861</v>
      </c>
    </row>
    <row r="6333" spans="1:2">
      <c r="A6333" s="1" t="s">
        <v>7141</v>
      </c>
      <c r="B6333">
        <v>43740</v>
      </c>
    </row>
    <row r="6334" spans="1:2">
      <c r="A6334" s="1" t="s">
        <v>7142</v>
      </c>
      <c r="B6334">
        <v>43815</v>
      </c>
    </row>
    <row r="6335" spans="1:2">
      <c r="A6335" s="1" t="s">
        <v>7143</v>
      </c>
      <c r="B6335" t="s">
        <v>638</v>
      </c>
    </row>
    <row r="6336" spans="1:2">
      <c r="A6336" s="1" t="s">
        <v>7144</v>
      </c>
      <c r="B6336">
        <v>43654</v>
      </c>
    </row>
    <row r="6337" spans="1:2">
      <c r="A6337" s="1" t="s">
        <v>7145</v>
      </c>
      <c r="B6337">
        <v>43738</v>
      </c>
    </row>
    <row r="6338" spans="1:2">
      <c r="A6338" s="1" t="s">
        <v>7146</v>
      </c>
      <c r="B6338">
        <v>43738</v>
      </c>
    </row>
    <row r="6339" spans="1:2">
      <c r="A6339" s="1" t="s">
        <v>7147</v>
      </c>
      <c r="B6339">
        <v>43830</v>
      </c>
    </row>
    <row r="6340" spans="1:2">
      <c r="A6340" s="1" t="s">
        <v>7148</v>
      </c>
      <c r="B6340">
        <v>43861</v>
      </c>
    </row>
    <row r="6341" spans="1:2">
      <c r="A6341" s="1" t="s">
        <v>7149</v>
      </c>
      <c r="B6341">
        <v>43830</v>
      </c>
    </row>
    <row r="6342" spans="1:2">
      <c r="A6342" s="1" t="s">
        <v>7150</v>
      </c>
      <c r="B6342">
        <v>43854</v>
      </c>
    </row>
    <row r="6343" spans="1:2">
      <c r="A6343" s="1" t="s">
        <v>7151</v>
      </c>
      <c r="B6343">
        <v>43594</v>
      </c>
    </row>
    <row r="6344" spans="1:2">
      <c r="A6344" s="1" t="s">
        <v>7152</v>
      </c>
      <c r="B6344">
        <v>43811</v>
      </c>
    </row>
    <row r="6345" spans="1:2">
      <c r="A6345" s="1" t="s">
        <v>7153</v>
      </c>
      <c r="B6345">
        <v>43833</v>
      </c>
    </row>
    <row r="6346" spans="1:2">
      <c r="A6346" s="1" t="s">
        <v>452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7154</v>
      </c>
      <c r="B6348">
        <v>43739</v>
      </c>
    </row>
    <row r="6349" spans="1:2">
      <c r="A6349" s="1" t="s">
        <v>7155</v>
      </c>
      <c r="B6349">
        <v>43826</v>
      </c>
    </row>
    <row r="6350" spans="1:2">
      <c r="A6350" s="1" t="s">
        <v>7156</v>
      </c>
      <c r="B6350">
        <v>43819</v>
      </c>
    </row>
    <row r="6351" spans="1:2">
      <c r="A6351" s="1" t="s">
        <v>7157</v>
      </c>
      <c r="B6351">
        <v>43819</v>
      </c>
    </row>
    <row r="6352" spans="1:2">
      <c r="A6352" s="1" t="s">
        <v>7158</v>
      </c>
      <c r="B6352">
        <v>43727</v>
      </c>
    </row>
    <row r="6353" spans="1:2">
      <c r="A6353" s="1" t="s">
        <v>7159</v>
      </c>
      <c r="B6353">
        <v>43738</v>
      </c>
    </row>
    <row r="6354" spans="1:2">
      <c r="A6354" s="1" t="s">
        <v>7160</v>
      </c>
      <c r="B6354">
        <v>43839</v>
      </c>
    </row>
    <row r="6355" spans="1:2">
      <c r="A6355" s="1" t="s">
        <v>7161</v>
      </c>
      <c r="B6355">
        <v>43738</v>
      </c>
    </row>
    <row r="6356" spans="1:2">
      <c r="A6356" s="1" t="s">
        <v>7162</v>
      </c>
      <c r="B6356">
        <v>43830</v>
      </c>
    </row>
    <row r="6357" spans="1:2">
      <c r="A6357" s="1" t="s">
        <v>7163</v>
      </c>
      <c r="B6357">
        <v>43738</v>
      </c>
    </row>
    <row r="6358" spans="1:2">
      <c r="A6358" s="1" t="s">
        <v>7164</v>
      </c>
      <c r="B6358">
        <v>43830</v>
      </c>
    </row>
    <row r="6359" spans="1:2">
      <c r="A6359" s="1" t="s">
        <v>7165</v>
      </c>
      <c r="B6359">
        <v>43794</v>
      </c>
    </row>
    <row r="6360" spans="1:2">
      <c r="A6360" s="1" t="s">
        <v>7166</v>
      </c>
      <c r="B6360">
        <v>43465</v>
      </c>
    </row>
    <row r="6361" spans="1:2">
      <c r="A6361" s="1" t="s">
        <v>7167</v>
      </c>
      <c r="B6361">
        <v>43717</v>
      </c>
    </row>
    <row r="6362" spans="1:2">
      <c r="A6362" s="1" t="s">
        <v>7168</v>
      </c>
      <c r="B6362">
        <v>43794</v>
      </c>
    </row>
    <row r="6363" spans="1:2">
      <c r="A6363" s="1" t="s">
        <v>7169</v>
      </c>
      <c r="B6363">
        <v>43830</v>
      </c>
    </row>
    <row r="6364" spans="1:2">
      <c r="A6364" s="1" t="s">
        <v>7170</v>
      </c>
      <c r="B6364">
        <v>43830</v>
      </c>
    </row>
    <row r="6365" spans="1:2">
      <c r="A6365" s="1" t="s">
        <v>7171</v>
      </c>
      <c r="B6365">
        <v>43808</v>
      </c>
    </row>
    <row r="6366" spans="1:2">
      <c r="A6366" s="1" t="s">
        <v>7172</v>
      </c>
      <c r="B6366">
        <v>43815</v>
      </c>
    </row>
    <row r="6367" spans="1:2">
      <c r="A6367" s="1" t="s">
        <v>7173</v>
      </c>
      <c r="B6367" t="s">
        <v>638</v>
      </c>
    </row>
    <row r="6368" spans="1:2">
      <c r="A6368" s="1" t="s">
        <v>7174</v>
      </c>
      <c r="B6368">
        <v>43766</v>
      </c>
    </row>
    <row r="6369" spans="1:2">
      <c r="A6369" s="1" t="s">
        <v>7175</v>
      </c>
      <c r="B6369">
        <v>43745</v>
      </c>
    </row>
    <row r="6370" spans="1:2">
      <c r="A6370" s="1" t="s">
        <v>7176</v>
      </c>
      <c r="B6370">
        <v>43783</v>
      </c>
    </row>
    <row r="6371" spans="1:2">
      <c r="A6371" s="1" t="s">
        <v>7177</v>
      </c>
      <c r="B6371">
        <v>43595</v>
      </c>
    </row>
    <row r="6372" spans="1:2">
      <c r="A6372" s="1" t="s">
        <v>7178</v>
      </c>
      <c r="B6372">
        <v>43740</v>
      </c>
    </row>
    <row r="6373" spans="1:2">
      <c r="A6373" s="1" t="s">
        <v>7179</v>
      </c>
      <c r="B6373">
        <v>43798</v>
      </c>
    </row>
    <row r="6374" spans="1:2">
      <c r="A6374" s="1" t="s">
        <v>7180</v>
      </c>
      <c r="B6374">
        <v>43727</v>
      </c>
    </row>
    <row r="6375" spans="1:2">
      <c r="A6375" s="1" t="s">
        <v>7181</v>
      </c>
      <c r="B6375">
        <v>43461</v>
      </c>
    </row>
    <row r="6376" spans="1:2">
      <c r="A6376" s="1" t="s">
        <v>7182</v>
      </c>
      <c r="B6376">
        <v>43735</v>
      </c>
    </row>
    <row r="6377" spans="1:2">
      <c r="A6377" s="1" t="s">
        <v>7183</v>
      </c>
      <c r="B6377">
        <v>43739</v>
      </c>
    </row>
    <row r="6378" spans="1:2">
      <c r="A6378" s="1" t="s">
        <v>7184</v>
      </c>
      <c r="B6378">
        <v>43468</v>
      </c>
    </row>
    <row r="6379" spans="1:2">
      <c r="A6379" s="1" t="s">
        <v>7185</v>
      </c>
      <c r="B6379">
        <v>44185</v>
      </c>
    </row>
    <row r="6380" spans="1:2">
      <c r="A6380" s="1" t="s">
        <v>7186</v>
      </c>
      <c r="B6380">
        <v>43461</v>
      </c>
    </row>
    <row r="6381" spans="1:2">
      <c r="A6381" s="1" t="s">
        <v>7187</v>
      </c>
      <c r="B6381">
        <v>43794</v>
      </c>
    </row>
    <row r="6382" spans="1:2">
      <c r="A6382" s="1" t="s">
        <v>7188</v>
      </c>
      <c r="B6382">
        <v>43465</v>
      </c>
    </row>
    <row r="6383" spans="1:2">
      <c r="A6383" s="1" t="s">
        <v>7189</v>
      </c>
      <c r="B6383">
        <v>43808</v>
      </c>
    </row>
    <row r="6384" spans="1:2">
      <c r="A6384" s="1" t="s">
        <v>7190</v>
      </c>
      <c r="B6384">
        <v>43826</v>
      </c>
    </row>
    <row r="6385" spans="1:2">
      <c r="A6385" s="1" t="s">
        <v>7191</v>
      </c>
      <c r="B6385">
        <v>43739</v>
      </c>
    </row>
    <row r="6386" spans="1:2">
      <c r="A6386" s="1" t="s">
        <v>7192</v>
      </c>
      <c r="B6386">
        <v>43770</v>
      </c>
    </row>
    <row r="6387" spans="1:2">
      <c r="A6387" s="1" t="s">
        <v>7193</v>
      </c>
      <c r="B6387">
        <v>43622</v>
      </c>
    </row>
    <row r="6388" spans="1:2">
      <c r="A6388" s="1" t="s">
        <v>7194</v>
      </c>
      <c r="B6388">
        <v>43735</v>
      </c>
    </row>
    <row r="6389" spans="1:2">
      <c r="A6389" s="1" t="s">
        <v>7195</v>
      </c>
      <c r="B6389">
        <v>43815</v>
      </c>
    </row>
    <row r="6390" spans="1:2">
      <c r="A6390" s="1" t="s">
        <v>7196</v>
      </c>
      <c r="B6390">
        <v>43768</v>
      </c>
    </row>
    <row r="6391" spans="1:2">
      <c r="A6391" s="1" t="s">
        <v>7197</v>
      </c>
      <c r="B6391">
        <v>43826</v>
      </c>
    </row>
    <row r="6392" spans="1:2">
      <c r="A6392" s="1" t="s">
        <v>62</v>
      </c>
      <c r="B6392">
        <v>43857</v>
      </c>
    </row>
    <row r="6393" spans="1:2">
      <c r="A6393" s="1" t="s">
        <v>7198</v>
      </c>
      <c r="B6393">
        <v>43654</v>
      </c>
    </row>
    <row r="6394" spans="1:2">
      <c r="A6394" s="1" t="s">
        <v>7199</v>
      </c>
      <c r="B6394">
        <v>43817</v>
      </c>
    </row>
    <row r="6395" spans="1:2">
      <c r="A6395" s="1" t="s">
        <v>7200</v>
      </c>
      <c r="B6395">
        <v>43777</v>
      </c>
    </row>
    <row r="6396" spans="1:2">
      <c r="A6396" s="1" t="s">
        <v>7201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7202</v>
      </c>
      <c r="B6398">
        <v>43847</v>
      </c>
    </row>
    <row r="6399" spans="1:2">
      <c r="A6399" s="1" t="s">
        <v>7203</v>
      </c>
      <c r="B6399">
        <v>43819</v>
      </c>
    </row>
    <row r="6400" spans="1:2">
      <c r="A6400" s="1" t="s">
        <v>7204</v>
      </c>
      <c r="B6400">
        <v>43524</v>
      </c>
    </row>
    <row r="6401" spans="1:2">
      <c r="A6401" s="1" t="s">
        <v>7205</v>
      </c>
      <c r="B6401">
        <v>43770</v>
      </c>
    </row>
    <row r="6402" spans="1:2">
      <c r="A6402" s="1" t="s">
        <v>7206</v>
      </c>
      <c r="B6402">
        <v>43836</v>
      </c>
    </row>
    <row r="6403" spans="1:2">
      <c r="A6403" s="1" t="s">
        <v>7207</v>
      </c>
      <c r="B6403">
        <v>43732</v>
      </c>
    </row>
    <row r="6404" spans="1:2">
      <c r="A6404" s="1" t="s">
        <v>7208</v>
      </c>
      <c r="B6404">
        <v>43829</v>
      </c>
    </row>
    <row r="6405" spans="1:2">
      <c r="A6405" s="1" t="s">
        <v>7209</v>
      </c>
      <c r="B6405">
        <v>43819</v>
      </c>
    </row>
    <row r="6406" spans="1:2">
      <c r="A6406" s="1" t="s">
        <v>7210</v>
      </c>
      <c r="B6406">
        <v>43811</v>
      </c>
    </row>
    <row r="6407" spans="1:2">
      <c r="A6407" s="1" t="s">
        <v>7211</v>
      </c>
      <c r="B6407">
        <v>43811</v>
      </c>
    </row>
    <row r="6408" spans="1:2">
      <c r="A6408" s="1" t="s">
        <v>7212</v>
      </c>
      <c r="B6408">
        <v>43461</v>
      </c>
    </row>
    <row r="6409" spans="1:2">
      <c r="A6409" s="1" t="s">
        <v>7213</v>
      </c>
      <c r="B6409">
        <v>43815</v>
      </c>
    </row>
    <row r="6410" spans="1:2">
      <c r="A6410" s="1" t="s">
        <v>7214</v>
      </c>
      <c r="B6410">
        <v>43739</v>
      </c>
    </row>
    <row r="6411" spans="1:2">
      <c r="A6411" s="1" t="s">
        <v>7215</v>
      </c>
      <c r="B6411">
        <v>43830</v>
      </c>
    </row>
    <row r="6412" spans="1:2">
      <c r="A6412" s="1" t="s">
        <v>7216</v>
      </c>
      <c r="B6412">
        <v>43739</v>
      </c>
    </row>
    <row r="6413" spans="1:2">
      <c r="A6413" s="1" t="s">
        <v>7217</v>
      </c>
      <c r="B6413">
        <v>43738</v>
      </c>
    </row>
    <row r="6414" spans="1:2">
      <c r="A6414" s="1" t="s">
        <v>571</v>
      </c>
      <c r="B6414">
        <v>43784</v>
      </c>
    </row>
    <row r="6415" spans="1:2">
      <c r="A6415" s="1" t="s">
        <v>7218</v>
      </c>
      <c r="B6415">
        <v>43573</v>
      </c>
    </row>
    <row r="6416" spans="1:2">
      <c r="A6416" s="1" t="s">
        <v>7219</v>
      </c>
      <c r="B6416">
        <v>43759</v>
      </c>
    </row>
    <row r="6417" spans="1:2">
      <c r="A6417" s="1" t="s">
        <v>7220</v>
      </c>
      <c r="B6417">
        <v>43825</v>
      </c>
    </row>
    <row r="6418" spans="1:2">
      <c r="A6418" s="1" t="s">
        <v>7221</v>
      </c>
      <c r="B6418">
        <v>43467</v>
      </c>
    </row>
    <row r="6419" spans="1:2">
      <c r="A6419" s="1" t="s">
        <v>7222</v>
      </c>
      <c r="B6419">
        <v>43467</v>
      </c>
    </row>
    <row r="6420" spans="1:2">
      <c r="A6420" s="1" t="s">
        <v>7223</v>
      </c>
      <c r="B6420">
        <v>43565</v>
      </c>
    </row>
    <row r="6421" spans="1:2">
      <c r="A6421" s="1" t="s">
        <v>7224</v>
      </c>
      <c r="B6421">
        <v>43654</v>
      </c>
    </row>
    <row r="6422" spans="1:2">
      <c r="A6422" s="1" t="s">
        <v>7225</v>
      </c>
      <c r="B6422">
        <v>43819</v>
      </c>
    </row>
    <row r="6423" spans="1:2">
      <c r="A6423" s="1" t="s">
        <v>7226</v>
      </c>
      <c r="B6423">
        <v>43462</v>
      </c>
    </row>
    <row r="6424" spans="1:2">
      <c r="A6424" s="1" t="s">
        <v>7227</v>
      </c>
      <c r="B6424">
        <v>43818</v>
      </c>
    </row>
    <row r="6425" spans="1:2">
      <c r="A6425" s="1" t="s">
        <v>7228</v>
      </c>
      <c r="B6425">
        <v>43735</v>
      </c>
    </row>
    <row r="6426" spans="1:2">
      <c r="A6426" s="1" t="s">
        <v>7229</v>
      </c>
      <c r="B6426">
        <v>43591</v>
      </c>
    </row>
    <row r="6427" spans="1:2">
      <c r="A6427" s="1" t="s">
        <v>7230</v>
      </c>
      <c r="B6427" t="s">
        <v>638</v>
      </c>
    </row>
    <row r="6428" spans="1:2">
      <c r="A6428" s="1" t="s">
        <v>7231</v>
      </c>
      <c r="B6428">
        <v>43738</v>
      </c>
    </row>
    <row r="6429" spans="1:2">
      <c r="A6429" s="1" t="s">
        <v>7232</v>
      </c>
      <c r="B6429">
        <v>43802</v>
      </c>
    </row>
    <row r="6430" spans="1:2">
      <c r="A6430" s="1" t="s">
        <v>7233</v>
      </c>
      <c r="B6430">
        <v>43563</v>
      </c>
    </row>
    <row r="6431" spans="1:2">
      <c r="A6431" s="1" t="s">
        <v>7234</v>
      </c>
      <c r="B6431">
        <v>43738</v>
      </c>
    </row>
    <row r="6432" spans="1:2">
      <c r="A6432" s="1" t="s">
        <v>7235</v>
      </c>
      <c r="B6432">
        <v>43465</v>
      </c>
    </row>
    <row r="6433" spans="1:2">
      <c r="A6433" s="1" t="s">
        <v>7236</v>
      </c>
      <c r="B6433">
        <v>43738</v>
      </c>
    </row>
    <row r="6434" spans="1:2">
      <c r="A6434" s="1" t="s">
        <v>7237</v>
      </c>
      <c r="B6434">
        <v>43830</v>
      </c>
    </row>
    <row r="6435" spans="1:2">
      <c r="A6435" s="1" t="s">
        <v>7238</v>
      </c>
      <c r="B6435">
        <v>43805</v>
      </c>
    </row>
    <row r="6436" spans="1:2">
      <c r="A6436" s="1" t="s">
        <v>7239</v>
      </c>
      <c r="B6436">
        <v>43811</v>
      </c>
    </row>
    <row r="6437" spans="1:2">
      <c r="A6437" s="1" t="s">
        <v>7240</v>
      </c>
      <c r="B6437">
        <v>43738</v>
      </c>
    </row>
    <row r="6438" spans="1:2">
      <c r="A6438" s="1" t="s">
        <v>7241</v>
      </c>
      <c r="B6438">
        <v>43773</v>
      </c>
    </row>
    <row r="6439" spans="1:2">
      <c r="A6439" s="1" t="s">
        <v>7242</v>
      </c>
      <c r="B6439">
        <v>43581</v>
      </c>
    </row>
    <row r="6440" spans="1:2">
      <c r="A6440" s="1" t="s">
        <v>7243</v>
      </c>
      <c r="B6440">
        <v>43819</v>
      </c>
    </row>
    <row r="6441" spans="1:2">
      <c r="A6441" s="1" t="s">
        <v>7244</v>
      </c>
      <c r="B6441">
        <v>43784</v>
      </c>
    </row>
    <row r="6442" spans="1:2">
      <c r="A6442" s="1" t="s">
        <v>7245</v>
      </c>
      <c r="B6442">
        <v>43836</v>
      </c>
    </row>
    <row r="6443" spans="1:2">
      <c r="A6443" s="1" t="s">
        <v>7246</v>
      </c>
      <c r="B6443">
        <v>43734</v>
      </c>
    </row>
    <row r="6444" spans="1:2">
      <c r="A6444" s="1" t="s">
        <v>7247</v>
      </c>
      <c r="B6444">
        <v>43808</v>
      </c>
    </row>
    <row r="6445" spans="1:2">
      <c r="A6445" s="1" t="s">
        <v>7248</v>
      </c>
      <c r="B6445">
        <v>43461</v>
      </c>
    </row>
    <row r="6446" spans="1:2">
      <c r="A6446" s="1" t="s">
        <v>7249</v>
      </c>
      <c r="B6446">
        <v>43840</v>
      </c>
    </row>
    <row r="6447" spans="1:2">
      <c r="A6447" s="1" t="s">
        <v>7250</v>
      </c>
      <c r="B6447">
        <v>43861</v>
      </c>
    </row>
    <row r="6448" spans="1:2">
      <c r="A6448" s="1" t="s">
        <v>7251</v>
      </c>
      <c r="B6448">
        <v>43801</v>
      </c>
    </row>
    <row r="6449" spans="1:2">
      <c r="A6449" s="1" t="s">
        <v>7252</v>
      </c>
      <c r="B6449">
        <v>43819</v>
      </c>
    </row>
    <row r="6450" spans="1:2">
      <c r="A6450" s="1" t="s">
        <v>7253</v>
      </c>
      <c r="B6450">
        <v>43677</v>
      </c>
    </row>
    <row r="6451" spans="1:2">
      <c r="A6451" s="1" t="s">
        <v>7254</v>
      </c>
      <c r="B6451">
        <v>43868</v>
      </c>
    </row>
    <row r="6452" spans="1:2">
      <c r="A6452" s="1" t="s">
        <v>7255</v>
      </c>
      <c r="B6452" t="s">
        <v>638</v>
      </c>
    </row>
    <row r="6453" spans="1:2">
      <c r="A6453" s="1" t="s">
        <v>7256</v>
      </c>
      <c r="B6453" t="s">
        <v>638</v>
      </c>
    </row>
    <row r="6454" spans="1:2">
      <c r="A6454" s="1" t="s">
        <v>7257</v>
      </c>
      <c r="B6454">
        <v>43738</v>
      </c>
    </row>
    <row r="6455" spans="1:2">
      <c r="A6455" s="1" t="s">
        <v>7258</v>
      </c>
      <c r="B6455">
        <v>43465</v>
      </c>
    </row>
    <row r="6456" spans="1:2">
      <c r="A6456" s="1" t="s">
        <v>7259</v>
      </c>
      <c r="B6456">
        <v>43770</v>
      </c>
    </row>
    <row r="6457" spans="1:2">
      <c r="A6457" s="1" t="s">
        <v>7260</v>
      </c>
      <c r="B6457">
        <v>43818</v>
      </c>
    </row>
    <row r="6458" spans="1:2">
      <c r="A6458" s="1" t="s">
        <v>78</v>
      </c>
      <c r="B6458">
        <v>43819</v>
      </c>
    </row>
    <row r="6459" spans="1:2">
      <c r="A6459" s="1" t="s">
        <v>7261</v>
      </c>
      <c r="B6459">
        <v>43822</v>
      </c>
    </row>
    <row r="6460" spans="1:2">
      <c r="A6460" s="1" t="s">
        <v>7262</v>
      </c>
      <c r="B6460">
        <v>43830</v>
      </c>
    </row>
    <row r="6461" spans="1:2">
      <c r="A6461" s="1" t="s">
        <v>7263</v>
      </c>
      <c r="B6461">
        <v>43739</v>
      </c>
    </row>
    <row r="6462" spans="1:2">
      <c r="A6462" s="1" t="s">
        <v>7264</v>
      </c>
      <c r="B6462">
        <v>43845</v>
      </c>
    </row>
    <row r="6463" spans="1:2">
      <c r="A6463" s="1" t="s">
        <v>7265</v>
      </c>
      <c r="B6463">
        <v>43830</v>
      </c>
    </row>
    <row r="6464" spans="1:2">
      <c r="A6464" s="1" t="s">
        <v>7266</v>
      </c>
      <c r="B6464">
        <v>43836</v>
      </c>
    </row>
    <row r="6465" spans="1:2">
      <c r="A6465" s="1" t="s">
        <v>7267</v>
      </c>
      <c r="B6465">
        <v>43825</v>
      </c>
    </row>
    <row r="6466" spans="1:2">
      <c r="A6466" s="1" t="s">
        <v>7268</v>
      </c>
      <c r="B6466">
        <v>43794</v>
      </c>
    </row>
    <row r="6467" spans="1:2">
      <c r="A6467" s="1" t="s">
        <v>7269</v>
      </c>
      <c r="B6467">
        <v>43812</v>
      </c>
    </row>
    <row r="6468" spans="1:2">
      <c r="A6468" s="1" t="s">
        <v>7270</v>
      </c>
      <c r="B6468">
        <v>43815</v>
      </c>
    </row>
    <row r="6469" spans="1:2">
      <c r="A6469" s="1" t="s">
        <v>7271</v>
      </c>
      <c r="B6469">
        <v>43468</v>
      </c>
    </row>
    <row r="6470" spans="1:2">
      <c r="A6470" s="1" t="s">
        <v>7272</v>
      </c>
      <c r="B6470">
        <v>43796</v>
      </c>
    </row>
    <row r="6471" spans="1:2">
      <c r="A6471" s="1" t="s">
        <v>7273</v>
      </c>
      <c r="B6471">
        <v>43794</v>
      </c>
    </row>
    <row r="6472" spans="1:2">
      <c r="A6472" s="1" t="s">
        <v>7274</v>
      </c>
      <c r="B6472">
        <v>43539</v>
      </c>
    </row>
    <row r="6473" spans="1:2">
      <c r="A6473" s="1" t="s">
        <v>7275</v>
      </c>
      <c r="B6473">
        <v>43889</v>
      </c>
    </row>
    <row r="6474" spans="1:2">
      <c r="A6474" s="1" t="s">
        <v>7276</v>
      </c>
      <c r="B6474">
        <v>43833</v>
      </c>
    </row>
    <row r="6475" spans="1:2">
      <c r="A6475" s="1" t="s">
        <v>7277</v>
      </c>
      <c r="B6475">
        <v>43475</v>
      </c>
    </row>
    <row r="6476" spans="1:2">
      <c r="A6476" s="1" t="s">
        <v>7278</v>
      </c>
      <c r="B6476">
        <v>43644</v>
      </c>
    </row>
    <row r="6477" spans="1:2">
      <c r="A6477" s="1" t="s">
        <v>7279</v>
      </c>
      <c r="B6477">
        <v>43735</v>
      </c>
    </row>
    <row r="6478" spans="1:2">
      <c r="A6478" s="1" t="s">
        <v>7280</v>
      </c>
      <c r="B6478">
        <v>43845</v>
      </c>
    </row>
    <row r="6479" spans="1:2">
      <c r="A6479" s="1" t="s">
        <v>7281</v>
      </c>
      <c r="B6479">
        <v>43633</v>
      </c>
    </row>
    <row r="6480" spans="1:2">
      <c r="A6480" s="1" t="s">
        <v>7282</v>
      </c>
      <c r="B6480">
        <v>43822</v>
      </c>
    </row>
    <row r="6481" spans="1:2">
      <c r="A6481" s="1" t="s">
        <v>7283</v>
      </c>
      <c r="B6481">
        <v>43623</v>
      </c>
    </row>
    <row r="6482" spans="1:2">
      <c r="A6482" s="1" t="s">
        <v>7284</v>
      </c>
      <c r="B6482">
        <v>43734</v>
      </c>
    </row>
    <row r="6483" spans="1:2">
      <c r="A6483" s="1" t="s">
        <v>7285</v>
      </c>
      <c r="B6483">
        <v>43822</v>
      </c>
    </row>
    <row r="6484" spans="1:2">
      <c r="A6484" s="1" t="s">
        <v>7286</v>
      </c>
      <c r="B6484">
        <v>43822</v>
      </c>
    </row>
    <row r="6485" spans="1:2">
      <c r="A6485" s="1" t="s">
        <v>7287</v>
      </c>
      <c r="B6485">
        <v>43790</v>
      </c>
    </row>
    <row r="6486" spans="1:2">
      <c r="A6486" s="1" t="s">
        <v>7288</v>
      </c>
      <c r="B6486">
        <v>43833</v>
      </c>
    </row>
    <row r="6487" spans="1:2">
      <c r="A6487" s="1" t="s">
        <v>7289</v>
      </c>
      <c r="B6487">
        <v>43556</v>
      </c>
    </row>
    <row r="6488" spans="1:2">
      <c r="A6488" s="1" t="s">
        <v>7290</v>
      </c>
      <c r="B6488">
        <v>43739</v>
      </c>
    </row>
    <row r="6489" spans="1:2">
      <c r="A6489" s="1" t="s">
        <v>7291</v>
      </c>
      <c r="B6489">
        <v>43864</v>
      </c>
    </row>
    <row r="6490" spans="1:2">
      <c r="A6490" s="1" t="s">
        <v>7292</v>
      </c>
      <c r="B6490">
        <v>43830</v>
      </c>
    </row>
    <row r="6491" spans="1:2">
      <c r="A6491" s="1" t="s">
        <v>7293</v>
      </c>
      <c r="B6491">
        <v>43830</v>
      </c>
    </row>
    <row r="6492" spans="1:2">
      <c r="A6492" s="1" t="s">
        <v>7294</v>
      </c>
      <c r="B6492">
        <v>43559</v>
      </c>
    </row>
    <row r="6493" spans="1:2">
      <c r="A6493" s="1" t="s">
        <v>7295</v>
      </c>
      <c r="B6493">
        <v>43739</v>
      </c>
    </row>
    <row r="6494" spans="1:2">
      <c r="A6494" s="1" t="s">
        <v>7296</v>
      </c>
      <c r="B6494">
        <v>43818</v>
      </c>
    </row>
    <row r="6495" spans="1:2">
      <c r="A6495" s="1" t="s">
        <v>7297</v>
      </c>
      <c r="B6495">
        <v>43819</v>
      </c>
    </row>
    <row r="6496" spans="1:2">
      <c r="A6496" s="1" t="s">
        <v>94</v>
      </c>
      <c r="B6496">
        <v>43830</v>
      </c>
    </row>
    <row r="6497" spans="1:2">
      <c r="A6497" s="1" t="s">
        <v>7298</v>
      </c>
      <c r="B6497">
        <v>43892</v>
      </c>
    </row>
    <row r="6498" spans="1:2">
      <c r="A6498" s="1" t="s">
        <v>7299</v>
      </c>
      <c r="B6498">
        <v>43467</v>
      </c>
    </row>
    <row r="6499" spans="1:2">
      <c r="A6499" s="1" t="s">
        <v>7300</v>
      </c>
      <c r="B6499">
        <v>43690</v>
      </c>
    </row>
    <row r="6500" spans="1:2">
      <c r="A6500" s="1" t="s">
        <v>7301</v>
      </c>
      <c r="B6500">
        <v>43462</v>
      </c>
    </row>
    <row r="6501" spans="1:2">
      <c r="A6501" s="1" t="s">
        <v>7302</v>
      </c>
      <c r="B6501">
        <v>43738</v>
      </c>
    </row>
    <row r="6502" spans="1:2">
      <c r="A6502" s="1" t="s">
        <v>7303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7304</v>
      </c>
      <c r="B6504">
        <v>43853</v>
      </c>
    </row>
    <row r="6505" spans="1:2">
      <c r="A6505" s="1" t="s">
        <v>7305</v>
      </c>
      <c r="B6505">
        <v>43791</v>
      </c>
    </row>
    <row r="6506" spans="1:2">
      <c r="A6506" s="1" t="s">
        <v>7306</v>
      </c>
      <c r="B6506">
        <v>43465</v>
      </c>
    </row>
    <row r="6507" spans="1:2">
      <c r="A6507" s="1" t="s">
        <v>7307</v>
      </c>
      <c r="B6507">
        <v>43462</v>
      </c>
    </row>
    <row r="6508" spans="1:2">
      <c r="A6508" s="1" t="s">
        <v>7308</v>
      </c>
      <c r="B6508">
        <v>43908</v>
      </c>
    </row>
    <row r="6509" spans="1:2">
      <c r="A6509" s="1" t="s">
        <v>7309</v>
      </c>
      <c r="B6509">
        <v>43798</v>
      </c>
    </row>
    <row r="6510" spans="1:2">
      <c r="A6510" s="1" t="s">
        <v>7310</v>
      </c>
      <c r="B6510">
        <v>43808</v>
      </c>
    </row>
    <row r="6511" spans="1:2">
      <c r="A6511" s="1" t="s">
        <v>7311</v>
      </c>
      <c r="B6511">
        <v>43654</v>
      </c>
    </row>
    <row r="6512" spans="1:2">
      <c r="A6512" s="1" t="s">
        <v>7312</v>
      </c>
      <c r="B6512">
        <v>43812</v>
      </c>
    </row>
    <row r="6513" spans="1:2">
      <c r="A6513" s="1" t="s">
        <v>7313</v>
      </c>
      <c r="B6513">
        <v>43742</v>
      </c>
    </row>
    <row r="6514" spans="1:2">
      <c r="A6514" s="1" t="s">
        <v>7314</v>
      </c>
      <c r="B6514">
        <v>43738</v>
      </c>
    </row>
    <row r="6515" spans="1:2">
      <c r="A6515" s="1" t="s">
        <v>7315</v>
      </c>
      <c r="B6515">
        <v>43796</v>
      </c>
    </row>
    <row r="6516" spans="1:2">
      <c r="A6516" s="1" t="s">
        <v>7316</v>
      </c>
      <c r="B6516">
        <v>43845</v>
      </c>
    </row>
    <row r="6517" spans="1:2">
      <c r="A6517" s="1" t="s">
        <v>7317</v>
      </c>
      <c r="B6517">
        <v>43740</v>
      </c>
    </row>
    <row r="6518" spans="1:2">
      <c r="A6518" s="1" t="s">
        <v>7318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7319</v>
      </c>
      <c r="B6520">
        <v>43739</v>
      </c>
    </row>
    <row r="6521" spans="1:2">
      <c r="A6521" s="1" t="s">
        <v>7320</v>
      </c>
      <c r="B6521">
        <v>43461</v>
      </c>
    </row>
    <row r="6522" spans="1:2">
      <c r="A6522" s="1" t="s">
        <v>7321</v>
      </c>
      <c r="B6522">
        <v>43752</v>
      </c>
    </row>
    <row r="6523" spans="1:2">
      <c r="A6523" s="1" t="s">
        <v>7322</v>
      </c>
      <c r="B6523">
        <v>43734</v>
      </c>
    </row>
    <row r="6524" spans="1:2">
      <c r="A6524" s="1" t="s">
        <v>7323</v>
      </c>
      <c r="B6524">
        <v>43500</v>
      </c>
    </row>
    <row r="6525" spans="1:2">
      <c r="A6525" s="1" t="s">
        <v>7324</v>
      </c>
      <c r="B6525">
        <v>43818</v>
      </c>
    </row>
    <row r="6526" spans="1:2">
      <c r="A6526" s="1" t="s">
        <v>7325</v>
      </c>
      <c r="B6526">
        <v>43809</v>
      </c>
    </row>
    <row r="6527" spans="1:2">
      <c r="A6527" s="1" t="s">
        <v>7326</v>
      </c>
      <c r="B6527">
        <v>43853</v>
      </c>
    </row>
    <row r="6528" spans="1:2">
      <c r="A6528" s="1" t="s">
        <v>7327</v>
      </c>
      <c r="B6528">
        <v>43844</v>
      </c>
    </row>
    <row r="6529" spans="1:2">
      <c r="A6529" s="1" t="s">
        <v>7328</v>
      </c>
      <c r="B6529">
        <v>43847</v>
      </c>
    </row>
    <row r="6530" spans="1:2">
      <c r="A6530" s="1" t="s">
        <v>7329</v>
      </c>
      <c r="B6530">
        <v>43465</v>
      </c>
    </row>
    <row r="6531" spans="1:2">
      <c r="A6531" s="1" t="s">
        <v>7330</v>
      </c>
      <c r="B6531">
        <v>43830</v>
      </c>
    </row>
    <row r="6532" spans="1:2">
      <c r="A6532" s="1" t="s">
        <v>7331</v>
      </c>
      <c r="B6532" t="s">
        <v>638</v>
      </c>
    </row>
    <row r="6533" spans="1:2">
      <c r="A6533" s="1" t="s">
        <v>7332</v>
      </c>
      <c r="B6533">
        <v>43738</v>
      </c>
    </row>
    <row r="6534" spans="1:2">
      <c r="A6534" s="1" t="s">
        <v>7333</v>
      </c>
      <c r="B6534">
        <v>43738</v>
      </c>
    </row>
    <row r="6535" spans="1:2">
      <c r="A6535" s="1" t="s">
        <v>7334</v>
      </c>
      <c r="B6535">
        <v>43801</v>
      </c>
    </row>
    <row r="6536" spans="1:2">
      <c r="A6536" s="1" t="s">
        <v>7335</v>
      </c>
      <c r="B6536">
        <v>43461</v>
      </c>
    </row>
    <row r="6537" spans="1:2">
      <c r="A6537" s="1" t="s">
        <v>7336</v>
      </c>
      <c r="B6537">
        <v>43739</v>
      </c>
    </row>
    <row r="6538" spans="1:2">
      <c r="A6538" s="1" t="s">
        <v>7337</v>
      </c>
      <c r="B6538">
        <v>43818</v>
      </c>
    </row>
    <row r="6539" spans="1:2">
      <c r="A6539" s="1" t="s">
        <v>7338</v>
      </c>
      <c r="B6539">
        <v>43739</v>
      </c>
    </row>
    <row r="6540" spans="1:2">
      <c r="A6540" s="1" t="s">
        <v>7339</v>
      </c>
      <c r="B6540">
        <v>43654</v>
      </c>
    </row>
    <row r="6541" spans="1:2">
      <c r="A6541" s="1" t="s">
        <v>7340</v>
      </c>
      <c r="B6541">
        <v>43727</v>
      </c>
    </row>
    <row r="6542" spans="1:2">
      <c r="A6542" s="1" t="s">
        <v>7341</v>
      </c>
      <c r="B6542">
        <v>43738</v>
      </c>
    </row>
    <row r="6543" spans="1:2">
      <c r="A6543" s="1" t="s">
        <v>7342</v>
      </c>
      <c r="B6543">
        <v>43574</v>
      </c>
    </row>
    <row r="6544" spans="1:2">
      <c r="A6544" s="1" t="s">
        <v>7343</v>
      </c>
      <c r="B6544">
        <v>43643</v>
      </c>
    </row>
    <row r="6545" spans="1:2">
      <c r="A6545" s="1" t="s">
        <v>7344</v>
      </c>
      <c r="B6545" t="s">
        <v>638</v>
      </c>
    </row>
    <row r="6546" spans="1:2">
      <c r="A6546" s="1" t="s">
        <v>7345</v>
      </c>
      <c r="B6546">
        <v>43739</v>
      </c>
    </row>
    <row r="6547" spans="1:2">
      <c r="A6547" s="1" t="s">
        <v>7346</v>
      </c>
      <c r="B6547">
        <v>43654</v>
      </c>
    </row>
    <row r="6548" spans="1:2">
      <c r="A6548" s="1" t="s">
        <v>7347</v>
      </c>
      <c r="B6548" t="s">
        <v>638</v>
      </c>
    </row>
    <row r="6549" spans="1:2">
      <c r="A6549" s="1" t="s">
        <v>7348</v>
      </c>
      <c r="B6549">
        <v>43740</v>
      </c>
    </row>
    <row r="6550" spans="1:2">
      <c r="A6550" s="1" t="s">
        <v>7349</v>
      </c>
      <c r="B6550">
        <v>43732</v>
      </c>
    </row>
    <row r="6551" spans="1:2">
      <c r="A6551" s="1" t="s">
        <v>7350</v>
      </c>
      <c r="B6551">
        <v>43735</v>
      </c>
    </row>
    <row r="6552" spans="1:2">
      <c r="A6552" s="1" t="s">
        <v>7351</v>
      </c>
      <c r="B6552">
        <v>43738</v>
      </c>
    </row>
    <row r="6553" spans="1:2">
      <c r="A6553" s="1" t="s">
        <v>7352</v>
      </c>
      <c r="B6553">
        <v>43551</v>
      </c>
    </row>
    <row r="6554" spans="1:2">
      <c r="A6554" s="1" t="s">
        <v>7353</v>
      </c>
      <c r="B6554">
        <v>43734</v>
      </c>
    </row>
    <row r="6555" spans="1:2">
      <c r="A6555" s="1" t="s">
        <v>7354</v>
      </c>
      <c r="B6555">
        <v>43465</v>
      </c>
    </row>
    <row r="6556" spans="1:2">
      <c r="A6556" s="1" t="s">
        <v>7355</v>
      </c>
      <c r="B6556">
        <v>43738</v>
      </c>
    </row>
    <row r="6557" spans="1:2">
      <c r="A6557" s="1" t="s">
        <v>7356</v>
      </c>
      <c r="B6557">
        <v>43739</v>
      </c>
    </row>
    <row r="6558" spans="1:2">
      <c r="A6558" s="1" t="s">
        <v>7357</v>
      </c>
      <c r="B6558">
        <v>43469</v>
      </c>
    </row>
    <row r="6559" spans="1:2">
      <c r="A6559" s="1" t="s">
        <v>7358</v>
      </c>
      <c r="B6559">
        <v>43787</v>
      </c>
    </row>
    <row r="6560" spans="1:2">
      <c r="A6560" s="1" t="s">
        <v>7359</v>
      </c>
      <c r="B6560">
        <v>43822</v>
      </c>
    </row>
    <row r="6561" spans="1:2">
      <c r="A6561" s="1" t="s">
        <v>7360</v>
      </c>
      <c r="B6561">
        <v>43740</v>
      </c>
    </row>
    <row r="6562" spans="1:2">
      <c r="A6562" s="1" t="s">
        <v>7361</v>
      </c>
      <c r="B6562">
        <v>43467</v>
      </c>
    </row>
    <row r="6563" spans="1:2">
      <c r="A6563" s="1" t="s">
        <v>7362</v>
      </c>
      <c r="B6563">
        <v>43739</v>
      </c>
    </row>
    <row r="6564" spans="1:2">
      <c r="A6564" s="1" t="s">
        <v>7363</v>
      </c>
      <c r="B6564">
        <v>43823</v>
      </c>
    </row>
    <row r="6565" spans="1:2">
      <c r="A6565" s="1" t="s">
        <v>7364</v>
      </c>
      <c r="B6565">
        <v>43738</v>
      </c>
    </row>
    <row r="6566" spans="1:2">
      <c r="A6566" s="1" t="s">
        <v>7365</v>
      </c>
      <c r="B6566">
        <v>43483</v>
      </c>
    </row>
    <row r="6567" spans="1:2">
      <c r="A6567" s="1" t="s">
        <v>7366</v>
      </c>
      <c r="B6567">
        <v>43738</v>
      </c>
    </row>
    <row r="6568" spans="1:2">
      <c r="A6568" s="1" t="s">
        <v>7367</v>
      </c>
      <c r="B6568">
        <v>43805</v>
      </c>
    </row>
    <row r="6569" spans="1:2">
      <c r="A6569" s="1" t="s">
        <v>7368</v>
      </c>
      <c r="B6569">
        <v>43830</v>
      </c>
    </row>
    <row r="6570" spans="1:2">
      <c r="A6570" s="1" t="s">
        <v>7369</v>
      </c>
      <c r="B6570">
        <v>43469</v>
      </c>
    </row>
    <row r="6571" spans="1:2">
      <c r="A6571" s="1" t="s">
        <v>7370</v>
      </c>
      <c r="B6571">
        <v>43461</v>
      </c>
    </row>
    <row r="6572" spans="1:2">
      <c r="A6572" s="1" t="s">
        <v>7371</v>
      </c>
      <c r="B6572">
        <v>43565</v>
      </c>
    </row>
    <row r="6573" spans="1:2">
      <c r="A6573" s="1" t="s">
        <v>7372</v>
      </c>
      <c r="B6573">
        <v>43684</v>
      </c>
    </row>
    <row r="6574" spans="1:2">
      <c r="A6574" s="1" t="s">
        <v>7373</v>
      </c>
      <c r="B6574">
        <v>43738</v>
      </c>
    </row>
    <row r="6575" spans="1:2">
      <c r="A6575" s="1" t="s">
        <v>7374</v>
      </c>
      <c r="B6575">
        <v>43462</v>
      </c>
    </row>
    <row r="6576" spans="1:2">
      <c r="A6576" s="1" t="s">
        <v>7375</v>
      </c>
      <c r="B6576">
        <v>43462</v>
      </c>
    </row>
    <row r="6577" spans="1:2">
      <c r="A6577" s="1" t="s">
        <v>7376</v>
      </c>
      <c r="B6577">
        <v>43733</v>
      </c>
    </row>
    <row r="6578" spans="1:2">
      <c r="A6578" s="1" t="s">
        <v>7377</v>
      </c>
      <c r="B6578">
        <v>43822</v>
      </c>
    </row>
    <row r="6579" spans="1:2">
      <c r="A6579" s="1" t="s">
        <v>7378</v>
      </c>
      <c r="B6579">
        <v>43664</v>
      </c>
    </row>
    <row r="6580" spans="1:2">
      <c r="A6580" s="1" t="s">
        <v>7379</v>
      </c>
      <c r="B6580" t="s">
        <v>638</v>
      </c>
    </row>
    <row r="6581" spans="1:2">
      <c r="A6581" s="1" t="s">
        <v>7380</v>
      </c>
      <c r="B6581" t="s">
        <v>638</v>
      </c>
    </row>
    <row r="6582" spans="1:2">
      <c r="A6582" s="1" t="s">
        <v>7381</v>
      </c>
      <c r="B6582" t="s">
        <v>638</v>
      </c>
    </row>
    <row r="6583" spans="1:2">
      <c r="A6583" s="1" t="s">
        <v>7382</v>
      </c>
      <c r="B6583" t="s">
        <v>638</v>
      </c>
    </row>
    <row r="6584" spans="1:2">
      <c r="A6584" s="1" t="s">
        <v>7383</v>
      </c>
      <c r="B6584" t="s">
        <v>638</v>
      </c>
    </row>
    <row r="6585" spans="1:2">
      <c r="A6585" s="1" t="s">
        <v>7384</v>
      </c>
      <c r="B6585" t="s">
        <v>638</v>
      </c>
    </row>
    <row r="6586" spans="1:2">
      <c r="A6586" s="1" t="s">
        <v>7385</v>
      </c>
      <c r="B6586" t="s">
        <v>638</v>
      </c>
    </row>
    <row r="6587" spans="1:2">
      <c r="A6587" s="1" t="s">
        <v>7386</v>
      </c>
      <c r="B6587" t="s">
        <v>638</v>
      </c>
    </row>
    <row r="6588" spans="1:2">
      <c r="A6588" s="1" t="s">
        <v>7387</v>
      </c>
      <c r="B6588" t="s">
        <v>638</v>
      </c>
    </row>
    <row r="6589" spans="1:2">
      <c r="A6589" s="1" t="s">
        <v>7388</v>
      </c>
      <c r="B6589" t="s">
        <v>638</v>
      </c>
    </row>
    <row r="6590" spans="1:2">
      <c r="A6590" s="1" t="s">
        <v>7389</v>
      </c>
      <c r="B6590" t="s">
        <v>638</v>
      </c>
    </row>
    <row r="6591" spans="1:2">
      <c r="A6591" s="1" t="s">
        <v>7390</v>
      </c>
      <c r="B6591" t="s">
        <v>638</v>
      </c>
    </row>
    <row r="6592" spans="1:2">
      <c r="A6592" s="1" t="s">
        <v>7391</v>
      </c>
      <c r="B6592" t="s">
        <v>638</v>
      </c>
    </row>
    <row r="6593" spans="1:2">
      <c r="A6593" s="1" t="s">
        <v>7392</v>
      </c>
      <c r="B6593" t="s">
        <v>638</v>
      </c>
    </row>
    <row r="6594" spans="1:2">
      <c r="A6594" s="1" t="s">
        <v>7393</v>
      </c>
      <c r="B6594" t="s">
        <v>638</v>
      </c>
    </row>
    <row r="6595" spans="1:2">
      <c r="A6595" s="1" t="s">
        <v>7394</v>
      </c>
      <c r="B6595" t="s">
        <v>638</v>
      </c>
    </row>
    <row r="6596" spans="1:2">
      <c r="A6596" s="1" t="s">
        <v>7395</v>
      </c>
      <c r="B6596" t="s">
        <v>638</v>
      </c>
    </row>
    <row r="6597" spans="1:2">
      <c r="A6597" s="1" t="s">
        <v>7396</v>
      </c>
      <c r="B6597" t="s">
        <v>638</v>
      </c>
    </row>
    <row r="6598" spans="1:2">
      <c r="A6598" s="1" t="s">
        <v>7397</v>
      </c>
      <c r="B6598" t="s">
        <v>638</v>
      </c>
    </row>
    <row r="6599" spans="1:2">
      <c r="A6599" s="1" t="s">
        <v>7398</v>
      </c>
      <c r="B6599" t="s">
        <v>638</v>
      </c>
    </row>
    <row r="6600" spans="1:2">
      <c r="A6600" s="1" t="s">
        <v>7399</v>
      </c>
      <c r="B6600" t="s">
        <v>638</v>
      </c>
    </row>
    <row r="6601" spans="1:2">
      <c r="A6601" s="1" t="s">
        <v>7400</v>
      </c>
      <c r="B6601" t="s">
        <v>638</v>
      </c>
    </row>
    <row r="6602" spans="1:2">
      <c r="A6602" s="1" t="s">
        <v>7401</v>
      </c>
      <c r="B6602" t="s">
        <v>638</v>
      </c>
    </row>
    <row r="6603" spans="1:2">
      <c r="A6603" s="1" t="s">
        <v>7402</v>
      </c>
      <c r="B6603" t="s">
        <v>638</v>
      </c>
    </row>
    <row r="6604" spans="1:2">
      <c r="A6604" s="1" t="s">
        <v>7403</v>
      </c>
      <c r="B6604" t="s">
        <v>638</v>
      </c>
    </row>
    <row r="6605" spans="1:2">
      <c r="A6605" s="1" t="s">
        <v>7404</v>
      </c>
      <c r="B6605" t="s">
        <v>638</v>
      </c>
    </row>
    <row r="6606" spans="1:2">
      <c r="A6606" s="1" t="s">
        <v>7405</v>
      </c>
      <c r="B6606" t="s">
        <v>638</v>
      </c>
    </row>
    <row r="6607" spans="1:2">
      <c r="A6607" s="1" t="s">
        <v>7406</v>
      </c>
      <c r="B6607" t="s">
        <v>638</v>
      </c>
    </row>
    <row r="6608" spans="1:2">
      <c r="A6608" s="1" t="s">
        <v>7407</v>
      </c>
      <c r="B6608" t="s">
        <v>638</v>
      </c>
    </row>
    <row r="6609" spans="1:2">
      <c r="A6609" s="1" t="s">
        <v>7408</v>
      </c>
      <c r="B6609" t="s">
        <v>638</v>
      </c>
    </row>
    <row r="6610" spans="1:2">
      <c r="A6610" s="1" t="s">
        <v>7409</v>
      </c>
      <c r="B6610" t="s">
        <v>638</v>
      </c>
    </row>
    <row r="6611" spans="1:2">
      <c r="A6611" s="1" t="s">
        <v>7410</v>
      </c>
      <c r="B6611" t="s">
        <v>638</v>
      </c>
    </row>
    <row r="6612" spans="1:2">
      <c r="A6612" s="1" t="s">
        <v>7411</v>
      </c>
      <c r="B6612" t="s">
        <v>638</v>
      </c>
    </row>
    <row r="6613" spans="1:2">
      <c r="A6613" s="1" t="s">
        <v>7412</v>
      </c>
      <c r="B6613" t="s">
        <v>638</v>
      </c>
    </row>
    <row r="6614" spans="1:2">
      <c r="A6614" s="1" t="s">
        <v>7413</v>
      </c>
      <c r="B6614" t="s">
        <v>638</v>
      </c>
    </row>
    <row r="6615" spans="1:2">
      <c r="A6615" s="1" t="s">
        <v>7414</v>
      </c>
      <c r="B6615" t="s">
        <v>638</v>
      </c>
    </row>
    <row r="6616" spans="1:2">
      <c r="A6616" s="1" t="s">
        <v>7415</v>
      </c>
      <c r="B6616" t="s">
        <v>638</v>
      </c>
    </row>
    <row r="6617" spans="1:2">
      <c r="A6617" s="1" t="s">
        <v>7416</v>
      </c>
      <c r="B6617" t="s">
        <v>638</v>
      </c>
    </row>
    <row r="6618" spans="1:2">
      <c r="A6618" s="1" t="s">
        <v>7417</v>
      </c>
      <c r="B6618" t="s">
        <v>638</v>
      </c>
    </row>
    <row r="6619" spans="1:2">
      <c r="A6619" s="1" t="s">
        <v>7418</v>
      </c>
      <c r="B6619" t="s">
        <v>638</v>
      </c>
    </row>
    <row r="6620" spans="1:2">
      <c r="A6620" s="1" t="s">
        <v>7419</v>
      </c>
      <c r="B6620" t="s">
        <v>638</v>
      </c>
    </row>
    <row r="6621" spans="1:2">
      <c r="A6621" s="1" t="s">
        <v>7420</v>
      </c>
      <c r="B6621" t="s">
        <v>638</v>
      </c>
    </row>
    <row r="6622" spans="1:2">
      <c r="A6622" s="1" t="s">
        <v>7421</v>
      </c>
      <c r="B6622" t="s">
        <v>638</v>
      </c>
    </row>
    <row r="6623" spans="1:2">
      <c r="A6623" s="1" t="s">
        <v>7422</v>
      </c>
      <c r="B6623" t="s">
        <v>638</v>
      </c>
    </row>
    <row r="6624" spans="1:2">
      <c r="A6624" s="1" t="s">
        <v>7423</v>
      </c>
      <c r="B6624" t="s">
        <v>638</v>
      </c>
    </row>
    <row r="6625" spans="1:2">
      <c r="A6625" s="1" t="s">
        <v>7424</v>
      </c>
      <c r="B6625" t="s">
        <v>638</v>
      </c>
    </row>
    <row r="6626" spans="1:2">
      <c r="A6626" s="1" t="s">
        <v>7425</v>
      </c>
      <c r="B6626" t="s">
        <v>638</v>
      </c>
    </row>
    <row r="6627" spans="1:2">
      <c r="A6627" s="1" t="s">
        <v>7426</v>
      </c>
      <c r="B6627" t="s">
        <v>638</v>
      </c>
    </row>
    <row r="6628" spans="1:2">
      <c r="A6628" s="1" t="s">
        <v>7427</v>
      </c>
      <c r="B6628" t="s">
        <v>638</v>
      </c>
    </row>
    <row r="6629" spans="1:2">
      <c r="A6629" s="1" t="s">
        <v>7428</v>
      </c>
      <c r="B6629" t="s">
        <v>638</v>
      </c>
    </row>
    <row r="6630" spans="1:2">
      <c r="A6630" s="1" t="s">
        <v>7429</v>
      </c>
      <c r="B6630" t="s">
        <v>638</v>
      </c>
    </row>
    <row r="6631" spans="1:2">
      <c r="A6631" s="1" t="s">
        <v>7430</v>
      </c>
      <c r="B6631" t="s">
        <v>638</v>
      </c>
    </row>
    <row r="6632" spans="1:2">
      <c r="A6632" s="1" t="s">
        <v>7431</v>
      </c>
      <c r="B6632" t="s">
        <v>638</v>
      </c>
    </row>
    <row r="6633" spans="1:2">
      <c r="A6633" s="1" t="s">
        <v>7432</v>
      </c>
      <c r="B6633" t="s">
        <v>638</v>
      </c>
    </row>
    <row r="6634" spans="1:2">
      <c r="A6634" s="1" t="s">
        <v>7433</v>
      </c>
      <c r="B6634" t="s">
        <v>638</v>
      </c>
    </row>
    <row r="6635" spans="1:2">
      <c r="A6635" s="1" t="s">
        <v>7434</v>
      </c>
      <c r="B6635" t="s">
        <v>638</v>
      </c>
    </row>
    <row r="6636" spans="1:2">
      <c r="A6636" s="1" t="s">
        <v>7435</v>
      </c>
      <c r="B6636" t="s">
        <v>638</v>
      </c>
    </row>
    <row r="6637" spans="1:2">
      <c r="A6637" s="1" t="s">
        <v>7436</v>
      </c>
      <c r="B6637" t="s">
        <v>638</v>
      </c>
    </row>
    <row r="6638" spans="1:2">
      <c r="A6638" s="1" t="s">
        <v>7437</v>
      </c>
      <c r="B6638" t="s">
        <v>638</v>
      </c>
    </row>
    <row r="6639" spans="1:2">
      <c r="A6639" s="1" t="s">
        <v>7438</v>
      </c>
      <c r="B6639" t="s">
        <v>638</v>
      </c>
    </row>
    <row r="6640" spans="1:2">
      <c r="A6640" s="1" t="s">
        <v>7439</v>
      </c>
      <c r="B6640" t="s">
        <v>638</v>
      </c>
    </row>
    <row r="6641" spans="1:2">
      <c r="A6641" s="1" t="s">
        <v>7440</v>
      </c>
      <c r="B6641" t="s">
        <v>638</v>
      </c>
    </row>
    <row r="6642" spans="1:2">
      <c r="A6642" s="1" t="s">
        <v>7441</v>
      </c>
      <c r="B6642" t="s">
        <v>638</v>
      </c>
    </row>
    <row r="6643" spans="1:2">
      <c r="A6643" s="1" t="s">
        <v>7442</v>
      </c>
      <c r="B6643" t="s">
        <v>638</v>
      </c>
    </row>
    <row r="6644" spans="1:2">
      <c r="A6644" s="1" t="s">
        <v>7443</v>
      </c>
      <c r="B6644" t="s">
        <v>638</v>
      </c>
    </row>
    <row r="6645" spans="1:2">
      <c r="A6645" s="1" t="s">
        <v>7444</v>
      </c>
      <c r="B6645" t="s">
        <v>638</v>
      </c>
    </row>
    <row r="6646" spans="1:2">
      <c r="A6646" s="1" t="s">
        <v>7445</v>
      </c>
      <c r="B6646" t="s">
        <v>638</v>
      </c>
    </row>
    <row r="6647" spans="1:2">
      <c r="A6647" s="1" t="s">
        <v>7446</v>
      </c>
      <c r="B6647" t="s">
        <v>638</v>
      </c>
    </row>
    <row r="6648" spans="1:2">
      <c r="A6648" s="1" t="s">
        <v>7447</v>
      </c>
      <c r="B6648" t="s">
        <v>638</v>
      </c>
    </row>
    <row r="6649" spans="1:2">
      <c r="A6649" s="1" t="s">
        <v>7448</v>
      </c>
      <c r="B6649" t="s">
        <v>638</v>
      </c>
    </row>
    <row r="6650" spans="1:2">
      <c r="A6650" s="1" t="s">
        <v>7449</v>
      </c>
      <c r="B6650" t="s">
        <v>638</v>
      </c>
    </row>
    <row r="6651" spans="1:2">
      <c r="A6651" s="1" t="s">
        <v>7450</v>
      </c>
      <c r="B6651" t="s">
        <v>638</v>
      </c>
    </row>
    <row r="6652" spans="1:2">
      <c r="A6652" s="1" t="s">
        <v>7451</v>
      </c>
      <c r="B6652" t="s">
        <v>638</v>
      </c>
    </row>
    <row r="6653" spans="1:2">
      <c r="A6653" s="1" t="s">
        <v>7452</v>
      </c>
      <c r="B6653" t="s">
        <v>638</v>
      </c>
    </row>
    <row r="6654" spans="1:2">
      <c r="A6654" s="1" t="s">
        <v>7453</v>
      </c>
      <c r="B6654" t="s">
        <v>638</v>
      </c>
    </row>
    <row r="6655" spans="1:2">
      <c r="A6655" s="1" t="s">
        <v>7454</v>
      </c>
      <c r="B6655" t="s">
        <v>638</v>
      </c>
    </row>
    <row r="6656" spans="1:2">
      <c r="A6656" s="1" t="s">
        <v>7455</v>
      </c>
      <c r="B6656" t="s">
        <v>638</v>
      </c>
    </row>
    <row r="6657" spans="1:2">
      <c r="A6657" s="1" t="s">
        <v>7456</v>
      </c>
      <c r="B6657" t="s">
        <v>638</v>
      </c>
    </row>
    <row r="6658" spans="1:2">
      <c r="A6658" s="1" t="s">
        <v>7457</v>
      </c>
      <c r="B6658" t="s">
        <v>638</v>
      </c>
    </row>
    <row r="6659" spans="1:2">
      <c r="A6659" s="1" t="s">
        <v>7458</v>
      </c>
      <c r="B6659">
        <v>43627</v>
      </c>
    </row>
    <row r="6660" spans="1:2">
      <c r="A6660" s="1" t="s">
        <v>7459</v>
      </c>
      <c r="B6660" t="s">
        <v>638</v>
      </c>
    </row>
    <row r="6661" spans="1:2">
      <c r="A6661" s="1" t="s">
        <v>7460</v>
      </c>
      <c r="B6661" t="s">
        <v>638</v>
      </c>
    </row>
    <row r="6662" spans="1:2">
      <c r="A6662" s="1" t="s">
        <v>7461</v>
      </c>
      <c r="B6662" t="s">
        <v>638</v>
      </c>
    </row>
    <row r="6663" spans="1:2">
      <c r="A6663" s="1" t="s">
        <v>7462</v>
      </c>
      <c r="B6663" t="s">
        <v>638</v>
      </c>
    </row>
    <row r="6664" spans="1:2">
      <c r="A6664" s="1" t="s">
        <v>7463</v>
      </c>
      <c r="B6664" t="s">
        <v>638</v>
      </c>
    </row>
    <row r="6665" spans="1:2">
      <c r="A6665" s="1" t="s">
        <v>7464</v>
      </c>
      <c r="B6665" t="s">
        <v>638</v>
      </c>
    </row>
    <row r="6666" spans="1:2">
      <c r="A6666" s="1" t="s">
        <v>7465</v>
      </c>
      <c r="B6666" t="s">
        <v>638</v>
      </c>
    </row>
    <row r="6667" spans="1:2">
      <c r="A6667" s="1" t="s">
        <v>7466</v>
      </c>
      <c r="B6667" t="s">
        <v>638</v>
      </c>
    </row>
    <row r="6668" spans="1:2">
      <c r="A6668" s="1" t="s">
        <v>7467</v>
      </c>
      <c r="B6668" t="s">
        <v>638</v>
      </c>
    </row>
    <row r="6669" spans="1:2">
      <c r="A6669" s="1" t="s">
        <v>7468</v>
      </c>
      <c r="B6669" t="s">
        <v>638</v>
      </c>
    </row>
    <row r="6670" spans="1:2">
      <c r="A6670" s="1" t="s">
        <v>7469</v>
      </c>
      <c r="B6670" t="s">
        <v>638</v>
      </c>
    </row>
    <row r="6671" spans="1:2">
      <c r="A6671" s="1" t="s">
        <v>7470</v>
      </c>
      <c r="B6671" t="s">
        <v>638</v>
      </c>
    </row>
    <row r="6672" spans="1:2">
      <c r="A6672" s="1" t="s">
        <v>7471</v>
      </c>
      <c r="B6672" t="s">
        <v>638</v>
      </c>
    </row>
    <row r="6673" spans="1:2">
      <c r="A6673" s="1" t="s">
        <v>7472</v>
      </c>
      <c r="B6673" t="s">
        <v>638</v>
      </c>
    </row>
    <row r="6674" spans="1:2">
      <c r="A6674" s="1" t="s">
        <v>7473</v>
      </c>
      <c r="B6674" t="s">
        <v>638</v>
      </c>
    </row>
    <row r="6675" spans="1:2">
      <c r="A6675" s="1" t="s">
        <v>7474</v>
      </c>
      <c r="B6675" t="s">
        <v>638</v>
      </c>
    </row>
    <row r="6676" spans="1:2">
      <c r="A6676" s="1" t="s">
        <v>7475</v>
      </c>
      <c r="B6676" t="s">
        <v>638</v>
      </c>
    </row>
    <row r="6677" spans="1:2">
      <c r="A6677" s="1" t="s">
        <v>7476</v>
      </c>
      <c r="B6677" t="s">
        <v>638</v>
      </c>
    </row>
    <row r="6678" spans="1:2">
      <c r="A6678" s="1" t="s">
        <v>7477</v>
      </c>
      <c r="B6678" t="s">
        <v>638</v>
      </c>
    </row>
    <row r="6679" spans="1:2">
      <c r="A6679" s="1" t="s">
        <v>7478</v>
      </c>
      <c r="B6679" t="s">
        <v>638</v>
      </c>
    </row>
    <row r="6680" spans="1:2">
      <c r="A6680" s="1" t="s">
        <v>7479</v>
      </c>
      <c r="B6680" t="s">
        <v>638</v>
      </c>
    </row>
    <row r="6681" spans="1:2">
      <c r="A6681" s="1" t="s">
        <v>7480</v>
      </c>
      <c r="B6681" t="s">
        <v>638</v>
      </c>
    </row>
    <row r="6682" spans="1:2">
      <c r="A6682" s="1" t="s">
        <v>7481</v>
      </c>
      <c r="B6682" t="s">
        <v>638</v>
      </c>
    </row>
    <row r="6683" spans="1:2">
      <c r="A6683" s="1" t="s">
        <v>7482</v>
      </c>
      <c r="B6683" t="s">
        <v>638</v>
      </c>
    </row>
    <row r="6684" spans="1:2">
      <c r="A6684" s="1" t="s">
        <v>7483</v>
      </c>
      <c r="B6684" t="s">
        <v>638</v>
      </c>
    </row>
    <row r="6685" spans="1:2">
      <c r="A6685" s="1" t="s">
        <v>7484</v>
      </c>
      <c r="B6685" t="s">
        <v>638</v>
      </c>
    </row>
    <row r="6686" spans="1:2">
      <c r="A6686" s="1" t="s">
        <v>7485</v>
      </c>
      <c r="B6686">
        <v>43465</v>
      </c>
    </row>
    <row r="6687" spans="1:2">
      <c r="A6687" s="1" t="s">
        <v>7486</v>
      </c>
      <c r="B6687" t="s">
        <v>638</v>
      </c>
    </row>
    <row r="6688" spans="1:2">
      <c r="A6688" s="1" t="s">
        <v>7487</v>
      </c>
      <c r="B6688" t="s">
        <v>638</v>
      </c>
    </row>
    <row r="6689" spans="1:2">
      <c r="A6689" s="1" t="s">
        <v>7488</v>
      </c>
      <c r="B6689" t="s">
        <v>638</v>
      </c>
    </row>
    <row r="6690" spans="1:2">
      <c r="A6690" s="1" t="s">
        <v>7489</v>
      </c>
      <c r="B6690" t="s">
        <v>638</v>
      </c>
    </row>
    <row r="6691" spans="1:2">
      <c r="A6691" s="1" t="s">
        <v>7490</v>
      </c>
      <c r="B6691">
        <v>43815</v>
      </c>
    </row>
    <row r="6692" spans="1:2">
      <c r="A6692" s="1" t="s">
        <v>7491</v>
      </c>
      <c r="B6692">
        <v>43815</v>
      </c>
    </row>
    <row r="6693" spans="1:2">
      <c r="A6693" s="1" t="s">
        <v>7492</v>
      </c>
      <c r="B6693" t="s">
        <v>638</v>
      </c>
    </row>
    <row r="6694" spans="1:2">
      <c r="A6694" s="1" t="s">
        <v>7493</v>
      </c>
      <c r="B6694" t="s">
        <v>638</v>
      </c>
    </row>
    <row r="6695" spans="1:2">
      <c r="A6695" s="1" t="s">
        <v>7494</v>
      </c>
      <c r="B6695" t="s">
        <v>638</v>
      </c>
    </row>
    <row r="6696" spans="1:2">
      <c r="A6696" s="1" t="s">
        <v>7495</v>
      </c>
      <c r="B6696" t="s">
        <v>638</v>
      </c>
    </row>
    <row r="6697" spans="1:2">
      <c r="A6697" s="1" t="s">
        <v>7496</v>
      </c>
      <c r="B6697" t="s">
        <v>638</v>
      </c>
    </row>
    <row r="6698" spans="1:2">
      <c r="A6698" s="1" t="s">
        <v>7497</v>
      </c>
      <c r="B6698" t="s">
        <v>638</v>
      </c>
    </row>
    <row r="6699" spans="1:2">
      <c r="A6699" s="1" t="s">
        <v>7498</v>
      </c>
      <c r="B6699" t="s">
        <v>638</v>
      </c>
    </row>
    <row r="6700" spans="1:2">
      <c r="A6700" s="1" t="s">
        <v>7499</v>
      </c>
      <c r="B6700" t="s">
        <v>638</v>
      </c>
    </row>
    <row r="6701" spans="1:2">
      <c r="A6701" s="1" t="s">
        <v>7500</v>
      </c>
      <c r="B6701" t="s">
        <v>638</v>
      </c>
    </row>
    <row r="6702" spans="1:2">
      <c r="A6702" s="1" t="s">
        <v>7501</v>
      </c>
      <c r="B6702" t="s">
        <v>638</v>
      </c>
    </row>
    <row r="6703" spans="1:2">
      <c r="A6703" s="1" t="s">
        <v>7502</v>
      </c>
      <c r="B6703" t="s">
        <v>638</v>
      </c>
    </row>
    <row r="6704" spans="1:2">
      <c r="A6704" s="1" t="s">
        <v>7503</v>
      </c>
      <c r="B6704" t="s">
        <v>638</v>
      </c>
    </row>
    <row r="6705" spans="1:2">
      <c r="A6705" s="1" t="s">
        <v>7504</v>
      </c>
      <c r="B6705" t="s">
        <v>638</v>
      </c>
    </row>
    <row r="6706" spans="1:2">
      <c r="A6706" s="1" t="s">
        <v>7505</v>
      </c>
      <c r="B6706" t="s">
        <v>638</v>
      </c>
    </row>
    <row r="6707" spans="1:2">
      <c r="A6707" s="1" t="s">
        <v>7506</v>
      </c>
      <c r="B6707" t="s">
        <v>638</v>
      </c>
    </row>
    <row r="6708" spans="1:2">
      <c r="A6708" s="1" t="s">
        <v>7507</v>
      </c>
      <c r="B6708" t="s">
        <v>638</v>
      </c>
    </row>
    <row r="6709" spans="1:2">
      <c r="A6709" s="1" t="s">
        <v>7508</v>
      </c>
      <c r="B6709" t="s">
        <v>638</v>
      </c>
    </row>
    <row r="6710" spans="1:2">
      <c r="A6710" s="1" t="s">
        <v>7509</v>
      </c>
      <c r="B6710" t="s">
        <v>638</v>
      </c>
    </row>
    <row r="6711" spans="1:2">
      <c r="A6711" s="1" t="s">
        <v>7510</v>
      </c>
      <c r="B6711" t="s">
        <v>638</v>
      </c>
    </row>
    <row r="6712" spans="1:2">
      <c r="A6712" s="1" t="s">
        <v>7511</v>
      </c>
      <c r="B6712" t="s">
        <v>638</v>
      </c>
    </row>
    <row r="6713" spans="1:2">
      <c r="A6713" s="1" t="s">
        <v>7512</v>
      </c>
      <c r="B6713" t="s">
        <v>638</v>
      </c>
    </row>
    <row r="6714" spans="1:2">
      <c r="A6714" s="1" t="s">
        <v>613</v>
      </c>
      <c r="B6714" t="s">
        <v>638</v>
      </c>
    </row>
    <row r="6715" spans="1:2">
      <c r="A6715" s="1" t="s">
        <v>7513</v>
      </c>
      <c r="B6715" t="s">
        <v>638</v>
      </c>
    </row>
    <row r="6716" spans="1:2">
      <c r="A6716" s="1" t="s">
        <v>7514</v>
      </c>
      <c r="B6716" t="s">
        <v>638</v>
      </c>
    </row>
    <row r="6717" spans="1:2">
      <c r="A6717" s="1" t="s">
        <v>7515</v>
      </c>
      <c r="B6717" t="s">
        <v>638</v>
      </c>
    </row>
    <row r="6718" spans="1:2">
      <c r="A6718" s="1" t="s">
        <v>7516</v>
      </c>
      <c r="B6718" t="s">
        <v>638</v>
      </c>
    </row>
    <row r="6719" spans="1:2">
      <c r="A6719" s="1" t="s">
        <v>7517</v>
      </c>
      <c r="B6719" t="s">
        <v>638</v>
      </c>
    </row>
    <row r="6720" spans="1:2">
      <c r="A6720" s="1" t="s">
        <v>7518</v>
      </c>
      <c r="B6720" t="s">
        <v>638</v>
      </c>
    </row>
    <row r="6721" spans="1:2">
      <c r="A6721" s="1" t="s">
        <v>7519</v>
      </c>
      <c r="B6721" t="s">
        <v>638</v>
      </c>
    </row>
    <row r="6722" spans="1:2">
      <c r="A6722" s="1" t="s">
        <v>7520</v>
      </c>
      <c r="B6722" t="s">
        <v>638</v>
      </c>
    </row>
    <row r="6723" spans="1:2">
      <c r="A6723" s="1" t="s">
        <v>7521</v>
      </c>
      <c r="B6723" t="s">
        <v>638</v>
      </c>
    </row>
    <row r="6724" spans="1:2">
      <c r="A6724" s="1" t="s">
        <v>7522</v>
      </c>
      <c r="B6724" t="s">
        <v>638</v>
      </c>
    </row>
    <row r="6725" spans="1:2">
      <c r="A6725" s="1" t="s">
        <v>7523</v>
      </c>
      <c r="B6725" t="s">
        <v>638</v>
      </c>
    </row>
    <row r="6726" spans="1:2">
      <c r="A6726" s="1" t="s">
        <v>7524</v>
      </c>
      <c r="B6726" t="s">
        <v>638</v>
      </c>
    </row>
    <row r="6727" spans="1:2">
      <c r="A6727" s="1" t="s">
        <v>7525</v>
      </c>
      <c r="B6727" t="s">
        <v>638</v>
      </c>
    </row>
    <row r="6728" spans="1:2">
      <c r="A6728" s="1" t="s">
        <v>7526</v>
      </c>
      <c r="B6728" t="s">
        <v>638</v>
      </c>
    </row>
    <row r="6729" spans="1:2">
      <c r="A6729" s="1" t="s">
        <v>7527</v>
      </c>
      <c r="B6729" t="s">
        <v>638</v>
      </c>
    </row>
    <row r="6730" spans="1:2">
      <c r="A6730" s="1" t="s">
        <v>7528</v>
      </c>
      <c r="B6730" t="s">
        <v>638</v>
      </c>
    </row>
    <row r="6731" spans="1:2">
      <c r="A6731" s="1" t="s">
        <v>7529</v>
      </c>
      <c r="B6731" t="s">
        <v>638</v>
      </c>
    </row>
    <row r="6732" spans="1:2">
      <c r="A6732" s="1" t="s">
        <v>614</v>
      </c>
      <c r="B6732" t="s">
        <v>638</v>
      </c>
    </row>
    <row r="6733" spans="1:2">
      <c r="A6733" s="1" t="s">
        <v>7530</v>
      </c>
      <c r="B6733" t="s">
        <v>638</v>
      </c>
    </row>
    <row r="6734" spans="1:2">
      <c r="A6734" s="1" t="s">
        <v>7531</v>
      </c>
      <c r="B6734" t="s">
        <v>638</v>
      </c>
    </row>
    <row r="6735" spans="1:2">
      <c r="A6735" s="1" t="s">
        <v>7532</v>
      </c>
      <c r="B6735" t="s">
        <v>638</v>
      </c>
    </row>
    <row r="6736" spans="1:2">
      <c r="A6736" s="1" t="s">
        <v>7533</v>
      </c>
      <c r="B6736" t="s">
        <v>638</v>
      </c>
    </row>
    <row r="6737" spans="1:2">
      <c r="A6737" s="1" t="s">
        <v>7534</v>
      </c>
      <c r="B6737" t="s">
        <v>638</v>
      </c>
    </row>
    <row r="6738" spans="1:2">
      <c r="A6738" s="1" t="s">
        <v>7535</v>
      </c>
      <c r="B6738" t="s">
        <v>638</v>
      </c>
    </row>
    <row r="6739" spans="1:2">
      <c r="A6739" s="1" t="s">
        <v>7536</v>
      </c>
      <c r="B6739" t="s">
        <v>638</v>
      </c>
    </row>
    <row r="6740" spans="1:2">
      <c r="A6740" s="1" t="s">
        <v>7537</v>
      </c>
      <c r="B6740" t="s">
        <v>638</v>
      </c>
    </row>
    <row r="6741" spans="1:2">
      <c r="A6741" s="1" t="s">
        <v>7538</v>
      </c>
      <c r="B6741" t="s">
        <v>638</v>
      </c>
    </row>
    <row r="6742" spans="1:2">
      <c r="A6742" s="1" t="s">
        <v>7539</v>
      </c>
      <c r="B6742" t="s">
        <v>638</v>
      </c>
    </row>
    <row r="6743" spans="1:2">
      <c r="A6743" s="1" t="s">
        <v>7540</v>
      </c>
      <c r="B6743" t="s">
        <v>638</v>
      </c>
    </row>
    <row r="6744" spans="1:2">
      <c r="A6744" s="1" t="s">
        <v>7541</v>
      </c>
      <c r="B6744" t="s">
        <v>638</v>
      </c>
    </row>
    <row r="6745" spans="1:2">
      <c r="A6745" s="1" t="s">
        <v>7542</v>
      </c>
      <c r="B6745" t="s">
        <v>638</v>
      </c>
    </row>
    <row r="6746" spans="1:2">
      <c r="A6746" s="1" t="s">
        <v>7543</v>
      </c>
      <c r="B6746" t="s">
        <v>638</v>
      </c>
    </row>
    <row r="6747" spans="1:2">
      <c r="A6747" s="1" t="s">
        <v>7544</v>
      </c>
      <c r="B6747" t="s">
        <v>638</v>
      </c>
    </row>
    <row r="6748" spans="1:2">
      <c r="A6748" s="1" t="s">
        <v>7545</v>
      </c>
      <c r="B6748" t="s">
        <v>638</v>
      </c>
    </row>
    <row r="6749" spans="1:2">
      <c r="A6749" s="1" t="s">
        <v>7546</v>
      </c>
      <c r="B6749" t="s">
        <v>638</v>
      </c>
    </row>
    <row r="6750" spans="1:2">
      <c r="A6750" s="1" t="s">
        <v>7547</v>
      </c>
      <c r="B6750" t="s">
        <v>638</v>
      </c>
    </row>
    <row r="6751" spans="1:2">
      <c r="A6751" s="1" t="s">
        <v>7548</v>
      </c>
      <c r="B6751" t="s">
        <v>638</v>
      </c>
    </row>
    <row r="6752" spans="1:2">
      <c r="A6752" s="1" t="s">
        <v>7549</v>
      </c>
      <c r="B6752" t="s">
        <v>638</v>
      </c>
    </row>
    <row r="6753" spans="1:2">
      <c r="A6753" s="1" t="s">
        <v>7550</v>
      </c>
      <c r="B6753" t="s">
        <v>638</v>
      </c>
    </row>
    <row r="6754" spans="1:2">
      <c r="A6754" s="1" t="s">
        <v>7551</v>
      </c>
      <c r="B6754" t="s">
        <v>638</v>
      </c>
    </row>
    <row r="6755" spans="1:2">
      <c r="A6755" s="1" t="s">
        <v>7552</v>
      </c>
      <c r="B6755" t="s">
        <v>638</v>
      </c>
    </row>
    <row r="6756" spans="1:2">
      <c r="A6756" s="1" t="s">
        <v>7553</v>
      </c>
      <c r="B6756" t="s">
        <v>638</v>
      </c>
    </row>
    <row r="6757" spans="1:2">
      <c r="A6757" s="1" t="s">
        <v>7554</v>
      </c>
      <c r="B6757" t="s">
        <v>638</v>
      </c>
    </row>
    <row r="6758" spans="1:2">
      <c r="A6758" s="1" t="s">
        <v>7555</v>
      </c>
      <c r="B6758" t="s">
        <v>638</v>
      </c>
    </row>
    <row r="6759" spans="1:2">
      <c r="A6759" s="1" t="s">
        <v>7556</v>
      </c>
      <c r="B6759" t="s">
        <v>638</v>
      </c>
    </row>
    <row r="6760" spans="1:2">
      <c r="A6760" s="1" t="s">
        <v>7557</v>
      </c>
      <c r="B6760" t="s">
        <v>638</v>
      </c>
    </row>
    <row r="6761" spans="1:2">
      <c r="A6761" s="1" t="s">
        <v>7558</v>
      </c>
      <c r="B6761" t="s">
        <v>638</v>
      </c>
    </row>
    <row r="6762" spans="1:2">
      <c r="A6762" s="1" t="s">
        <v>7559</v>
      </c>
      <c r="B6762" t="s">
        <v>638</v>
      </c>
    </row>
    <row r="6763" spans="1:2">
      <c r="A6763" s="1" t="s">
        <v>7560</v>
      </c>
      <c r="B6763" t="s">
        <v>638</v>
      </c>
    </row>
    <row r="6764" spans="1:2">
      <c r="A6764" s="1" t="s">
        <v>7561</v>
      </c>
      <c r="B6764" t="s">
        <v>638</v>
      </c>
    </row>
    <row r="6765" spans="1:2">
      <c r="A6765" s="1" t="s">
        <v>7562</v>
      </c>
      <c r="B6765" t="s">
        <v>638</v>
      </c>
    </row>
    <row r="6766" spans="1:2">
      <c r="A6766" s="1" t="s">
        <v>7563</v>
      </c>
      <c r="B6766" t="s">
        <v>638</v>
      </c>
    </row>
    <row r="6767" spans="1:2">
      <c r="A6767" s="1" t="s">
        <v>7564</v>
      </c>
      <c r="B6767" t="s">
        <v>638</v>
      </c>
    </row>
    <row r="6768" spans="1:2">
      <c r="A6768" s="1" t="s">
        <v>7565</v>
      </c>
      <c r="B6768" t="s">
        <v>638</v>
      </c>
    </row>
    <row r="6769" spans="1:2">
      <c r="A6769" s="1" t="s">
        <v>7566</v>
      </c>
      <c r="B6769" t="s">
        <v>638</v>
      </c>
    </row>
    <row r="6770" spans="1:2">
      <c r="A6770" s="1" t="s">
        <v>7567</v>
      </c>
      <c r="B6770" t="s">
        <v>638</v>
      </c>
    </row>
    <row r="6771" spans="1:2">
      <c r="A6771" s="1" t="s">
        <v>7568</v>
      </c>
      <c r="B6771" t="s">
        <v>638</v>
      </c>
    </row>
    <row r="6772" spans="1:2">
      <c r="A6772" s="1" t="s">
        <v>7569</v>
      </c>
      <c r="B6772" t="s">
        <v>638</v>
      </c>
    </row>
    <row r="6773" spans="1:2">
      <c r="A6773" s="1" t="s">
        <v>7570</v>
      </c>
      <c r="B6773" t="s">
        <v>638</v>
      </c>
    </row>
    <row r="6774" spans="1:2">
      <c r="A6774" s="1" t="s">
        <v>7571</v>
      </c>
      <c r="B6774" t="s">
        <v>638</v>
      </c>
    </row>
    <row r="6775" spans="1:2">
      <c r="A6775" s="1" t="s">
        <v>7572</v>
      </c>
      <c r="B6775" t="s">
        <v>638</v>
      </c>
    </row>
    <row r="6776" spans="1:2">
      <c r="A6776" s="1" t="s">
        <v>7573</v>
      </c>
      <c r="B6776">
        <v>43574</v>
      </c>
    </row>
    <row r="6777" spans="1:2">
      <c r="A6777" s="1" t="s">
        <v>7574</v>
      </c>
      <c r="B6777" t="s">
        <v>638</v>
      </c>
    </row>
    <row r="6778" spans="1:2">
      <c r="A6778" s="1" t="s">
        <v>7575</v>
      </c>
      <c r="B6778" t="s">
        <v>638</v>
      </c>
    </row>
    <row r="6779" spans="1:2">
      <c r="A6779" s="1" t="s">
        <v>7576</v>
      </c>
      <c r="B6779" t="s">
        <v>638</v>
      </c>
    </row>
    <row r="6780" spans="1:2">
      <c r="A6780" s="1" t="s">
        <v>7577</v>
      </c>
      <c r="B6780" t="s">
        <v>638</v>
      </c>
    </row>
    <row r="6781" spans="1:2">
      <c r="A6781" s="1" t="s">
        <v>7578</v>
      </c>
      <c r="B6781" t="s">
        <v>638</v>
      </c>
    </row>
    <row r="6782" spans="1:2">
      <c r="A6782" s="1" t="s">
        <v>7579</v>
      </c>
      <c r="B6782" t="s">
        <v>638</v>
      </c>
    </row>
    <row r="6783" spans="1:2">
      <c r="A6783" s="1" t="s">
        <v>7580</v>
      </c>
      <c r="B6783" t="s">
        <v>638</v>
      </c>
    </row>
    <row r="6784" spans="1:2">
      <c r="A6784" s="1" t="s">
        <v>7581</v>
      </c>
      <c r="B6784" t="s">
        <v>638</v>
      </c>
    </row>
    <row r="6785" spans="1:2">
      <c r="A6785" s="1" t="s">
        <v>7582</v>
      </c>
      <c r="B6785" t="s">
        <v>638</v>
      </c>
    </row>
    <row r="6786" spans="1:2">
      <c r="A6786" s="1" t="s">
        <v>7583</v>
      </c>
      <c r="B6786" t="s">
        <v>638</v>
      </c>
    </row>
    <row r="6787" spans="1:2">
      <c r="A6787" s="1" t="s">
        <v>7584</v>
      </c>
      <c r="B6787" t="s">
        <v>638</v>
      </c>
    </row>
    <row r="6788" spans="1:2">
      <c r="A6788" s="1" t="s">
        <v>7585</v>
      </c>
      <c r="B6788" t="s">
        <v>638</v>
      </c>
    </row>
    <row r="6789" spans="1:2">
      <c r="A6789" s="1" t="s">
        <v>7586</v>
      </c>
      <c r="B6789" t="s">
        <v>638</v>
      </c>
    </row>
    <row r="6790" spans="1:2">
      <c r="A6790" s="1" t="s">
        <v>7587</v>
      </c>
      <c r="B6790" t="s">
        <v>638</v>
      </c>
    </row>
    <row r="6791" spans="1:2">
      <c r="A6791" s="1" t="s">
        <v>7588</v>
      </c>
      <c r="B6791" t="s">
        <v>638</v>
      </c>
    </row>
    <row r="6792" spans="1:2">
      <c r="A6792" s="1" t="s">
        <v>7589</v>
      </c>
      <c r="B6792" t="s">
        <v>638</v>
      </c>
    </row>
    <row r="6793" spans="1:2">
      <c r="A6793" s="1" t="s">
        <v>7590</v>
      </c>
      <c r="B6793" t="s">
        <v>638</v>
      </c>
    </row>
    <row r="6794" spans="1:2">
      <c r="A6794" s="1" t="s">
        <v>7591</v>
      </c>
      <c r="B6794" t="s">
        <v>638</v>
      </c>
    </row>
    <row r="6795" spans="1:2">
      <c r="A6795" s="1" t="s">
        <v>7592</v>
      </c>
      <c r="B6795" t="s">
        <v>638</v>
      </c>
    </row>
    <row r="6796" spans="1:2">
      <c r="A6796" s="1" t="s">
        <v>7593</v>
      </c>
      <c r="B6796" t="s">
        <v>638</v>
      </c>
    </row>
    <row r="6797" spans="1:2">
      <c r="A6797" s="1" t="s">
        <v>7594</v>
      </c>
      <c r="B6797">
        <v>43864</v>
      </c>
    </row>
    <row r="6798" spans="1:2">
      <c r="A6798" s="1" t="s">
        <v>7595</v>
      </c>
      <c r="B6798" t="s">
        <v>638</v>
      </c>
    </row>
    <row r="6799" spans="1:2">
      <c r="A6799" s="1" t="s">
        <v>7596</v>
      </c>
      <c r="B6799" t="s">
        <v>638</v>
      </c>
    </row>
    <row r="6800" spans="1:2">
      <c r="A6800" s="1" t="s">
        <v>7597</v>
      </c>
      <c r="B6800" t="s">
        <v>638</v>
      </c>
    </row>
    <row r="6801" spans="1:2">
      <c r="A6801" s="1" t="s">
        <v>7598</v>
      </c>
      <c r="B6801" t="s">
        <v>638</v>
      </c>
    </row>
    <row r="6802" spans="1:2">
      <c r="A6802" s="1" t="s">
        <v>7599</v>
      </c>
      <c r="B6802" t="s">
        <v>638</v>
      </c>
    </row>
    <row r="6803" spans="1:2">
      <c r="A6803" s="1" t="s">
        <v>7600</v>
      </c>
      <c r="B6803" t="s">
        <v>638</v>
      </c>
    </row>
    <row r="6804" spans="1:2">
      <c r="A6804" s="1" t="s">
        <v>7601</v>
      </c>
      <c r="B6804" t="s">
        <v>638</v>
      </c>
    </row>
    <row r="6805" spans="1:2">
      <c r="A6805" s="1" t="s">
        <v>7602</v>
      </c>
      <c r="B6805" t="s">
        <v>638</v>
      </c>
    </row>
    <row r="6806" spans="1:2">
      <c r="A6806" s="1" t="s">
        <v>7603</v>
      </c>
      <c r="B6806" t="s">
        <v>638</v>
      </c>
    </row>
    <row r="6807" spans="1:2">
      <c r="A6807" s="1" t="s">
        <v>7604</v>
      </c>
      <c r="B6807" t="s">
        <v>638</v>
      </c>
    </row>
    <row r="6808" spans="1:2">
      <c r="A6808" s="1" t="s">
        <v>7605</v>
      </c>
      <c r="B6808" t="s">
        <v>638</v>
      </c>
    </row>
    <row r="6809" spans="1:2">
      <c r="A6809" s="1" t="s">
        <v>7606</v>
      </c>
      <c r="B6809" t="s">
        <v>638</v>
      </c>
    </row>
    <row r="6810" spans="1:2">
      <c r="A6810" s="1" t="s">
        <v>7607</v>
      </c>
      <c r="B6810" t="s">
        <v>638</v>
      </c>
    </row>
    <row r="6811" spans="1:2">
      <c r="A6811" s="1" t="s">
        <v>7608</v>
      </c>
      <c r="B6811" t="s">
        <v>638</v>
      </c>
    </row>
    <row r="6812" spans="1:2">
      <c r="A6812" s="1" t="s">
        <v>7609</v>
      </c>
      <c r="B6812" t="s">
        <v>638</v>
      </c>
    </row>
    <row r="6813" spans="1:2">
      <c r="A6813" s="1" t="s">
        <v>7610</v>
      </c>
      <c r="B6813" t="s">
        <v>638</v>
      </c>
    </row>
    <row r="6814" spans="1:2">
      <c r="A6814" s="1" t="s">
        <v>7611</v>
      </c>
      <c r="B6814" t="s">
        <v>638</v>
      </c>
    </row>
    <row r="6815" spans="1:2">
      <c r="A6815" s="1" t="s">
        <v>7612</v>
      </c>
      <c r="B6815" t="s">
        <v>638</v>
      </c>
    </row>
    <row r="6816" spans="1:2">
      <c r="A6816" s="1" t="s">
        <v>7613</v>
      </c>
      <c r="B6816" t="s">
        <v>638</v>
      </c>
    </row>
    <row r="6817" spans="1:2">
      <c r="A6817" s="1" t="s">
        <v>7614</v>
      </c>
      <c r="B6817" t="s">
        <v>638</v>
      </c>
    </row>
    <row r="6818" spans="1:2">
      <c r="A6818" s="1" t="s">
        <v>7615</v>
      </c>
      <c r="B6818" t="s">
        <v>638</v>
      </c>
    </row>
    <row r="6819" spans="1:2">
      <c r="A6819" s="1" t="s">
        <v>7616</v>
      </c>
      <c r="B6819" t="s">
        <v>638</v>
      </c>
    </row>
    <row r="6820" spans="1:2">
      <c r="A6820" s="1" t="s">
        <v>7617</v>
      </c>
      <c r="B6820" t="s">
        <v>638</v>
      </c>
    </row>
    <row r="6821" spans="1:2">
      <c r="A6821" s="1" t="s">
        <v>7618</v>
      </c>
      <c r="B6821" t="s">
        <v>638</v>
      </c>
    </row>
    <row r="6822" spans="1:2">
      <c r="A6822" s="1" t="s">
        <v>7619</v>
      </c>
      <c r="B6822" t="s">
        <v>638</v>
      </c>
    </row>
    <row r="6823" spans="1:2">
      <c r="A6823" s="1" t="s">
        <v>7620</v>
      </c>
      <c r="B6823" t="s">
        <v>638</v>
      </c>
    </row>
    <row r="6824" spans="1:2">
      <c r="A6824" s="1" t="s">
        <v>7621</v>
      </c>
      <c r="B6824" t="s">
        <v>638</v>
      </c>
    </row>
    <row r="6825" spans="1:2">
      <c r="A6825" s="1" t="s">
        <v>7622</v>
      </c>
      <c r="B6825" t="s">
        <v>638</v>
      </c>
    </row>
    <row r="6826" spans="1:2">
      <c r="A6826" s="1" t="s">
        <v>7623</v>
      </c>
      <c r="B6826" t="s">
        <v>638</v>
      </c>
    </row>
    <row r="6827" spans="1:2">
      <c r="A6827" s="1" t="s">
        <v>7624</v>
      </c>
      <c r="B6827" t="s">
        <v>638</v>
      </c>
    </row>
    <row r="6828" spans="1:2">
      <c r="A6828" s="1" t="s">
        <v>7625</v>
      </c>
      <c r="B6828" t="s">
        <v>638</v>
      </c>
    </row>
    <row r="6829" spans="1:2">
      <c r="A6829" s="1" t="s">
        <v>7626</v>
      </c>
      <c r="B6829" t="s">
        <v>638</v>
      </c>
    </row>
    <row r="6830" spans="1:2">
      <c r="A6830" s="1" t="s">
        <v>7627</v>
      </c>
      <c r="B6830" t="s">
        <v>638</v>
      </c>
    </row>
    <row r="6831" spans="1:2">
      <c r="A6831" s="1" t="s">
        <v>7628</v>
      </c>
      <c r="B6831" t="s">
        <v>638</v>
      </c>
    </row>
    <row r="6832" spans="1:2">
      <c r="A6832" s="1" t="s">
        <v>7629</v>
      </c>
      <c r="B6832" t="s">
        <v>638</v>
      </c>
    </row>
    <row r="6833" spans="1:2">
      <c r="A6833" s="1" t="s">
        <v>7630</v>
      </c>
      <c r="B6833" t="s">
        <v>638</v>
      </c>
    </row>
    <row r="6834" spans="1:2">
      <c r="A6834" s="1" t="s">
        <v>7631</v>
      </c>
      <c r="B6834" t="s">
        <v>638</v>
      </c>
    </row>
    <row r="6835" spans="1:2">
      <c r="A6835" s="1" t="s">
        <v>7632</v>
      </c>
      <c r="B6835" t="s">
        <v>638</v>
      </c>
    </row>
    <row r="6836" spans="1:2">
      <c r="A6836" s="1" t="s">
        <v>7633</v>
      </c>
      <c r="B6836" t="s">
        <v>638</v>
      </c>
    </row>
    <row r="6837" spans="1:2">
      <c r="A6837" s="1" t="s">
        <v>7634</v>
      </c>
      <c r="B6837" t="s">
        <v>638</v>
      </c>
    </row>
    <row r="6838" spans="1:2">
      <c r="A6838" s="1" t="s">
        <v>7635</v>
      </c>
      <c r="B6838" t="s">
        <v>638</v>
      </c>
    </row>
    <row r="6839" spans="1:2">
      <c r="A6839" s="1" t="s">
        <v>7636</v>
      </c>
      <c r="B6839" t="s">
        <v>638</v>
      </c>
    </row>
    <row r="6840" spans="1:2">
      <c r="A6840" s="1" t="s">
        <v>7637</v>
      </c>
      <c r="B6840" t="s">
        <v>638</v>
      </c>
    </row>
    <row r="6841" spans="1:2">
      <c r="A6841" s="1" t="s">
        <v>7638</v>
      </c>
      <c r="B6841" t="s">
        <v>638</v>
      </c>
    </row>
    <row r="6842" spans="1:2">
      <c r="A6842" s="1" t="s">
        <v>7639</v>
      </c>
      <c r="B6842" t="s">
        <v>638</v>
      </c>
    </row>
    <row r="6843" spans="1:2">
      <c r="A6843" s="1" t="s">
        <v>7640</v>
      </c>
      <c r="B6843" t="s">
        <v>638</v>
      </c>
    </row>
    <row r="6844" spans="1:2">
      <c r="A6844" s="1" t="s">
        <v>7641</v>
      </c>
      <c r="B6844" t="s">
        <v>638</v>
      </c>
    </row>
    <row r="6845" spans="1:2">
      <c r="A6845" s="1" t="s">
        <v>7642</v>
      </c>
      <c r="B6845" t="s">
        <v>638</v>
      </c>
    </row>
    <row r="6846" spans="1:2">
      <c r="A6846" s="1" t="s">
        <v>7643</v>
      </c>
      <c r="B6846" t="s">
        <v>638</v>
      </c>
    </row>
    <row r="6847" spans="1:2">
      <c r="A6847" s="1" t="s">
        <v>7644</v>
      </c>
      <c r="B6847" t="s">
        <v>638</v>
      </c>
    </row>
    <row r="6848" spans="1:2">
      <c r="A6848" s="1" t="s">
        <v>7645</v>
      </c>
      <c r="B6848" t="s">
        <v>638</v>
      </c>
    </row>
    <row r="6849" spans="1:2">
      <c r="A6849" s="1" t="s">
        <v>7646</v>
      </c>
      <c r="B6849" t="s">
        <v>638</v>
      </c>
    </row>
    <row r="6850" spans="1:2">
      <c r="A6850" s="1" t="s">
        <v>7647</v>
      </c>
      <c r="B6850" t="s">
        <v>638</v>
      </c>
    </row>
    <row r="6851" spans="1:2">
      <c r="A6851" s="1" t="s">
        <v>7648</v>
      </c>
      <c r="B6851" t="s">
        <v>638</v>
      </c>
    </row>
    <row r="6852" spans="1:2">
      <c r="A6852" s="1" t="s">
        <v>7649</v>
      </c>
      <c r="B6852" t="s">
        <v>638</v>
      </c>
    </row>
    <row r="6853" spans="1:2">
      <c r="A6853" s="1" t="s">
        <v>7650</v>
      </c>
      <c r="B6853" t="s">
        <v>638</v>
      </c>
    </row>
    <row r="6854" spans="1:2">
      <c r="A6854" s="1" t="s">
        <v>7651</v>
      </c>
      <c r="B6854" t="s">
        <v>638</v>
      </c>
    </row>
    <row r="6855" spans="1:2">
      <c r="A6855" s="1" t="s">
        <v>7652</v>
      </c>
      <c r="B6855" t="s">
        <v>638</v>
      </c>
    </row>
    <row r="6856" spans="1:2">
      <c r="A6856" s="1" t="s">
        <v>7653</v>
      </c>
      <c r="B6856" t="s">
        <v>638</v>
      </c>
    </row>
    <row r="6857" spans="1:2">
      <c r="A6857" s="1" t="s">
        <v>7654</v>
      </c>
      <c r="B6857" t="s">
        <v>638</v>
      </c>
    </row>
    <row r="6858" spans="1:2">
      <c r="A6858" s="1" t="s">
        <v>7655</v>
      </c>
      <c r="B6858" t="s">
        <v>638</v>
      </c>
    </row>
    <row r="6859" spans="1:2">
      <c r="A6859" s="1" t="s">
        <v>7656</v>
      </c>
      <c r="B6859" t="s">
        <v>638</v>
      </c>
    </row>
    <row r="6860" spans="1:2">
      <c r="A6860" s="1" t="s">
        <v>7657</v>
      </c>
      <c r="B6860">
        <v>43657</v>
      </c>
    </row>
    <row r="6861" spans="1:2">
      <c r="A6861" s="1" t="s">
        <v>7658</v>
      </c>
      <c r="B6861" t="s">
        <v>638</v>
      </c>
    </row>
    <row r="6862" spans="1:2">
      <c r="A6862" s="1" t="s">
        <v>7659</v>
      </c>
      <c r="B6862" t="s">
        <v>638</v>
      </c>
    </row>
    <row r="6863" spans="1:2">
      <c r="A6863" s="1" t="s">
        <v>7660</v>
      </c>
      <c r="B6863" t="s">
        <v>638</v>
      </c>
    </row>
    <row r="6864" spans="1:2">
      <c r="A6864" s="1" t="s">
        <v>7661</v>
      </c>
      <c r="B6864" t="s">
        <v>638</v>
      </c>
    </row>
    <row r="6865" spans="1:2">
      <c r="A6865" s="1" t="s">
        <v>7662</v>
      </c>
      <c r="B6865" t="s">
        <v>638</v>
      </c>
    </row>
    <row r="6866" spans="1:2">
      <c r="A6866" s="1" t="s">
        <v>7663</v>
      </c>
      <c r="B6866" t="s">
        <v>638</v>
      </c>
    </row>
    <row r="6867" spans="1:2">
      <c r="A6867" s="1" t="s">
        <v>7664</v>
      </c>
      <c r="B6867" t="s">
        <v>638</v>
      </c>
    </row>
    <row r="6868" spans="1:2">
      <c r="A6868" s="1" t="s">
        <v>7665</v>
      </c>
      <c r="B6868" t="s">
        <v>638</v>
      </c>
    </row>
    <row r="6869" spans="1:2">
      <c r="A6869" s="1" t="s">
        <v>7666</v>
      </c>
      <c r="B6869" t="s">
        <v>638</v>
      </c>
    </row>
    <row r="6870" spans="1:2">
      <c r="A6870" s="1" t="s">
        <v>7667</v>
      </c>
      <c r="B6870" t="s">
        <v>638</v>
      </c>
    </row>
    <row r="6871" spans="1:2">
      <c r="A6871" s="1" t="s">
        <v>7668</v>
      </c>
      <c r="B6871" t="s">
        <v>638</v>
      </c>
    </row>
    <row r="6872" spans="1:2">
      <c r="A6872" s="1" t="s">
        <v>7669</v>
      </c>
      <c r="B6872" t="s">
        <v>638</v>
      </c>
    </row>
    <row r="6873" spans="1:2">
      <c r="A6873" s="1" t="s">
        <v>7670</v>
      </c>
      <c r="B6873" t="s">
        <v>638</v>
      </c>
    </row>
    <row r="6874" spans="1:2">
      <c r="A6874" s="1" t="s">
        <v>7671</v>
      </c>
      <c r="B6874" t="s">
        <v>638</v>
      </c>
    </row>
    <row r="6875" spans="1:2">
      <c r="A6875" s="1" t="s">
        <v>7672</v>
      </c>
      <c r="B6875" t="s">
        <v>638</v>
      </c>
    </row>
    <row r="6876" spans="1:2">
      <c r="A6876" s="1" t="s">
        <v>7673</v>
      </c>
      <c r="B6876" t="s">
        <v>638</v>
      </c>
    </row>
    <row r="6877" spans="1:2">
      <c r="A6877" s="1" t="s">
        <v>7674</v>
      </c>
      <c r="B6877" t="s">
        <v>638</v>
      </c>
    </row>
    <row r="6878" spans="1:2">
      <c r="A6878" s="1" t="s">
        <v>7675</v>
      </c>
      <c r="B6878" t="s">
        <v>638</v>
      </c>
    </row>
    <row r="6879" spans="1:2">
      <c r="A6879" s="1" t="s">
        <v>7676</v>
      </c>
      <c r="B6879" t="s">
        <v>638</v>
      </c>
    </row>
    <row r="6880" spans="1:2">
      <c r="A6880" s="1" t="s">
        <v>7677</v>
      </c>
      <c r="B6880" t="s">
        <v>638</v>
      </c>
    </row>
    <row r="6881" spans="1:2">
      <c r="A6881" s="1" t="s">
        <v>7678</v>
      </c>
      <c r="B6881" t="s">
        <v>638</v>
      </c>
    </row>
    <row r="6882" spans="1:2">
      <c r="A6882" s="1" t="s">
        <v>7679</v>
      </c>
      <c r="B6882" t="s">
        <v>638</v>
      </c>
    </row>
    <row r="6883" spans="1:2">
      <c r="A6883" s="1" t="s">
        <v>7680</v>
      </c>
      <c r="B6883" t="s">
        <v>638</v>
      </c>
    </row>
    <row r="6884" spans="1:2">
      <c r="A6884" s="1" t="s">
        <v>7681</v>
      </c>
      <c r="B6884" t="s">
        <v>638</v>
      </c>
    </row>
    <row r="6885" spans="1:2">
      <c r="A6885" s="1" t="s">
        <v>7682</v>
      </c>
      <c r="B6885" t="s">
        <v>638</v>
      </c>
    </row>
    <row r="6886" spans="1:2">
      <c r="A6886" s="1" t="s">
        <v>7683</v>
      </c>
      <c r="B6886" t="s">
        <v>638</v>
      </c>
    </row>
    <row r="6887" spans="1:2">
      <c r="A6887" s="1" t="s">
        <v>7684</v>
      </c>
      <c r="B6887" t="s">
        <v>638</v>
      </c>
    </row>
    <row r="6888" spans="1:2">
      <c r="A6888" s="1" t="s">
        <v>7685</v>
      </c>
      <c r="B6888" t="s">
        <v>638</v>
      </c>
    </row>
    <row r="6889" spans="1:2">
      <c r="A6889" s="1" t="s">
        <v>7686</v>
      </c>
      <c r="B6889" t="s">
        <v>638</v>
      </c>
    </row>
    <row r="6890" spans="1:2">
      <c r="A6890" s="1" t="s">
        <v>7687</v>
      </c>
      <c r="B6890" t="s">
        <v>638</v>
      </c>
    </row>
    <row r="6891" spans="1:2">
      <c r="A6891" s="1" t="s">
        <v>7688</v>
      </c>
      <c r="B6891" t="s">
        <v>638</v>
      </c>
    </row>
    <row r="6892" spans="1:2">
      <c r="A6892" s="1" t="s">
        <v>7689</v>
      </c>
      <c r="B6892" t="s">
        <v>638</v>
      </c>
    </row>
    <row r="6893" spans="1:2">
      <c r="A6893" s="1" t="s">
        <v>7690</v>
      </c>
      <c r="B6893" t="s">
        <v>638</v>
      </c>
    </row>
    <row r="6894" spans="1:2">
      <c r="A6894" s="1" t="s">
        <v>7691</v>
      </c>
      <c r="B6894" t="s">
        <v>638</v>
      </c>
    </row>
    <row r="6895" spans="1:2">
      <c r="A6895" s="1" t="s">
        <v>7692</v>
      </c>
      <c r="B6895" t="s">
        <v>638</v>
      </c>
    </row>
    <row r="6896" spans="1:2">
      <c r="A6896" s="1" t="s">
        <v>7693</v>
      </c>
      <c r="B6896" t="s">
        <v>638</v>
      </c>
    </row>
    <row r="6897" spans="1:2">
      <c r="A6897" s="1" t="s">
        <v>7694</v>
      </c>
      <c r="B6897" t="s">
        <v>638</v>
      </c>
    </row>
    <row r="6898" spans="1:2">
      <c r="A6898" s="1" t="s">
        <v>7695</v>
      </c>
      <c r="B6898" t="s">
        <v>638</v>
      </c>
    </row>
    <row r="6899" spans="1:2">
      <c r="A6899" s="1" t="s">
        <v>7696</v>
      </c>
      <c r="B6899" t="s">
        <v>638</v>
      </c>
    </row>
    <row r="6900" spans="1:2">
      <c r="A6900" s="1" t="s">
        <v>7697</v>
      </c>
      <c r="B6900" t="s">
        <v>638</v>
      </c>
    </row>
    <row r="6901" spans="1:2">
      <c r="A6901" s="1" t="s">
        <v>7698</v>
      </c>
      <c r="B6901" t="s">
        <v>638</v>
      </c>
    </row>
    <row r="6902" spans="1:2">
      <c r="A6902" s="1" t="s">
        <v>7699</v>
      </c>
      <c r="B6902" t="s">
        <v>638</v>
      </c>
    </row>
    <row r="6903" spans="1:2">
      <c r="A6903" s="1" t="s">
        <v>7700</v>
      </c>
      <c r="B6903" t="s">
        <v>638</v>
      </c>
    </row>
    <row r="6904" spans="1:2">
      <c r="A6904" s="1" t="s">
        <v>7701</v>
      </c>
      <c r="B6904" t="s">
        <v>638</v>
      </c>
    </row>
    <row r="6905" spans="1:2">
      <c r="A6905" s="1" t="s">
        <v>7702</v>
      </c>
      <c r="B6905" t="s">
        <v>638</v>
      </c>
    </row>
    <row r="6906" spans="1:2">
      <c r="A6906" s="1" t="s">
        <v>7703</v>
      </c>
      <c r="B6906" t="s">
        <v>638</v>
      </c>
    </row>
    <row r="6907" spans="1:2">
      <c r="A6907" s="1" t="s">
        <v>7704</v>
      </c>
      <c r="B6907" t="s">
        <v>638</v>
      </c>
    </row>
    <row r="6908" spans="1:2">
      <c r="A6908" s="1" t="s">
        <v>7705</v>
      </c>
      <c r="B6908" t="s">
        <v>638</v>
      </c>
    </row>
    <row r="6909" spans="1:2">
      <c r="A6909" s="1" t="s">
        <v>7706</v>
      </c>
      <c r="B6909" t="s">
        <v>638</v>
      </c>
    </row>
    <row r="6910" spans="1:2">
      <c r="A6910" s="1" t="s">
        <v>7707</v>
      </c>
      <c r="B6910" t="s">
        <v>638</v>
      </c>
    </row>
    <row r="6911" spans="1:2">
      <c r="A6911" s="1" t="s">
        <v>7708</v>
      </c>
      <c r="B6911" t="s">
        <v>638</v>
      </c>
    </row>
    <row r="6912" spans="1:2">
      <c r="A6912" s="1" t="s">
        <v>7709</v>
      </c>
      <c r="B6912" t="s">
        <v>638</v>
      </c>
    </row>
    <row r="6913" spans="1:2">
      <c r="A6913" s="1" t="s">
        <v>7710</v>
      </c>
      <c r="B6913" t="s">
        <v>638</v>
      </c>
    </row>
    <row r="6914" spans="1:2">
      <c r="A6914" s="1" t="s">
        <v>7711</v>
      </c>
      <c r="B6914" t="s">
        <v>638</v>
      </c>
    </row>
    <row r="6915" spans="1:2">
      <c r="A6915" s="1" t="s">
        <v>7712</v>
      </c>
      <c r="B6915" t="s">
        <v>638</v>
      </c>
    </row>
    <row r="6916" spans="1:2">
      <c r="A6916" s="1" t="s">
        <v>7713</v>
      </c>
      <c r="B6916" t="s">
        <v>638</v>
      </c>
    </row>
    <row r="6917" spans="1:2">
      <c r="A6917" s="1" t="s">
        <v>7714</v>
      </c>
      <c r="B6917" t="s">
        <v>638</v>
      </c>
    </row>
    <row r="6918" spans="1:2">
      <c r="A6918" s="1" t="s">
        <v>7715</v>
      </c>
      <c r="B6918" t="s">
        <v>638</v>
      </c>
    </row>
    <row r="6919" spans="1:2">
      <c r="A6919" s="1" t="s">
        <v>7716</v>
      </c>
      <c r="B6919" t="s">
        <v>638</v>
      </c>
    </row>
    <row r="6920" spans="1:2">
      <c r="A6920" s="1" t="s">
        <v>7717</v>
      </c>
      <c r="B6920" t="s">
        <v>638</v>
      </c>
    </row>
    <row r="6921" spans="1:2">
      <c r="A6921" s="1" t="s">
        <v>7718</v>
      </c>
      <c r="B6921" t="s">
        <v>638</v>
      </c>
    </row>
    <row r="6922" spans="1:2">
      <c r="A6922" s="1" t="s">
        <v>7719</v>
      </c>
      <c r="B6922" t="s">
        <v>638</v>
      </c>
    </row>
    <row r="6923" spans="1:2">
      <c r="A6923" s="1" t="s">
        <v>7720</v>
      </c>
      <c r="B6923" t="s">
        <v>638</v>
      </c>
    </row>
    <row r="6924" spans="1:2">
      <c r="A6924" s="1" t="s">
        <v>7721</v>
      </c>
      <c r="B6924" t="s">
        <v>638</v>
      </c>
    </row>
    <row r="6925" spans="1:2">
      <c r="A6925" s="1" t="s">
        <v>7722</v>
      </c>
      <c r="B6925" t="s">
        <v>638</v>
      </c>
    </row>
    <row r="6926" spans="1:2">
      <c r="A6926" s="1" t="s">
        <v>7723</v>
      </c>
      <c r="B6926" t="s">
        <v>638</v>
      </c>
    </row>
    <row r="6927" spans="1:2">
      <c r="A6927" s="1" t="s">
        <v>7724</v>
      </c>
      <c r="B6927" t="s">
        <v>638</v>
      </c>
    </row>
    <row r="6928" spans="1:2">
      <c r="A6928" s="1" t="s">
        <v>7725</v>
      </c>
      <c r="B6928" t="s">
        <v>638</v>
      </c>
    </row>
    <row r="6929" spans="1:2">
      <c r="A6929" s="1" t="s">
        <v>7726</v>
      </c>
      <c r="B6929" t="s">
        <v>638</v>
      </c>
    </row>
    <row r="6930" spans="1:2">
      <c r="A6930" s="1" t="s">
        <v>7727</v>
      </c>
      <c r="B6930" t="s">
        <v>638</v>
      </c>
    </row>
    <row r="6931" spans="1:2">
      <c r="A6931" s="1" t="s">
        <v>7728</v>
      </c>
      <c r="B6931" t="s">
        <v>638</v>
      </c>
    </row>
    <row r="6932" spans="1:2">
      <c r="A6932" s="1" t="s">
        <v>7729</v>
      </c>
      <c r="B6932" t="s">
        <v>638</v>
      </c>
    </row>
    <row r="6933" spans="1:2">
      <c r="A6933" s="1" t="s">
        <v>7730</v>
      </c>
      <c r="B6933" t="s">
        <v>638</v>
      </c>
    </row>
    <row r="6934" spans="1:2">
      <c r="A6934" s="1" t="s">
        <v>7731</v>
      </c>
      <c r="B6934" t="s">
        <v>638</v>
      </c>
    </row>
    <row r="6935" spans="1:2">
      <c r="A6935" s="1" t="s">
        <v>7732</v>
      </c>
      <c r="B6935" t="s">
        <v>638</v>
      </c>
    </row>
    <row r="6936" spans="1:2">
      <c r="A6936" s="1" t="s">
        <v>7733</v>
      </c>
      <c r="B6936" t="s">
        <v>638</v>
      </c>
    </row>
    <row r="6937" spans="1:2">
      <c r="A6937" s="1" t="s">
        <v>7734</v>
      </c>
      <c r="B6937" t="s">
        <v>638</v>
      </c>
    </row>
    <row r="6938" spans="1:2">
      <c r="A6938" s="1" t="s">
        <v>7735</v>
      </c>
      <c r="B6938" t="s">
        <v>638</v>
      </c>
    </row>
    <row r="6939" spans="1:2">
      <c r="A6939" s="1" t="s">
        <v>7736</v>
      </c>
      <c r="B6939" t="s">
        <v>638</v>
      </c>
    </row>
    <row r="6940" spans="1:2">
      <c r="A6940" s="1" t="s">
        <v>7737</v>
      </c>
      <c r="B6940" t="s">
        <v>638</v>
      </c>
    </row>
    <row r="6941" spans="1:2">
      <c r="A6941" s="1" t="s">
        <v>7738</v>
      </c>
      <c r="B6941" t="s">
        <v>638</v>
      </c>
    </row>
    <row r="6942" spans="1:2">
      <c r="A6942" s="1" t="s">
        <v>7739</v>
      </c>
      <c r="B6942" t="s">
        <v>638</v>
      </c>
    </row>
    <row r="6943" spans="1:2">
      <c r="A6943" s="1" t="s">
        <v>7740</v>
      </c>
      <c r="B6943" t="s">
        <v>638</v>
      </c>
    </row>
    <row r="6944" spans="1:2">
      <c r="A6944" s="1" t="s">
        <v>7741</v>
      </c>
      <c r="B6944" t="s">
        <v>638</v>
      </c>
    </row>
    <row r="6945" spans="1:2">
      <c r="A6945" s="1" t="s">
        <v>7742</v>
      </c>
      <c r="B6945" t="s">
        <v>638</v>
      </c>
    </row>
    <row r="6946" spans="1:2">
      <c r="A6946" s="1" t="s">
        <v>7743</v>
      </c>
      <c r="B6946" t="s">
        <v>638</v>
      </c>
    </row>
    <row r="6947" spans="1:2">
      <c r="A6947" s="1" t="s">
        <v>7744</v>
      </c>
      <c r="B6947" t="s">
        <v>638</v>
      </c>
    </row>
    <row r="6948" spans="1:2">
      <c r="A6948" s="1" t="s">
        <v>7745</v>
      </c>
      <c r="B6948" t="s">
        <v>638</v>
      </c>
    </row>
    <row r="6949" spans="1:2">
      <c r="A6949" s="1" t="s">
        <v>7746</v>
      </c>
      <c r="B6949" t="s">
        <v>638</v>
      </c>
    </row>
    <row r="6950" spans="1:2">
      <c r="A6950" s="1" t="s">
        <v>7747</v>
      </c>
      <c r="B6950" t="s">
        <v>638</v>
      </c>
    </row>
    <row r="6951" spans="1:2">
      <c r="A6951" s="1" t="s">
        <v>7748</v>
      </c>
      <c r="B6951" t="s">
        <v>638</v>
      </c>
    </row>
    <row r="6952" spans="1:2">
      <c r="A6952" s="1" t="s">
        <v>7749</v>
      </c>
      <c r="B6952" t="s">
        <v>638</v>
      </c>
    </row>
    <row r="6953" spans="1:2">
      <c r="A6953" s="1" t="s">
        <v>7750</v>
      </c>
      <c r="B6953" t="s">
        <v>638</v>
      </c>
    </row>
    <row r="6954" spans="1:2">
      <c r="A6954" s="1" t="s">
        <v>7751</v>
      </c>
      <c r="B6954" t="s">
        <v>638</v>
      </c>
    </row>
    <row r="6955" spans="1:2">
      <c r="A6955" s="1" t="s">
        <v>7752</v>
      </c>
      <c r="B6955" t="s">
        <v>638</v>
      </c>
    </row>
    <row r="6956" spans="1:2">
      <c r="A6956" s="1" t="s">
        <v>7753</v>
      </c>
      <c r="B6956" t="s">
        <v>638</v>
      </c>
    </row>
    <row r="6957" spans="1:2">
      <c r="A6957" s="1" t="s">
        <v>7754</v>
      </c>
      <c r="B6957" t="s">
        <v>638</v>
      </c>
    </row>
    <row r="6958" spans="1:2">
      <c r="A6958" s="1" t="s">
        <v>7755</v>
      </c>
      <c r="B6958" t="s">
        <v>638</v>
      </c>
    </row>
    <row r="6959" spans="1:2">
      <c r="A6959" s="1" t="s">
        <v>7756</v>
      </c>
      <c r="B6959" t="s">
        <v>638</v>
      </c>
    </row>
    <row r="6960" spans="1:2">
      <c r="A6960" s="1" t="s">
        <v>7757</v>
      </c>
      <c r="B6960" t="s">
        <v>638</v>
      </c>
    </row>
    <row r="6961" spans="1:2">
      <c r="A6961" s="1" t="s">
        <v>7758</v>
      </c>
      <c r="B6961" t="s">
        <v>638</v>
      </c>
    </row>
    <row r="6962" spans="1:2">
      <c r="A6962" s="1" t="s">
        <v>7759</v>
      </c>
      <c r="B6962" t="s">
        <v>638</v>
      </c>
    </row>
    <row r="6963" spans="1:2">
      <c r="A6963" s="1" t="s">
        <v>7760</v>
      </c>
      <c r="B6963" t="s">
        <v>638</v>
      </c>
    </row>
    <row r="6964" spans="1:2">
      <c r="A6964" s="1" t="s">
        <v>7761</v>
      </c>
      <c r="B6964" t="s">
        <v>638</v>
      </c>
    </row>
    <row r="6965" spans="1:2">
      <c r="A6965" s="1" t="s">
        <v>7762</v>
      </c>
      <c r="B6965" t="s">
        <v>638</v>
      </c>
    </row>
    <row r="6966" spans="1:2">
      <c r="A6966" s="1" t="s">
        <v>7763</v>
      </c>
      <c r="B6966" t="s">
        <v>638</v>
      </c>
    </row>
    <row r="6967" spans="1:2">
      <c r="A6967" s="1" t="s">
        <v>7764</v>
      </c>
      <c r="B6967" t="s">
        <v>638</v>
      </c>
    </row>
    <row r="6968" spans="1:2">
      <c r="A6968" s="1" t="s">
        <v>7765</v>
      </c>
      <c r="B6968" t="s">
        <v>638</v>
      </c>
    </row>
    <row r="6969" spans="1:2">
      <c r="A6969" s="1" t="s">
        <v>7766</v>
      </c>
      <c r="B6969" t="s">
        <v>638</v>
      </c>
    </row>
    <row r="6970" spans="1:2">
      <c r="A6970" s="1" t="s">
        <v>7767</v>
      </c>
      <c r="B6970" t="s">
        <v>638</v>
      </c>
    </row>
    <row r="6971" spans="1:2">
      <c r="A6971" s="1" t="s">
        <v>7768</v>
      </c>
      <c r="B6971" t="s">
        <v>638</v>
      </c>
    </row>
    <row r="6972" spans="1:2">
      <c r="A6972" s="1" t="s">
        <v>7769</v>
      </c>
      <c r="B6972" t="s">
        <v>638</v>
      </c>
    </row>
    <row r="6973" spans="1:2">
      <c r="A6973" s="1" t="s">
        <v>7770</v>
      </c>
      <c r="B6973" t="s">
        <v>638</v>
      </c>
    </row>
    <row r="6974" spans="1:2">
      <c r="A6974" s="1" t="s">
        <v>7771</v>
      </c>
      <c r="B6974" t="s">
        <v>638</v>
      </c>
    </row>
    <row r="6975" spans="1:2">
      <c r="A6975" s="1" t="s">
        <v>7772</v>
      </c>
      <c r="B6975" t="s">
        <v>638</v>
      </c>
    </row>
    <row r="6976" spans="1:2">
      <c r="A6976" s="1" t="s">
        <v>7773</v>
      </c>
      <c r="B6976" t="s">
        <v>638</v>
      </c>
    </row>
    <row r="6977" spans="1:2">
      <c r="A6977" s="1" t="s">
        <v>7774</v>
      </c>
      <c r="B6977" t="s">
        <v>638</v>
      </c>
    </row>
    <row r="6978" spans="1:2">
      <c r="A6978" s="1" t="s">
        <v>7775</v>
      </c>
      <c r="B6978" t="s">
        <v>638</v>
      </c>
    </row>
    <row r="6979" spans="1:2">
      <c r="A6979" s="1" t="s">
        <v>7776</v>
      </c>
      <c r="B6979" t="s">
        <v>638</v>
      </c>
    </row>
    <row r="6980" spans="1:2">
      <c r="A6980" s="1" t="s">
        <v>7777</v>
      </c>
      <c r="B6980" t="s">
        <v>638</v>
      </c>
    </row>
    <row r="6981" spans="1:2">
      <c r="A6981" s="1" t="s">
        <v>7778</v>
      </c>
      <c r="B6981" t="s">
        <v>638</v>
      </c>
    </row>
    <row r="6982" spans="1:2">
      <c r="A6982" s="1" t="s">
        <v>7779</v>
      </c>
      <c r="B6982" t="s">
        <v>638</v>
      </c>
    </row>
    <row r="6983" spans="1:2">
      <c r="A6983" s="1" t="s">
        <v>7780</v>
      </c>
      <c r="B6983" t="s">
        <v>638</v>
      </c>
    </row>
    <row r="6984" spans="1:2">
      <c r="A6984" s="1" t="s">
        <v>7781</v>
      </c>
      <c r="B6984" t="s">
        <v>638</v>
      </c>
    </row>
    <row r="6985" spans="1:2">
      <c r="A6985" s="1" t="s">
        <v>7782</v>
      </c>
      <c r="B6985" t="s">
        <v>638</v>
      </c>
    </row>
    <row r="6986" spans="1:2">
      <c r="A6986" s="1" t="s">
        <v>7783</v>
      </c>
      <c r="B6986" t="s">
        <v>638</v>
      </c>
    </row>
    <row r="6987" spans="1:2">
      <c r="A6987" s="1" t="s">
        <v>7784</v>
      </c>
      <c r="B6987" t="s">
        <v>638</v>
      </c>
    </row>
    <row r="6988" spans="1:2">
      <c r="A6988" s="1" t="s">
        <v>7785</v>
      </c>
      <c r="B6988" t="s">
        <v>638</v>
      </c>
    </row>
    <row r="6989" spans="1:2">
      <c r="A6989" s="1" t="s">
        <v>7786</v>
      </c>
      <c r="B6989">
        <v>43829</v>
      </c>
    </row>
    <row r="6990" spans="1:2">
      <c r="A6990" s="1" t="s">
        <v>7787</v>
      </c>
      <c r="B6990" t="s">
        <v>638</v>
      </c>
    </row>
    <row r="6991" spans="1:2">
      <c r="A6991" s="1" t="s">
        <v>7788</v>
      </c>
      <c r="B6991" t="s">
        <v>638</v>
      </c>
    </row>
    <row r="6992" spans="1:2">
      <c r="A6992" s="1" t="s">
        <v>7789</v>
      </c>
      <c r="B6992" t="s">
        <v>638</v>
      </c>
    </row>
    <row r="6993" spans="1:2">
      <c r="A6993" s="1" t="s">
        <v>7790</v>
      </c>
      <c r="B6993" t="s">
        <v>638</v>
      </c>
    </row>
    <row r="6994" spans="1:2">
      <c r="A6994" s="1" t="s">
        <v>7791</v>
      </c>
      <c r="B6994" t="s">
        <v>638</v>
      </c>
    </row>
    <row r="6995" spans="1:2">
      <c r="A6995" s="1" t="s">
        <v>7792</v>
      </c>
      <c r="B6995" t="s">
        <v>638</v>
      </c>
    </row>
    <row r="6996" spans="1:2">
      <c r="A6996" s="1" t="s">
        <v>7793</v>
      </c>
      <c r="B6996" t="s">
        <v>638</v>
      </c>
    </row>
    <row r="6997" spans="1:2">
      <c r="A6997" s="1" t="s">
        <v>7794</v>
      </c>
      <c r="B6997" t="s">
        <v>638</v>
      </c>
    </row>
    <row r="6998" spans="1:2">
      <c r="A6998" s="1" t="s">
        <v>7795</v>
      </c>
      <c r="B6998" t="s">
        <v>638</v>
      </c>
    </row>
    <row r="6999" spans="1:2">
      <c r="A6999" s="1" t="s">
        <v>7796</v>
      </c>
      <c r="B6999" t="s">
        <v>638</v>
      </c>
    </row>
    <row r="7000" spans="1:2">
      <c r="A7000" s="1" t="s">
        <v>7797</v>
      </c>
      <c r="B7000" t="s">
        <v>638</v>
      </c>
    </row>
    <row r="7001" spans="1:2">
      <c r="A7001" s="1" t="s">
        <v>7798</v>
      </c>
      <c r="B7001" t="s">
        <v>638</v>
      </c>
    </row>
    <row r="7002" spans="1:2">
      <c r="A7002" s="1" t="s">
        <v>7799</v>
      </c>
      <c r="B7002" t="s">
        <v>638</v>
      </c>
    </row>
    <row r="7003" spans="1:2">
      <c r="A7003" s="1" t="s">
        <v>7800</v>
      </c>
      <c r="B7003" t="s">
        <v>638</v>
      </c>
    </row>
    <row r="7004" spans="1:2">
      <c r="A7004" s="1" t="s">
        <v>7801</v>
      </c>
      <c r="B7004" t="s">
        <v>638</v>
      </c>
    </row>
    <row r="7005" spans="1:2">
      <c r="A7005" s="1" t="s">
        <v>7802</v>
      </c>
      <c r="B7005" t="s">
        <v>638</v>
      </c>
    </row>
    <row r="7006" spans="1:2">
      <c r="A7006" s="1" t="s">
        <v>7803</v>
      </c>
      <c r="B7006" t="s">
        <v>638</v>
      </c>
    </row>
    <row r="7007" spans="1:2">
      <c r="A7007" s="1" t="s">
        <v>7804</v>
      </c>
      <c r="B7007" t="s">
        <v>638</v>
      </c>
    </row>
    <row r="7008" spans="1:2">
      <c r="A7008" s="1" t="s">
        <v>7805</v>
      </c>
      <c r="B7008" t="s">
        <v>638</v>
      </c>
    </row>
    <row r="7009" spans="1:2">
      <c r="A7009" s="1" t="s">
        <v>7806</v>
      </c>
      <c r="B7009">
        <v>43738</v>
      </c>
    </row>
    <row r="7010" spans="1:2">
      <c r="A7010" s="1" t="s">
        <v>7807</v>
      </c>
      <c r="B7010" t="s">
        <v>638</v>
      </c>
    </row>
    <row r="7011" spans="1:2">
      <c r="A7011" s="1" t="s">
        <v>7808</v>
      </c>
      <c r="B7011" t="s">
        <v>638</v>
      </c>
    </row>
    <row r="7012" spans="1:2">
      <c r="A7012" s="1" t="s">
        <v>7809</v>
      </c>
      <c r="B7012" t="s">
        <v>638</v>
      </c>
    </row>
    <row r="7013" spans="1:2">
      <c r="A7013" s="1" t="s">
        <v>7810</v>
      </c>
      <c r="B7013" t="s">
        <v>638</v>
      </c>
    </row>
    <row r="7014" spans="1:2">
      <c r="A7014" s="1" t="s">
        <v>7811</v>
      </c>
      <c r="B7014" t="s">
        <v>638</v>
      </c>
    </row>
    <row r="7015" spans="1:2">
      <c r="A7015" s="1" t="s">
        <v>7812</v>
      </c>
      <c r="B7015" t="s">
        <v>638</v>
      </c>
    </row>
    <row r="7016" spans="1:2">
      <c r="A7016" s="1" t="s">
        <v>7813</v>
      </c>
      <c r="B7016" t="s">
        <v>638</v>
      </c>
    </row>
    <row r="7017" spans="1:2">
      <c r="A7017" s="1" t="s">
        <v>7814</v>
      </c>
      <c r="B7017" t="s">
        <v>638</v>
      </c>
    </row>
    <row r="7018" spans="1:2">
      <c r="A7018" s="1" t="s">
        <v>7815</v>
      </c>
      <c r="B7018" t="s">
        <v>638</v>
      </c>
    </row>
    <row r="7019" spans="1:2">
      <c r="A7019" s="1" t="s">
        <v>7816</v>
      </c>
      <c r="B7019" t="s">
        <v>638</v>
      </c>
    </row>
    <row r="7020" spans="1:2">
      <c r="A7020" s="1" t="s">
        <v>7817</v>
      </c>
      <c r="B7020" t="s">
        <v>638</v>
      </c>
    </row>
    <row r="7021" spans="1:2">
      <c r="A7021" s="1" t="s">
        <v>7818</v>
      </c>
      <c r="B7021" t="s">
        <v>638</v>
      </c>
    </row>
    <row r="7022" spans="1:2">
      <c r="A7022" s="1" t="s">
        <v>7819</v>
      </c>
      <c r="B7022" t="s">
        <v>638</v>
      </c>
    </row>
    <row r="7023" spans="1:2">
      <c r="A7023" s="1" t="s">
        <v>7820</v>
      </c>
      <c r="B7023" t="s">
        <v>638</v>
      </c>
    </row>
    <row r="7024" spans="1:2">
      <c r="A7024" s="1" t="s">
        <v>7821</v>
      </c>
      <c r="B7024" t="s">
        <v>638</v>
      </c>
    </row>
    <row r="7025" spans="1:2">
      <c r="A7025" s="1" t="s">
        <v>7822</v>
      </c>
      <c r="B7025" t="s">
        <v>638</v>
      </c>
    </row>
    <row r="7026" spans="1:2">
      <c r="A7026" s="1" t="s">
        <v>7823</v>
      </c>
      <c r="B7026" t="s">
        <v>638</v>
      </c>
    </row>
    <row r="7027" spans="1:2">
      <c r="A7027" s="1" t="s">
        <v>7824</v>
      </c>
      <c r="B7027" t="s">
        <v>638</v>
      </c>
    </row>
    <row r="7028" spans="1:2">
      <c r="A7028" s="1" t="s">
        <v>7825</v>
      </c>
      <c r="B7028" t="s">
        <v>638</v>
      </c>
    </row>
    <row r="7029" spans="1:2">
      <c r="A7029" s="1" t="s">
        <v>7826</v>
      </c>
      <c r="B7029" t="s">
        <v>638</v>
      </c>
    </row>
    <row r="7030" spans="1:2">
      <c r="A7030" s="1" t="s">
        <v>7827</v>
      </c>
      <c r="B7030">
        <v>43829</v>
      </c>
    </row>
    <row r="7031" spans="1:2">
      <c r="A7031" s="1" t="s">
        <v>7828</v>
      </c>
      <c r="B7031">
        <v>43613</v>
      </c>
    </row>
    <row r="7032" spans="1:2">
      <c r="A7032" s="1" t="s">
        <v>7829</v>
      </c>
      <c r="B7032">
        <v>43802</v>
      </c>
    </row>
    <row r="7033" spans="1:2">
      <c r="A7033" s="1" t="s">
        <v>7830</v>
      </c>
      <c r="B7033" t="s">
        <v>638</v>
      </c>
    </row>
    <row r="7034" spans="1:2">
      <c r="A7034" s="1" t="s">
        <v>7831</v>
      </c>
      <c r="B7034" t="s">
        <v>638</v>
      </c>
    </row>
    <row r="7035" spans="1:2">
      <c r="A7035" s="1" t="s">
        <v>7832</v>
      </c>
      <c r="B7035" t="s">
        <v>638</v>
      </c>
    </row>
    <row r="7036" spans="1:2">
      <c r="A7036" s="1" t="s">
        <v>7833</v>
      </c>
      <c r="B7036" t="s">
        <v>638</v>
      </c>
    </row>
    <row r="7037" spans="1:2">
      <c r="A7037" s="1" t="s">
        <v>7834</v>
      </c>
      <c r="B7037" t="s">
        <v>638</v>
      </c>
    </row>
    <row r="7038" spans="1:2">
      <c r="A7038" s="1" t="s">
        <v>7835</v>
      </c>
      <c r="B7038" t="s">
        <v>638</v>
      </c>
    </row>
    <row r="7039" spans="1:2">
      <c r="A7039" s="1" t="s">
        <v>7836</v>
      </c>
      <c r="B7039" t="s">
        <v>638</v>
      </c>
    </row>
    <row r="7040" spans="1:2">
      <c r="A7040" s="1" t="s">
        <v>7837</v>
      </c>
      <c r="B7040" t="s">
        <v>638</v>
      </c>
    </row>
    <row r="7041" spans="1:2">
      <c r="A7041" s="1" t="s">
        <v>7838</v>
      </c>
      <c r="B7041" t="s">
        <v>638</v>
      </c>
    </row>
    <row r="7042" spans="1:2">
      <c r="A7042" s="1" t="s">
        <v>7839</v>
      </c>
      <c r="B7042" t="s">
        <v>638</v>
      </c>
    </row>
    <row r="7043" spans="1:2">
      <c r="A7043" s="1" t="s">
        <v>7840</v>
      </c>
      <c r="B7043" t="s">
        <v>638</v>
      </c>
    </row>
    <row r="7044" spans="1:2">
      <c r="A7044" s="1" t="s">
        <v>7841</v>
      </c>
      <c r="B7044" t="s">
        <v>638</v>
      </c>
    </row>
    <row r="7045" spans="1:2">
      <c r="A7045" s="1" t="s">
        <v>7842</v>
      </c>
      <c r="B7045" t="s">
        <v>638</v>
      </c>
    </row>
    <row r="7046" spans="1:2">
      <c r="A7046" s="1" t="s">
        <v>7843</v>
      </c>
      <c r="B7046" t="s">
        <v>638</v>
      </c>
    </row>
    <row r="7047" spans="1:2">
      <c r="A7047" s="1" t="s">
        <v>7844</v>
      </c>
      <c r="B7047" t="s">
        <v>638</v>
      </c>
    </row>
    <row r="7048" spans="1:2">
      <c r="A7048" s="1" t="s">
        <v>7845</v>
      </c>
      <c r="B7048" t="s">
        <v>638</v>
      </c>
    </row>
    <row r="7049" spans="1:2">
      <c r="A7049" s="1" t="s">
        <v>7846</v>
      </c>
      <c r="B7049" t="s">
        <v>638</v>
      </c>
    </row>
    <row r="7050" spans="1:2">
      <c r="A7050" s="1" t="s">
        <v>7847</v>
      </c>
      <c r="B7050" t="s">
        <v>638</v>
      </c>
    </row>
    <row r="7051" spans="1:2">
      <c r="A7051" s="1" t="s">
        <v>7848</v>
      </c>
      <c r="B7051" t="s">
        <v>638</v>
      </c>
    </row>
    <row r="7052" spans="1:2">
      <c r="A7052" s="1" t="s">
        <v>7849</v>
      </c>
      <c r="B7052" t="s">
        <v>638</v>
      </c>
    </row>
    <row r="7053" spans="1:2">
      <c r="A7053" s="1" t="s">
        <v>7850</v>
      </c>
      <c r="B7053" t="s">
        <v>638</v>
      </c>
    </row>
    <row r="7054" spans="1:2">
      <c r="A7054" s="1" t="s">
        <v>7851</v>
      </c>
      <c r="B7054" t="s">
        <v>638</v>
      </c>
    </row>
    <row r="7055" spans="1:2">
      <c r="A7055" s="1" t="s">
        <v>7852</v>
      </c>
      <c r="B7055" t="s">
        <v>638</v>
      </c>
    </row>
    <row r="7056" spans="1:2">
      <c r="A7056" s="1" t="s">
        <v>7853</v>
      </c>
      <c r="B7056" t="s">
        <v>638</v>
      </c>
    </row>
    <row r="7057" spans="1:2">
      <c r="A7057" s="1" t="s">
        <v>7854</v>
      </c>
      <c r="B7057" t="s">
        <v>638</v>
      </c>
    </row>
    <row r="7058" spans="1:2">
      <c r="A7058" s="1" t="s">
        <v>7855</v>
      </c>
      <c r="B7058" t="s">
        <v>638</v>
      </c>
    </row>
    <row r="7059" spans="1:2">
      <c r="A7059" s="1" t="s">
        <v>7856</v>
      </c>
      <c r="B7059" t="s">
        <v>638</v>
      </c>
    </row>
    <row r="7060" spans="1:2">
      <c r="A7060" s="1" t="s">
        <v>7857</v>
      </c>
      <c r="B7060" t="s">
        <v>638</v>
      </c>
    </row>
    <row r="7061" spans="1:2">
      <c r="A7061" s="1" t="s">
        <v>7858</v>
      </c>
      <c r="B7061" t="s">
        <v>638</v>
      </c>
    </row>
    <row r="7062" spans="1:2">
      <c r="A7062" s="1" t="s">
        <v>7859</v>
      </c>
      <c r="B7062" t="s">
        <v>638</v>
      </c>
    </row>
    <row r="7063" spans="1:2">
      <c r="A7063" s="1" t="s">
        <v>7860</v>
      </c>
      <c r="B7063" t="s">
        <v>638</v>
      </c>
    </row>
    <row r="7064" spans="1:2">
      <c r="A7064" s="1" t="s">
        <v>7861</v>
      </c>
      <c r="B7064" t="s">
        <v>638</v>
      </c>
    </row>
    <row r="7065" spans="1:2">
      <c r="A7065" s="1" t="s">
        <v>7862</v>
      </c>
      <c r="B7065" t="s">
        <v>638</v>
      </c>
    </row>
    <row r="7066" spans="1:2">
      <c r="A7066" s="1" t="s">
        <v>7863</v>
      </c>
      <c r="B7066" t="s">
        <v>638</v>
      </c>
    </row>
    <row r="7067" spans="1:2">
      <c r="A7067" s="1" t="s">
        <v>7864</v>
      </c>
      <c r="B7067" t="s">
        <v>638</v>
      </c>
    </row>
    <row r="7068" spans="1:2">
      <c r="A7068" s="1" t="s">
        <v>7865</v>
      </c>
      <c r="B7068">
        <v>43665</v>
      </c>
    </row>
    <row r="7069" spans="1:2">
      <c r="A7069" s="1" t="s">
        <v>7866</v>
      </c>
      <c r="B7069" t="s">
        <v>638</v>
      </c>
    </row>
    <row r="7070" spans="1:2">
      <c r="A7070" s="1" t="s">
        <v>7867</v>
      </c>
      <c r="B7070" t="s">
        <v>638</v>
      </c>
    </row>
    <row r="7071" spans="1:2">
      <c r="A7071" s="1" t="s">
        <v>7868</v>
      </c>
      <c r="B7071" t="s">
        <v>638</v>
      </c>
    </row>
    <row r="7072" spans="1:2">
      <c r="A7072" s="1" t="s">
        <v>7869</v>
      </c>
      <c r="B7072" t="s">
        <v>638</v>
      </c>
    </row>
    <row r="7073" spans="1:2">
      <c r="A7073" s="1" t="s">
        <v>7870</v>
      </c>
      <c r="B7073" t="s">
        <v>638</v>
      </c>
    </row>
    <row r="7074" spans="1:2">
      <c r="A7074" s="1" t="s">
        <v>7871</v>
      </c>
      <c r="B7074" t="s">
        <v>638</v>
      </c>
    </row>
    <row r="7075" spans="1:2">
      <c r="A7075" s="1" t="s">
        <v>7872</v>
      </c>
      <c r="B7075" t="s">
        <v>638</v>
      </c>
    </row>
    <row r="7076" spans="1:2">
      <c r="A7076" s="1" t="s">
        <v>7873</v>
      </c>
      <c r="B7076" t="s">
        <v>638</v>
      </c>
    </row>
    <row r="7077" spans="1:2">
      <c r="A7077" s="1" t="s">
        <v>7874</v>
      </c>
      <c r="B7077" t="s">
        <v>638</v>
      </c>
    </row>
    <row r="7078" spans="1:2">
      <c r="A7078" s="1" t="s">
        <v>7875</v>
      </c>
      <c r="B7078" t="s">
        <v>638</v>
      </c>
    </row>
    <row r="7079" spans="1:2">
      <c r="A7079" s="1" t="s">
        <v>7876</v>
      </c>
      <c r="B7079" t="s">
        <v>638</v>
      </c>
    </row>
    <row r="7080" spans="1:2">
      <c r="A7080" s="1" t="s">
        <v>7877</v>
      </c>
      <c r="B7080" t="s">
        <v>638</v>
      </c>
    </row>
    <row r="7081" spans="1:2">
      <c r="A7081" s="1" t="s">
        <v>7878</v>
      </c>
      <c r="B7081" t="s">
        <v>638</v>
      </c>
    </row>
    <row r="7082" spans="1:2">
      <c r="A7082" s="1" t="s">
        <v>7879</v>
      </c>
      <c r="B7082" t="s">
        <v>638</v>
      </c>
    </row>
    <row r="7083" spans="1:2">
      <c r="A7083" s="1" t="s">
        <v>7880</v>
      </c>
      <c r="B7083" t="s">
        <v>638</v>
      </c>
    </row>
    <row r="7084" spans="1:2">
      <c r="A7084" s="1" t="s">
        <v>7881</v>
      </c>
      <c r="B7084" t="s">
        <v>638</v>
      </c>
    </row>
    <row r="7085" spans="1:2">
      <c r="A7085" s="1" t="s">
        <v>7882</v>
      </c>
      <c r="B7085" t="s">
        <v>638</v>
      </c>
    </row>
    <row r="7086" spans="1:2">
      <c r="A7086" s="1" t="s">
        <v>7883</v>
      </c>
      <c r="B7086" t="s">
        <v>638</v>
      </c>
    </row>
    <row r="7087" spans="1:2">
      <c r="A7087" s="1" t="s">
        <v>7884</v>
      </c>
      <c r="B7087" t="s">
        <v>638</v>
      </c>
    </row>
    <row r="7088" spans="1:2">
      <c r="A7088" s="1" t="s">
        <v>7885</v>
      </c>
      <c r="B7088" t="s">
        <v>638</v>
      </c>
    </row>
    <row r="7089" spans="1:2">
      <c r="A7089" s="1" t="s">
        <v>7886</v>
      </c>
      <c r="B7089" t="s">
        <v>638</v>
      </c>
    </row>
    <row r="7090" spans="1:2">
      <c r="A7090" s="1" t="s">
        <v>7887</v>
      </c>
      <c r="B7090" t="s">
        <v>638</v>
      </c>
    </row>
    <row r="7091" spans="1:2">
      <c r="A7091" s="1" t="s">
        <v>7888</v>
      </c>
      <c r="B7091" t="s">
        <v>638</v>
      </c>
    </row>
    <row r="7092" spans="1:2">
      <c r="A7092" s="1" t="s">
        <v>7889</v>
      </c>
      <c r="B7092" t="s">
        <v>638</v>
      </c>
    </row>
    <row r="7093" spans="1:2">
      <c r="A7093" s="1" t="s">
        <v>7890</v>
      </c>
      <c r="B7093" t="s">
        <v>638</v>
      </c>
    </row>
    <row r="7094" spans="1:2">
      <c r="A7094" s="1" t="s">
        <v>7891</v>
      </c>
      <c r="B7094" t="s">
        <v>638</v>
      </c>
    </row>
    <row r="7095" spans="1:2">
      <c r="A7095" s="1" t="s">
        <v>7892</v>
      </c>
      <c r="B7095" t="s">
        <v>638</v>
      </c>
    </row>
    <row r="7096" spans="1:2">
      <c r="A7096" s="1" t="s">
        <v>7893</v>
      </c>
      <c r="B7096" t="s">
        <v>638</v>
      </c>
    </row>
    <row r="7097" spans="1:2">
      <c r="A7097" s="1" t="s">
        <v>7894</v>
      </c>
      <c r="B7097" t="s">
        <v>638</v>
      </c>
    </row>
    <row r="7098" spans="1:2">
      <c r="A7098" s="1" t="s">
        <v>7895</v>
      </c>
      <c r="B7098" t="s">
        <v>638</v>
      </c>
    </row>
    <row r="7099" spans="1:2">
      <c r="A7099" s="1" t="s">
        <v>7896</v>
      </c>
      <c r="B7099" t="s">
        <v>638</v>
      </c>
    </row>
    <row r="7100" spans="1:2">
      <c r="A7100" s="1" t="s">
        <v>7897</v>
      </c>
      <c r="B7100" t="s">
        <v>638</v>
      </c>
    </row>
    <row r="7101" spans="1:2">
      <c r="A7101" s="1" t="s">
        <v>7898</v>
      </c>
      <c r="B7101" t="s">
        <v>638</v>
      </c>
    </row>
    <row r="7102" spans="1:2">
      <c r="A7102" s="1" t="s">
        <v>7899</v>
      </c>
      <c r="B7102" t="s">
        <v>638</v>
      </c>
    </row>
    <row r="7103" spans="1:2">
      <c r="A7103" s="1" t="s">
        <v>7900</v>
      </c>
      <c r="B7103" t="s">
        <v>638</v>
      </c>
    </row>
    <row r="7104" spans="1:2">
      <c r="A7104" s="1" t="s">
        <v>7901</v>
      </c>
      <c r="B7104" t="s">
        <v>638</v>
      </c>
    </row>
    <row r="7105" spans="1:2">
      <c r="A7105" s="1" t="s">
        <v>7902</v>
      </c>
      <c r="B7105" t="s">
        <v>638</v>
      </c>
    </row>
    <row r="7106" spans="1:2">
      <c r="A7106" s="1" t="s">
        <v>7903</v>
      </c>
      <c r="B7106" t="s">
        <v>638</v>
      </c>
    </row>
    <row r="7107" spans="1:2">
      <c r="A7107" s="1" t="s">
        <v>7904</v>
      </c>
      <c r="B7107" t="s">
        <v>638</v>
      </c>
    </row>
    <row r="7108" spans="1:2">
      <c r="A7108" s="1" t="s">
        <v>7905</v>
      </c>
      <c r="B7108" t="s">
        <v>638</v>
      </c>
    </row>
    <row r="7109" spans="1:2">
      <c r="A7109" s="1" t="s">
        <v>7906</v>
      </c>
      <c r="B7109" t="s">
        <v>638</v>
      </c>
    </row>
    <row r="7110" spans="1:2">
      <c r="A7110" s="1" t="s">
        <v>7907</v>
      </c>
      <c r="B7110" t="s">
        <v>638</v>
      </c>
    </row>
    <row r="7111" spans="1:2">
      <c r="A7111" s="1" t="s">
        <v>7908</v>
      </c>
      <c r="B7111" t="s">
        <v>638</v>
      </c>
    </row>
    <row r="7112" spans="1:2">
      <c r="A7112" s="1" t="s">
        <v>7909</v>
      </c>
      <c r="B7112" t="s">
        <v>638</v>
      </c>
    </row>
    <row r="7113" spans="1:2">
      <c r="A7113" s="1" t="s">
        <v>7910</v>
      </c>
      <c r="B7113" t="s">
        <v>638</v>
      </c>
    </row>
    <row r="7114" spans="1:2">
      <c r="A7114" s="1" t="s">
        <v>7911</v>
      </c>
      <c r="B7114" t="s">
        <v>638</v>
      </c>
    </row>
    <row r="7115" spans="1:2">
      <c r="A7115" s="1" t="s">
        <v>7912</v>
      </c>
      <c r="B7115" t="s">
        <v>638</v>
      </c>
    </row>
    <row r="7116" spans="1:2">
      <c r="A7116" s="1" t="s">
        <v>7913</v>
      </c>
      <c r="B7116" t="s">
        <v>638</v>
      </c>
    </row>
    <row r="7117" spans="1:2">
      <c r="A7117" s="1" t="s">
        <v>7914</v>
      </c>
      <c r="B7117" t="s">
        <v>638</v>
      </c>
    </row>
    <row r="7118" spans="1:2">
      <c r="A7118" s="1" t="s">
        <v>7915</v>
      </c>
      <c r="B7118" t="s">
        <v>638</v>
      </c>
    </row>
    <row r="7119" spans="1:2">
      <c r="A7119" s="1" t="s">
        <v>7916</v>
      </c>
      <c r="B7119" t="s">
        <v>638</v>
      </c>
    </row>
    <row r="7120" spans="1:2">
      <c r="A7120" s="1" t="s">
        <v>7917</v>
      </c>
      <c r="B7120" t="s">
        <v>638</v>
      </c>
    </row>
    <row r="7121" spans="1:2">
      <c r="A7121" s="1" t="s">
        <v>7918</v>
      </c>
      <c r="B7121" t="s">
        <v>638</v>
      </c>
    </row>
    <row r="7122" spans="1:2">
      <c r="A7122" s="1" t="s">
        <v>7919</v>
      </c>
      <c r="B7122" t="s">
        <v>638</v>
      </c>
    </row>
    <row r="7123" spans="1:2">
      <c r="A7123" s="1" t="s">
        <v>7920</v>
      </c>
      <c r="B7123" t="s">
        <v>638</v>
      </c>
    </row>
    <row r="7124" spans="1:2">
      <c r="A7124" s="1" t="s">
        <v>7921</v>
      </c>
      <c r="B7124" t="s">
        <v>638</v>
      </c>
    </row>
    <row r="7125" spans="1:2">
      <c r="A7125" s="1" t="s">
        <v>7922</v>
      </c>
      <c r="B7125" t="s">
        <v>638</v>
      </c>
    </row>
    <row r="7126" spans="1:2">
      <c r="A7126" s="1" t="s">
        <v>7923</v>
      </c>
      <c r="B7126" t="s">
        <v>638</v>
      </c>
    </row>
    <row r="7127" spans="1:2">
      <c r="A7127" s="1" t="s">
        <v>7924</v>
      </c>
      <c r="B7127" t="s">
        <v>638</v>
      </c>
    </row>
    <row r="7128" spans="1:2">
      <c r="A7128" s="1" t="s">
        <v>7925</v>
      </c>
      <c r="B7128" t="s">
        <v>638</v>
      </c>
    </row>
    <row r="7129" spans="1:2">
      <c r="A7129" s="1" t="s">
        <v>7926</v>
      </c>
      <c r="B7129" t="s">
        <v>638</v>
      </c>
    </row>
    <row r="7130" spans="1:2">
      <c r="A7130" s="1" t="s">
        <v>7927</v>
      </c>
      <c r="B7130" t="s">
        <v>638</v>
      </c>
    </row>
    <row r="7131" spans="1:2">
      <c r="A7131" s="1" t="s">
        <v>7928</v>
      </c>
      <c r="B7131" t="s">
        <v>638</v>
      </c>
    </row>
    <row r="7132" spans="1:2">
      <c r="A7132" s="1" t="s">
        <v>7929</v>
      </c>
      <c r="B7132" t="s">
        <v>638</v>
      </c>
    </row>
    <row r="7133" spans="1:2">
      <c r="A7133" s="1" t="s">
        <v>7930</v>
      </c>
      <c r="B7133" t="s">
        <v>638</v>
      </c>
    </row>
    <row r="7134" spans="1:2">
      <c r="A7134" s="1" t="s">
        <v>7931</v>
      </c>
      <c r="B7134" t="s">
        <v>638</v>
      </c>
    </row>
    <row r="7135" spans="1:2">
      <c r="A7135" s="1" t="s">
        <v>7932</v>
      </c>
      <c r="B7135" t="s">
        <v>638</v>
      </c>
    </row>
    <row r="7136" spans="1:2">
      <c r="A7136" s="1" t="s">
        <v>7933</v>
      </c>
      <c r="B7136" t="s">
        <v>638</v>
      </c>
    </row>
    <row r="7137" spans="1:2">
      <c r="A7137" s="1" t="s">
        <v>7934</v>
      </c>
      <c r="B7137" t="s">
        <v>638</v>
      </c>
    </row>
    <row r="7138" spans="1:2">
      <c r="A7138" s="1" t="s">
        <v>7935</v>
      </c>
      <c r="B7138" t="s">
        <v>638</v>
      </c>
    </row>
    <row r="7139" spans="1:2">
      <c r="A7139" s="1" t="s">
        <v>7936</v>
      </c>
      <c r="B7139" t="s">
        <v>638</v>
      </c>
    </row>
    <row r="7140" spans="1:2">
      <c r="A7140" s="1" t="s">
        <v>7937</v>
      </c>
      <c r="B7140" t="s">
        <v>638</v>
      </c>
    </row>
    <row r="7141" spans="1:2">
      <c r="A7141" s="1" t="s">
        <v>7938</v>
      </c>
      <c r="B7141" t="s">
        <v>638</v>
      </c>
    </row>
    <row r="7142" spans="1:2">
      <c r="A7142" s="1" t="s">
        <v>7939</v>
      </c>
      <c r="B7142" t="s">
        <v>638</v>
      </c>
    </row>
    <row r="7143" spans="1:2">
      <c r="A7143" s="1" t="s">
        <v>7940</v>
      </c>
      <c r="B7143" t="s">
        <v>638</v>
      </c>
    </row>
    <row r="7144" spans="1:2">
      <c r="A7144" s="1" t="s">
        <v>7941</v>
      </c>
      <c r="B7144" t="s">
        <v>638</v>
      </c>
    </row>
    <row r="7145" spans="1:2">
      <c r="A7145" s="1" t="s">
        <v>7942</v>
      </c>
      <c r="B7145" t="s">
        <v>638</v>
      </c>
    </row>
    <row r="7146" spans="1:2">
      <c r="A7146" s="1" t="s">
        <v>7943</v>
      </c>
      <c r="B7146" t="s">
        <v>638</v>
      </c>
    </row>
    <row r="7147" spans="1:2">
      <c r="A7147" s="1" t="s">
        <v>7944</v>
      </c>
      <c r="B7147" t="s">
        <v>638</v>
      </c>
    </row>
    <row r="7148" spans="1:2">
      <c r="A7148" s="1" t="s">
        <v>7945</v>
      </c>
      <c r="B7148" t="s">
        <v>638</v>
      </c>
    </row>
    <row r="7149" spans="1:2">
      <c r="A7149" s="1" t="s">
        <v>7946</v>
      </c>
      <c r="B7149" t="s">
        <v>638</v>
      </c>
    </row>
    <row r="7150" spans="1:2">
      <c r="A7150" s="1" t="s">
        <v>7947</v>
      </c>
      <c r="B7150" t="s">
        <v>638</v>
      </c>
    </row>
    <row r="7151" spans="1:2">
      <c r="A7151" s="1" t="s">
        <v>7948</v>
      </c>
      <c r="B7151" t="s">
        <v>638</v>
      </c>
    </row>
    <row r="7152" spans="1:2">
      <c r="A7152" s="1" t="s">
        <v>7949</v>
      </c>
      <c r="B7152" t="s">
        <v>638</v>
      </c>
    </row>
    <row r="7153" spans="1:2">
      <c r="A7153" s="1" t="s">
        <v>7950</v>
      </c>
      <c r="B7153" t="s">
        <v>638</v>
      </c>
    </row>
    <row r="7154" spans="1:2">
      <c r="A7154" s="1" t="s">
        <v>7951</v>
      </c>
      <c r="B7154" t="s">
        <v>638</v>
      </c>
    </row>
    <row r="7155" spans="1:2">
      <c r="A7155" s="1" t="s">
        <v>7952</v>
      </c>
      <c r="B7155" t="s">
        <v>638</v>
      </c>
    </row>
    <row r="7156" spans="1:2">
      <c r="A7156" s="1" t="s">
        <v>7953</v>
      </c>
      <c r="B7156" t="s">
        <v>638</v>
      </c>
    </row>
    <row r="7157" spans="1:2">
      <c r="A7157" s="1" t="s">
        <v>7954</v>
      </c>
      <c r="B7157" t="s">
        <v>638</v>
      </c>
    </row>
    <row r="7158" spans="1:2">
      <c r="A7158" s="1" t="s">
        <v>7955</v>
      </c>
      <c r="B7158" t="s">
        <v>638</v>
      </c>
    </row>
    <row r="7159" spans="1:2">
      <c r="A7159" s="1" t="s">
        <v>7956</v>
      </c>
      <c r="B7159" t="s">
        <v>638</v>
      </c>
    </row>
    <row r="7160" spans="1:2">
      <c r="A7160" s="1" t="s">
        <v>7957</v>
      </c>
      <c r="B7160" t="s">
        <v>638</v>
      </c>
    </row>
    <row r="7161" spans="1:2">
      <c r="A7161" s="1" t="s">
        <v>7958</v>
      </c>
      <c r="B7161" t="s">
        <v>638</v>
      </c>
    </row>
    <row r="7162" spans="1:2">
      <c r="A7162" s="1" t="s">
        <v>7959</v>
      </c>
      <c r="B7162" t="s">
        <v>638</v>
      </c>
    </row>
    <row r="7163" spans="1:2">
      <c r="A7163" s="1" t="s">
        <v>7960</v>
      </c>
      <c r="B7163" t="s">
        <v>638</v>
      </c>
    </row>
    <row r="7164" spans="1:2">
      <c r="A7164" s="1" t="s">
        <v>7961</v>
      </c>
      <c r="B7164" t="s">
        <v>638</v>
      </c>
    </row>
    <row r="7165" spans="1:2">
      <c r="A7165" s="1" t="s">
        <v>7962</v>
      </c>
      <c r="B7165" t="s">
        <v>638</v>
      </c>
    </row>
    <row r="7166" spans="1:2">
      <c r="A7166" s="1" t="s">
        <v>7963</v>
      </c>
      <c r="B7166" t="s">
        <v>638</v>
      </c>
    </row>
    <row r="7167" spans="1:2">
      <c r="A7167" s="1" t="s">
        <v>7964</v>
      </c>
      <c r="B7167" t="s">
        <v>638</v>
      </c>
    </row>
    <row r="7168" spans="1:2">
      <c r="A7168" s="1" t="s">
        <v>7965</v>
      </c>
      <c r="B7168" t="s">
        <v>638</v>
      </c>
    </row>
    <row r="7169" spans="1:2">
      <c r="A7169" s="1" t="s">
        <v>7966</v>
      </c>
      <c r="B7169" t="s">
        <v>638</v>
      </c>
    </row>
    <row r="7170" spans="1:2">
      <c r="A7170" s="1" t="s">
        <v>7967</v>
      </c>
      <c r="B7170" t="s">
        <v>638</v>
      </c>
    </row>
    <row r="7171" spans="1:2">
      <c r="A7171" s="1" t="s">
        <v>7968</v>
      </c>
      <c r="B7171" t="s">
        <v>638</v>
      </c>
    </row>
    <row r="7172" spans="1:2">
      <c r="A7172" s="1" t="s">
        <v>7969</v>
      </c>
      <c r="B7172" t="s">
        <v>638</v>
      </c>
    </row>
    <row r="7173" spans="1:2">
      <c r="A7173" s="1" t="s">
        <v>7970</v>
      </c>
      <c r="B7173" t="s">
        <v>638</v>
      </c>
    </row>
    <row r="7174" spans="1:2">
      <c r="A7174" s="1" t="s">
        <v>7971</v>
      </c>
      <c r="B7174" t="s">
        <v>638</v>
      </c>
    </row>
    <row r="7175" spans="1:2">
      <c r="A7175" s="1" t="s">
        <v>7972</v>
      </c>
      <c r="B7175" t="s">
        <v>638</v>
      </c>
    </row>
    <row r="7176" spans="1:2">
      <c r="A7176" s="1" t="s">
        <v>7973</v>
      </c>
      <c r="B7176" t="s">
        <v>638</v>
      </c>
    </row>
    <row r="7177" spans="1:2">
      <c r="A7177" s="1" t="s">
        <v>7974</v>
      </c>
      <c r="B7177" t="s">
        <v>638</v>
      </c>
    </row>
    <row r="7178" spans="1:2">
      <c r="A7178" s="1" t="s">
        <v>7975</v>
      </c>
      <c r="B7178" t="s">
        <v>638</v>
      </c>
    </row>
    <row r="7179" spans="1:2">
      <c r="A7179" s="1" t="s">
        <v>7976</v>
      </c>
      <c r="B7179" t="s">
        <v>638</v>
      </c>
    </row>
    <row r="7180" spans="1:2">
      <c r="A7180" s="1" t="s">
        <v>7977</v>
      </c>
      <c r="B7180" t="s">
        <v>638</v>
      </c>
    </row>
    <row r="7181" spans="1:2">
      <c r="A7181" s="1" t="s">
        <v>7978</v>
      </c>
      <c r="B7181" t="s">
        <v>638</v>
      </c>
    </row>
    <row r="7182" spans="1:2">
      <c r="A7182" s="1" t="s">
        <v>7979</v>
      </c>
      <c r="B7182" t="s">
        <v>638</v>
      </c>
    </row>
    <row r="7183" spans="1:2">
      <c r="A7183" s="1" t="s">
        <v>7980</v>
      </c>
      <c r="B7183" t="s">
        <v>638</v>
      </c>
    </row>
    <row r="7184" spans="1:2">
      <c r="A7184" s="1" t="s">
        <v>7981</v>
      </c>
      <c r="B7184" t="s">
        <v>638</v>
      </c>
    </row>
    <row r="7185" spans="1:2">
      <c r="A7185" s="1" t="s">
        <v>7982</v>
      </c>
      <c r="B7185" t="s">
        <v>638</v>
      </c>
    </row>
    <row r="7186" spans="1:2">
      <c r="A7186" s="1" t="s">
        <v>7983</v>
      </c>
      <c r="B7186" t="s">
        <v>638</v>
      </c>
    </row>
    <row r="7187" spans="1:2">
      <c r="A7187" s="1" t="s">
        <v>7984</v>
      </c>
      <c r="B7187" t="s">
        <v>638</v>
      </c>
    </row>
    <row r="7188" spans="1:2">
      <c r="A7188" s="1" t="s">
        <v>7985</v>
      </c>
      <c r="B7188" t="s">
        <v>638</v>
      </c>
    </row>
    <row r="7189" spans="1:2">
      <c r="A7189" s="1" t="s">
        <v>7986</v>
      </c>
      <c r="B7189" t="s">
        <v>638</v>
      </c>
    </row>
    <row r="7190" spans="1:2">
      <c r="A7190" s="1" t="s">
        <v>7987</v>
      </c>
      <c r="B7190" t="s">
        <v>638</v>
      </c>
    </row>
    <row r="7191" spans="1:2">
      <c r="A7191" s="1" t="s">
        <v>7988</v>
      </c>
      <c r="B7191" t="s">
        <v>638</v>
      </c>
    </row>
    <row r="7192" spans="1:2">
      <c r="A7192" s="1" t="s">
        <v>7989</v>
      </c>
      <c r="B7192" t="s">
        <v>638</v>
      </c>
    </row>
    <row r="7193" spans="1:2">
      <c r="A7193" s="1" t="s">
        <v>7990</v>
      </c>
      <c r="B7193" t="s">
        <v>638</v>
      </c>
    </row>
    <row r="7194" spans="1:2">
      <c r="A7194" s="1" t="s">
        <v>7991</v>
      </c>
      <c r="B7194" t="s">
        <v>638</v>
      </c>
    </row>
    <row r="7195" spans="1:2">
      <c r="A7195" s="1" t="s">
        <v>7992</v>
      </c>
      <c r="B7195" t="s">
        <v>638</v>
      </c>
    </row>
    <row r="7196" spans="1:2">
      <c r="A7196" s="1" t="s">
        <v>7993</v>
      </c>
      <c r="B7196" t="s">
        <v>638</v>
      </c>
    </row>
    <row r="7197" spans="1:2">
      <c r="A7197" s="1" t="s">
        <v>7994</v>
      </c>
      <c r="B7197" t="s">
        <v>638</v>
      </c>
    </row>
    <row r="7198" spans="1:2">
      <c r="A7198" s="1" t="s">
        <v>7995</v>
      </c>
      <c r="B7198" t="s">
        <v>638</v>
      </c>
    </row>
    <row r="7199" spans="1:2">
      <c r="A7199" s="1" t="s">
        <v>7996</v>
      </c>
      <c r="B7199" t="s">
        <v>638</v>
      </c>
    </row>
    <row r="7200" spans="1:2">
      <c r="A7200" s="1" t="s">
        <v>7997</v>
      </c>
      <c r="B7200" t="s">
        <v>638</v>
      </c>
    </row>
    <row r="7201" spans="1:2">
      <c r="A7201" s="1" t="s">
        <v>7998</v>
      </c>
      <c r="B7201" t="s">
        <v>638</v>
      </c>
    </row>
    <row r="7202" spans="1:2">
      <c r="A7202" s="1" t="s">
        <v>7999</v>
      </c>
      <c r="B7202" t="s">
        <v>638</v>
      </c>
    </row>
    <row r="7203" spans="1:2">
      <c r="A7203" s="1" t="s">
        <v>8000</v>
      </c>
      <c r="B7203" t="s">
        <v>638</v>
      </c>
    </row>
    <row r="7204" spans="1:2">
      <c r="A7204" s="1" t="s">
        <v>8001</v>
      </c>
      <c r="B7204" t="s">
        <v>638</v>
      </c>
    </row>
    <row r="7205" spans="1:2">
      <c r="A7205" s="1" t="s">
        <v>8002</v>
      </c>
      <c r="B7205" t="s">
        <v>638</v>
      </c>
    </row>
    <row r="7206" spans="1:2">
      <c r="A7206" s="1" t="s">
        <v>8003</v>
      </c>
      <c r="B7206" t="s">
        <v>638</v>
      </c>
    </row>
    <row r="7207" spans="1:2">
      <c r="A7207" s="1" t="s">
        <v>8004</v>
      </c>
      <c r="B7207" t="s">
        <v>638</v>
      </c>
    </row>
    <row r="7208" spans="1:2">
      <c r="A7208" s="1" t="s">
        <v>8005</v>
      </c>
      <c r="B7208" t="s">
        <v>638</v>
      </c>
    </row>
    <row r="7209" spans="1:2">
      <c r="A7209" s="1" t="s">
        <v>8006</v>
      </c>
      <c r="B7209" t="s">
        <v>638</v>
      </c>
    </row>
    <row r="7210" spans="1:2">
      <c r="A7210" s="1" t="s">
        <v>8007</v>
      </c>
      <c r="B7210" t="s">
        <v>638</v>
      </c>
    </row>
    <row r="7211" spans="1:2">
      <c r="A7211" s="1" t="s">
        <v>8008</v>
      </c>
      <c r="B7211" t="s">
        <v>638</v>
      </c>
    </row>
    <row r="7212" spans="1:2">
      <c r="A7212" s="1" t="s">
        <v>8009</v>
      </c>
      <c r="B7212" t="s">
        <v>638</v>
      </c>
    </row>
    <row r="7213" spans="1:2">
      <c r="A7213" s="1" t="s">
        <v>8010</v>
      </c>
      <c r="B7213" t="s">
        <v>638</v>
      </c>
    </row>
    <row r="7214" spans="1:2">
      <c r="A7214" s="1" t="s">
        <v>8011</v>
      </c>
      <c r="B7214" t="s">
        <v>638</v>
      </c>
    </row>
    <row r="7215" spans="1:2">
      <c r="A7215" s="1" t="s">
        <v>8012</v>
      </c>
      <c r="B7215" t="s">
        <v>638</v>
      </c>
    </row>
    <row r="7216" spans="1:2">
      <c r="A7216" s="1" t="s">
        <v>8013</v>
      </c>
      <c r="B7216" t="s">
        <v>638</v>
      </c>
    </row>
    <row r="7217" spans="1:2">
      <c r="A7217" s="1" t="s">
        <v>8014</v>
      </c>
      <c r="B7217" t="s">
        <v>638</v>
      </c>
    </row>
    <row r="7218" spans="1:2">
      <c r="A7218" s="1" t="s">
        <v>8015</v>
      </c>
      <c r="B7218" t="s">
        <v>638</v>
      </c>
    </row>
    <row r="7219" spans="1:2">
      <c r="A7219" s="1" t="s">
        <v>8016</v>
      </c>
      <c r="B7219" t="s">
        <v>638</v>
      </c>
    </row>
    <row r="7220" spans="1:2">
      <c r="A7220" s="1" t="s">
        <v>8017</v>
      </c>
      <c r="B7220" t="s">
        <v>638</v>
      </c>
    </row>
    <row r="7221" spans="1:2">
      <c r="A7221" s="1" t="s">
        <v>8018</v>
      </c>
      <c r="B7221" t="s">
        <v>638</v>
      </c>
    </row>
    <row r="7222" spans="1:2">
      <c r="A7222" s="1" t="s">
        <v>8019</v>
      </c>
      <c r="B7222" t="s">
        <v>638</v>
      </c>
    </row>
    <row r="7223" spans="1:2">
      <c r="A7223" s="1" t="s">
        <v>8020</v>
      </c>
      <c r="B7223" t="s">
        <v>638</v>
      </c>
    </row>
    <row r="7224" spans="1:2">
      <c r="A7224" s="1" t="s">
        <v>8021</v>
      </c>
      <c r="B7224" t="s">
        <v>638</v>
      </c>
    </row>
    <row r="7225" spans="1:2">
      <c r="A7225" s="1" t="s">
        <v>8022</v>
      </c>
      <c r="B7225" t="s">
        <v>638</v>
      </c>
    </row>
    <row r="7226" spans="1:2">
      <c r="A7226" s="1" t="s">
        <v>8023</v>
      </c>
      <c r="B7226" t="s">
        <v>638</v>
      </c>
    </row>
    <row r="7227" spans="1:2">
      <c r="A7227" s="1" t="s">
        <v>8024</v>
      </c>
      <c r="B7227" t="s">
        <v>638</v>
      </c>
    </row>
    <row r="7228" spans="1:2">
      <c r="A7228" s="1" t="s">
        <v>8025</v>
      </c>
      <c r="B7228" t="s">
        <v>638</v>
      </c>
    </row>
    <row r="7229" spans="1:2">
      <c r="A7229" s="1" t="s">
        <v>8026</v>
      </c>
      <c r="B7229" t="s">
        <v>638</v>
      </c>
    </row>
    <row r="7230" spans="1:2">
      <c r="A7230" s="1" t="s">
        <v>8027</v>
      </c>
      <c r="B7230" t="s">
        <v>638</v>
      </c>
    </row>
    <row r="7231" spans="1:2">
      <c r="A7231" s="1" t="s">
        <v>8028</v>
      </c>
      <c r="B7231" t="s">
        <v>638</v>
      </c>
    </row>
    <row r="7232" spans="1:2">
      <c r="A7232" s="1" t="s">
        <v>8029</v>
      </c>
      <c r="B7232" t="s">
        <v>638</v>
      </c>
    </row>
    <row r="7233" spans="1:2">
      <c r="A7233" s="1" t="s">
        <v>8030</v>
      </c>
      <c r="B7233" t="s">
        <v>638</v>
      </c>
    </row>
    <row r="7234" spans="1:2">
      <c r="A7234" s="1" t="s">
        <v>8031</v>
      </c>
      <c r="B7234" t="s">
        <v>638</v>
      </c>
    </row>
    <row r="7235" spans="1:2">
      <c r="A7235" s="1" t="s">
        <v>8032</v>
      </c>
      <c r="B7235" t="s">
        <v>638</v>
      </c>
    </row>
    <row r="7236" spans="1:2">
      <c r="A7236" s="1" t="s">
        <v>8033</v>
      </c>
      <c r="B7236" t="s">
        <v>638</v>
      </c>
    </row>
    <row r="7237" spans="1:2">
      <c r="A7237" s="1" t="s">
        <v>8034</v>
      </c>
      <c r="B7237" t="s">
        <v>638</v>
      </c>
    </row>
    <row r="7238" spans="1:2">
      <c r="A7238" s="1" t="s">
        <v>8035</v>
      </c>
      <c r="B7238" t="s">
        <v>638</v>
      </c>
    </row>
    <row r="7239" spans="1:2">
      <c r="A7239" s="1" t="s">
        <v>8036</v>
      </c>
      <c r="B7239" t="s">
        <v>638</v>
      </c>
    </row>
    <row r="7240" spans="1:2">
      <c r="A7240" s="1" t="s">
        <v>8037</v>
      </c>
      <c r="B7240" t="s">
        <v>638</v>
      </c>
    </row>
    <row r="7241" spans="1:2">
      <c r="A7241" s="1" t="s">
        <v>8038</v>
      </c>
      <c r="B7241" t="s">
        <v>638</v>
      </c>
    </row>
    <row r="7242" spans="1:2">
      <c r="A7242" s="1" t="s">
        <v>8039</v>
      </c>
      <c r="B7242" t="s">
        <v>638</v>
      </c>
    </row>
    <row r="7243" spans="1:2">
      <c r="A7243" s="1" t="s">
        <v>8040</v>
      </c>
      <c r="B7243" t="s">
        <v>638</v>
      </c>
    </row>
    <row r="7244" spans="1:2">
      <c r="A7244" s="1" t="s">
        <v>8041</v>
      </c>
      <c r="B7244" t="s">
        <v>638</v>
      </c>
    </row>
    <row r="7245" spans="1:2">
      <c r="A7245" s="1" t="s">
        <v>8042</v>
      </c>
      <c r="B7245" t="s">
        <v>638</v>
      </c>
    </row>
    <row r="7246" spans="1:2">
      <c r="A7246" s="1" t="s">
        <v>8043</v>
      </c>
      <c r="B7246" t="s">
        <v>638</v>
      </c>
    </row>
    <row r="7247" spans="1:2">
      <c r="A7247" s="1" t="s">
        <v>8044</v>
      </c>
      <c r="B7247" t="s">
        <v>638</v>
      </c>
    </row>
    <row r="7248" spans="1:2">
      <c r="A7248" s="1" t="s">
        <v>8045</v>
      </c>
      <c r="B7248" t="s">
        <v>638</v>
      </c>
    </row>
    <row r="7249" spans="1:2">
      <c r="A7249" s="1" t="s">
        <v>8046</v>
      </c>
      <c r="B7249" t="s">
        <v>638</v>
      </c>
    </row>
    <row r="7250" spans="1:2">
      <c r="A7250" s="1" t="s">
        <v>8047</v>
      </c>
      <c r="B7250" t="s">
        <v>638</v>
      </c>
    </row>
    <row r="7251" spans="1:2">
      <c r="A7251" s="1" t="s">
        <v>8048</v>
      </c>
      <c r="B7251" t="s">
        <v>638</v>
      </c>
    </row>
    <row r="7252" spans="1:2">
      <c r="A7252" s="1" t="s">
        <v>8049</v>
      </c>
      <c r="B7252" t="s">
        <v>638</v>
      </c>
    </row>
    <row r="7253" spans="1:2">
      <c r="A7253" s="1" t="s">
        <v>8050</v>
      </c>
      <c r="B7253" t="s">
        <v>638</v>
      </c>
    </row>
    <row r="7254" spans="1:2">
      <c r="A7254" s="1" t="s">
        <v>8051</v>
      </c>
      <c r="B7254" t="s">
        <v>638</v>
      </c>
    </row>
    <row r="7255" spans="1:2">
      <c r="A7255" s="1" t="s">
        <v>8052</v>
      </c>
      <c r="B7255" t="s">
        <v>638</v>
      </c>
    </row>
    <row r="7256" spans="1:2">
      <c r="A7256" s="1" t="s">
        <v>8053</v>
      </c>
      <c r="B7256" t="s">
        <v>638</v>
      </c>
    </row>
    <row r="7257" spans="1:2">
      <c r="A7257" s="1" t="s">
        <v>8054</v>
      </c>
      <c r="B7257" t="s">
        <v>638</v>
      </c>
    </row>
    <row r="7258" spans="1:2">
      <c r="A7258" s="1" t="s">
        <v>8055</v>
      </c>
      <c r="B7258" t="s">
        <v>638</v>
      </c>
    </row>
    <row r="7259" spans="1:2">
      <c r="A7259" s="1" t="s">
        <v>8056</v>
      </c>
      <c r="B7259" t="s">
        <v>638</v>
      </c>
    </row>
    <row r="7260" spans="1:2">
      <c r="A7260" s="1" t="s">
        <v>8057</v>
      </c>
      <c r="B7260" t="s">
        <v>638</v>
      </c>
    </row>
    <row r="7261" spans="1:2">
      <c r="A7261" s="1" t="s">
        <v>8058</v>
      </c>
      <c r="B7261" t="s">
        <v>638</v>
      </c>
    </row>
    <row r="7262" spans="1:2">
      <c r="A7262" s="1" t="s">
        <v>8059</v>
      </c>
      <c r="B7262" t="s">
        <v>638</v>
      </c>
    </row>
    <row r="7263" spans="1:2">
      <c r="A7263" s="1" t="s">
        <v>8060</v>
      </c>
      <c r="B7263" t="s">
        <v>638</v>
      </c>
    </row>
    <row r="7264" spans="1:2">
      <c r="A7264" s="1" t="s">
        <v>8061</v>
      </c>
      <c r="B7264" t="s">
        <v>638</v>
      </c>
    </row>
    <row r="7265" spans="1:2">
      <c r="A7265" s="1" t="s">
        <v>8062</v>
      </c>
      <c r="B7265" t="s">
        <v>638</v>
      </c>
    </row>
    <row r="7266" spans="1:2">
      <c r="A7266" s="1" t="s">
        <v>8063</v>
      </c>
      <c r="B7266" t="s">
        <v>638</v>
      </c>
    </row>
    <row r="7267" spans="1:2">
      <c r="A7267" s="1" t="s">
        <v>8064</v>
      </c>
      <c r="B7267" t="s">
        <v>638</v>
      </c>
    </row>
    <row r="7268" spans="1:2">
      <c r="A7268" s="1" t="s">
        <v>8065</v>
      </c>
      <c r="B7268" t="s">
        <v>638</v>
      </c>
    </row>
    <row r="7269" spans="1:2">
      <c r="A7269" s="1" t="s">
        <v>8066</v>
      </c>
      <c r="B7269" t="s">
        <v>638</v>
      </c>
    </row>
    <row r="7270" spans="1:2">
      <c r="A7270" s="1" t="s">
        <v>8067</v>
      </c>
      <c r="B7270" t="s">
        <v>638</v>
      </c>
    </row>
    <row r="7271" spans="1:2">
      <c r="A7271" s="1" t="s">
        <v>8068</v>
      </c>
      <c r="B7271" t="s">
        <v>638</v>
      </c>
    </row>
    <row r="7272" spans="1:2">
      <c r="A7272" s="1" t="s">
        <v>8069</v>
      </c>
      <c r="B7272" t="s">
        <v>638</v>
      </c>
    </row>
    <row r="7273" spans="1:2">
      <c r="A7273" s="1" t="s">
        <v>8070</v>
      </c>
      <c r="B7273" t="s">
        <v>638</v>
      </c>
    </row>
    <row r="7274" spans="1:2">
      <c r="A7274" s="1" t="s">
        <v>8071</v>
      </c>
      <c r="B7274" t="s">
        <v>638</v>
      </c>
    </row>
    <row r="7275" spans="1:2">
      <c r="A7275" s="1" t="s">
        <v>8072</v>
      </c>
      <c r="B7275" t="s">
        <v>638</v>
      </c>
    </row>
    <row r="7276" spans="1:2">
      <c r="A7276" s="1" t="s">
        <v>8073</v>
      </c>
      <c r="B7276" t="s">
        <v>638</v>
      </c>
    </row>
    <row r="7277" spans="1:2">
      <c r="A7277" s="1" t="s">
        <v>8074</v>
      </c>
      <c r="B7277" t="s">
        <v>638</v>
      </c>
    </row>
    <row r="7278" spans="1:2">
      <c r="A7278" s="1" t="s">
        <v>8075</v>
      </c>
      <c r="B7278" t="s">
        <v>638</v>
      </c>
    </row>
    <row r="7279" spans="1:2">
      <c r="A7279" s="1" t="s">
        <v>8076</v>
      </c>
      <c r="B7279" t="s">
        <v>638</v>
      </c>
    </row>
    <row r="7280" spans="1:2">
      <c r="A7280" s="1" t="s">
        <v>8077</v>
      </c>
      <c r="B7280" t="s">
        <v>638</v>
      </c>
    </row>
    <row r="7281" spans="1:2">
      <c r="A7281" s="1" t="s">
        <v>8078</v>
      </c>
      <c r="B7281" t="s">
        <v>638</v>
      </c>
    </row>
    <row r="7282" spans="1:2">
      <c r="A7282" s="1" t="s">
        <v>8079</v>
      </c>
      <c r="B7282" t="s">
        <v>638</v>
      </c>
    </row>
    <row r="7283" spans="1:2">
      <c r="A7283" s="1" t="s">
        <v>8080</v>
      </c>
      <c r="B7283" t="s">
        <v>638</v>
      </c>
    </row>
    <row r="7284" spans="1:2">
      <c r="A7284" s="1" t="s">
        <v>8081</v>
      </c>
      <c r="B7284" t="s">
        <v>638</v>
      </c>
    </row>
    <row r="7285" spans="1:2">
      <c r="A7285" s="1" t="s">
        <v>8082</v>
      </c>
      <c r="B7285" t="s">
        <v>638</v>
      </c>
    </row>
    <row r="7286" spans="1:2">
      <c r="A7286" s="1" t="s">
        <v>8083</v>
      </c>
      <c r="B7286" t="s">
        <v>638</v>
      </c>
    </row>
    <row r="7287" spans="1:2">
      <c r="A7287" s="1" t="s">
        <v>8084</v>
      </c>
      <c r="B7287" t="s">
        <v>638</v>
      </c>
    </row>
    <row r="7288" spans="1:2">
      <c r="A7288" s="1" t="s">
        <v>8085</v>
      </c>
      <c r="B7288" t="s">
        <v>638</v>
      </c>
    </row>
    <row r="7289" spans="1:2">
      <c r="A7289" s="1" t="s">
        <v>8086</v>
      </c>
      <c r="B7289" t="s">
        <v>638</v>
      </c>
    </row>
    <row r="7290" spans="1:2">
      <c r="A7290" s="1" t="s">
        <v>8087</v>
      </c>
      <c r="B7290" t="s">
        <v>638</v>
      </c>
    </row>
    <row r="7291" spans="1:2">
      <c r="A7291" s="1" t="s">
        <v>516</v>
      </c>
      <c r="B7291" t="s">
        <v>638</v>
      </c>
    </row>
    <row r="7292" spans="1:2">
      <c r="A7292" s="1" t="s">
        <v>8088</v>
      </c>
      <c r="B7292" t="s">
        <v>638</v>
      </c>
    </row>
    <row r="7293" spans="1:2">
      <c r="A7293" s="1" t="s">
        <v>8089</v>
      </c>
      <c r="B7293" t="s">
        <v>638</v>
      </c>
    </row>
    <row r="7294" spans="1:2">
      <c r="A7294" s="1" t="s">
        <v>8090</v>
      </c>
      <c r="B7294" t="s">
        <v>638</v>
      </c>
    </row>
    <row r="7295" spans="1:2">
      <c r="A7295" s="1" t="s">
        <v>8091</v>
      </c>
      <c r="B7295" t="s">
        <v>638</v>
      </c>
    </row>
    <row r="7296" spans="1:2">
      <c r="A7296" s="1" t="s">
        <v>8092</v>
      </c>
      <c r="B7296" t="s">
        <v>638</v>
      </c>
    </row>
    <row r="7297" spans="1:2">
      <c r="A7297" s="1" t="s">
        <v>8093</v>
      </c>
      <c r="B7297" t="s">
        <v>638</v>
      </c>
    </row>
    <row r="7298" spans="1:2">
      <c r="A7298" s="1" t="s">
        <v>8094</v>
      </c>
      <c r="B7298" t="s">
        <v>638</v>
      </c>
    </row>
    <row r="7299" spans="1:2">
      <c r="A7299" s="1" t="s">
        <v>8095</v>
      </c>
      <c r="B7299" t="s">
        <v>638</v>
      </c>
    </row>
    <row r="7300" spans="1:2">
      <c r="A7300" s="1" t="s">
        <v>8096</v>
      </c>
      <c r="B7300" t="s">
        <v>638</v>
      </c>
    </row>
    <row r="7301" spans="1:2">
      <c r="A7301" s="1" t="s">
        <v>8097</v>
      </c>
      <c r="B7301" t="s">
        <v>638</v>
      </c>
    </row>
    <row r="7302" spans="1:2">
      <c r="A7302" s="1" t="s">
        <v>8098</v>
      </c>
      <c r="B7302" t="s">
        <v>638</v>
      </c>
    </row>
    <row r="7303" spans="1:2">
      <c r="A7303" s="1" t="s">
        <v>8099</v>
      </c>
      <c r="B7303" t="s">
        <v>638</v>
      </c>
    </row>
    <row r="7304" spans="1:2">
      <c r="A7304" s="1" t="s">
        <v>8100</v>
      </c>
      <c r="B7304" t="s">
        <v>638</v>
      </c>
    </row>
    <row r="7305" spans="1:2">
      <c r="A7305" s="1" t="s">
        <v>8101</v>
      </c>
      <c r="B7305" t="s">
        <v>638</v>
      </c>
    </row>
    <row r="7306" spans="1:2">
      <c r="A7306" s="1" t="s">
        <v>8102</v>
      </c>
      <c r="B7306" t="s">
        <v>638</v>
      </c>
    </row>
    <row r="7307" spans="1:2">
      <c r="A7307" s="1" t="s">
        <v>8103</v>
      </c>
      <c r="B7307" t="s">
        <v>638</v>
      </c>
    </row>
    <row r="7308" spans="1:2">
      <c r="A7308" s="1" t="s">
        <v>8104</v>
      </c>
      <c r="B7308" t="s">
        <v>638</v>
      </c>
    </row>
    <row r="7309" spans="1:2">
      <c r="A7309" s="1" t="s">
        <v>8105</v>
      </c>
      <c r="B7309" t="s">
        <v>638</v>
      </c>
    </row>
    <row r="7310" spans="1:2">
      <c r="A7310" s="1" t="s">
        <v>8106</v>
      </c>
      <c r="B7310" t="s">
        <v>638</v>
      </c>
    </row>
    <row r="7311" spans="1:2">
      <c r="A7311" s="1" t="s">
        <v>8107</v>
      </c>
      <c r="B7311" t="s">
        <v>638</v>
      </c>
    </row>
    <row r="7312" spans="1:2">
      <c r="A7312" s="1" t="s">
        <v>8108</v>
      </c>
      <c r="B7312" t="s">
        <v>638</v>
      </c>
    </row>
    <row r="7313" spans="1:2">
      <c r="A7313" s="1" t="s">
        <v>8109</v>
      </c>
      <c r="B7313" t="s">
        <v>638</v>
      </c>
    </row>
    <row r="7314" spans="1:2">
      <c r="A7314" s="1" t="s">
        <v>8110</v>
      </c>
      <c r="B7314" t="s">
        <v>638</v>
      </c>
    </row>
    <row r="7315" spans="1:2">
      <c r="A7315" s="1" t="s">
        <v>8111</v>
      </c>
      <c r="B7315" t="s">
        <v>638</v>
      </c>
    </row>
    <row r="7316" spans="1:2">
      <c r="A7316" s="1" t="s">
        <v>8112</v>
      </c>
      <c r="B7316" t="s">
        <v>638</v>
      </c>
    </row>
    <row r="7317" spans="1:2">
      <c r="A7317" s="1" t="s">
        <v>8113</v>
      </c>
      <c r="B7317" t="s">
        <v>638</v>
      </c>
    </row>
    <row r="7318" spans="1:2">
      <c r="A7318" s="1" t="s">
        <v>8114</v>
      </c>
      <c r="B7318" t="s">
        <v>638</v>
      </c>
    </row>
    <row r="7319" spans="1:2">
      <c r="A7319" s="1" t="s">
        <v>8115</v>
      </c>
      <c r="B7319" t="s">
        <v>638</v>
      </c>
    </row>
    <row r="7320" spans="1:2">
      <c r="A7320" s="1" t="s">
        <v>8116</v>
      </c>
      <c r="B7320" t="s">
        <v>638</v>
      </c>
    </row>
    <row r="7321" spans="1:2">
      <c r="A7321" s="1" t="s">
        <v>8117</v>
      </c>
      <c r="B7321" t="s">
        <v>638</v>
      </c>
    </row>
    <row r="7322" spans="1:2">
      <c r="A7322" s="1" t="s">
        <v>8118</v>
      </c>
      <c r="B7322" t="s">
        <v>638</v>
      </c>
    </row>
    <row r="7323" spans="1:2">
      <c r="A7323" s="1" t="s">
        <v>8119</v>
      </c>
      <c r="B7323" t="s">
        <v>638</v>
      </c>
    </row>
    <row r="7324" spans="1:2">
      <c r="A7324" s="1" t="s">
        <v>8120</v>
      </c>
      <c r="B7324" t="s">
        <v>638</v>
      </c>
    </row>
    <row r="7325" spans="1:2">
      <c r="A7325" s="1" t="s">
        <v>8121</v>
      </c>
      <c r="B7325" t="s">
        <v>638</v>
      </c>
    </row>
    <row r="7326" spans="1:2">
      <c r="A7326" s="1" t="s">
        <v>8122</v>
      </c>
      <c r="B7326" t="s">
        <v>638</v>
      </c>
    </row>
    <row r="7327" spans="1:2">
      <c r="A7327" s="1" t="s">
        <v>8123</v>
      </c>
      <c r="B7327" t="s">
        <v>638</v>
      </c>
    </row>
    <row r="7328" spans="1:2">
      <c r="A7328" s="1" t="s">
        <v>8124</v>
      </c>
      <c r="B7328" t="s">
        <v>638</v>
      </c>
    </row>
    <row r="7329" spans="1:2">
      <c r="A7329" s="1" t="s">
        <v>8125</v>
      </c>
      <c r="B7329" t="s">
        <v>638</v>
      </c>
    </row>
    <row r="7330" spans="1:2">
      <c r="A7330" s="1" t="s">
        <v>8126</v>
      </c>
      <c r="B7330" t="s">
        <v>638</v>
      </c>
    </row>
    <row r="7331" spans="1:2">
      <c r="A7331" s="1" t="s">
        <v>8127</v>
      </c>
      <c r="B7331" t="s">
        <v>638</v>
      </c>
    </row>
    <row r="7332" spans="1:2">
      <c r="A7332" s="1" t="s">
        <v>8128</v>
      </c>
      <c r="B7332" t="s">
        <v>638</v>
      </c>
    </row>
    <row r="7333" spans="1:2">
      <c r="A7333" s="1" t="s">
        <v>8129</v>
      </c>
      <c r="B7333" t="s">
        <v>638</v>
      </c>
    </row>
    <row r="7334" spans="1:2">
      <c r="A7334" s="1" t="s">
        <v>8130</v>
      </c>
      <c r="B7334" t="s">
        <v>638</v>
      </c>
    </row>
    <row r="7335" spans="1:2">
      <c r="A7335" s="1" t="s">
        <v>8131</v>
      </c>
      <c r="B7335" t="s">
        <v>638</v>
      </c>
    </row>
    <row r="7336" spans="1:2">
      <c r="A7336" s="1" t="s">
        <v>8132</v>
      </c>
      <c r="B7336" t="s">
        <v>638</v>
      </c>
    </row>
    <row r="7337" spans="1:2">
      <c r="A7337" s="1" t="s">
        <v>8133</v>
      </c>
      <c r="B7337" t="s">
        <v>638</v>
      </c>
    </row>
    <row r="7338" spans="1:2">
      <c r="A7338" s="1" t="s">
        <v>8134</v>
      </c>
      <c r="B7338" t="s">
        <v>638</v>
      </c>
    </row>
    <row r="7339" spans="1:2">
      <c r="A7339" s="1" t="s">
        <v>8135</v>
      </c>
      <c r="B7339" t="s">
        <v>638</v>
      </c>
    </row>
    <row r="7340" spans="1:2">
      <c r="A7340" s="1" t="s">
        <v>8136</v>
      </c>
      <c r="B7340" t="s">
        <v>638</v>
      </c>
    </row>
    <row r="7341" spans="1:2">
      <c r="A7341" s="1" t="s">
        <v>8137</v>
      </c>
      <c r="B7341" t="s">
        <v>638</v>
      </c>
    </row>
    <row r="7342" spans="1:2">
      <c r="A7342" s="1" t="s">
        <v>8138</v>
      </c>
      <c r="B7342" t="s">
        <v>638</v>
      </c>
    </row>
    <row r="7343" spans="1:2">
      <c r="A7343" s="1" t="s">
        <v>8139</v>
      </c>
      <c r="B7343" t="s">
        <v>638</v>
      </c>
    </row>
    <row r="7344" spans="1:2">
      <c r="A7344" s="1" t="s">
        <v>8140</v>
      </c>
      <c r="B7344" t="s">
        <v>638</v>
      </c>
    </row>
    <row r="7345" spans="1:2">
      <c r="A7345" s="1" t="s">
        <v>8141</v>
      </c>
      <c r="B7345" t="s">
        <v>638</v>
      </c>
    </row>
    <row r="7346" spans="1:2">
      <c r="A7346" s="1" t="s">
        <v>8142</v>
      </c>
      <c r="B7346" t="s">
        <v>638</v>
      </c>
    </row>
    <row r="7347" spans="1:2">
      <c r="A7347" s="1" t="s">
        <v>8143</v>
      </c>
      <c r="B7347" t="s">
        <v>638</v>
      </c>
    </row>
    <row r="7348" spans="1:2">
      <c r="A7348" s="1" t="s">
        <v>8144</v>
      </c>
      <c r="B7348" t="s">
        <v>638</v>
      </c>
    </row>
    <row r="7349" spans="1:2">
      <c r="A7349" s="1" t="s">
        <v>8145</v>
      </c>
      <c r="B7349" t="s">
        <v>638</v>
      </c>
    </row>
    <row r="7350" spans="1:2">
      <c r="A7350" s="1" t="s">
        <v>8146</v>
      </c>
      <c r="B7350" t="s">
        <v>638</v>
      </c>
    </row>
    <row r="7351" spans="1:2">
      <c r="A7351" s="1" t="s">
        <v>8147</v>
      </c>
      <c r="B7351" t="s">
        <v>638</v>
      </c>
    </row>
    <row r="7352" spans="1:2">
      <c r="A7352" s="1" t="s">
        <v>8148</v>
      </c>
      <c r="B7352" t="s">
        <v>638</v>
      </c>
    </row>
    <row r="7353" spans="1:2">
      <c r="A7353" s="1" t="s">
        <v>8149</v>
      </c>
      <c r="B7353" t="s">
        <v>638</v>
      </c>
    </row>
    <row r="7354" spans="1:2">
      <c r="A7354" s="1" t="s">
        <v>8150</v>
      </c>
      <c r="B7354" t="s">
        <v>638</v>
      </c>
    </row>
    <row r="7355" spans="1:2">
      <c r="A7355" s="1" t="s">
        <v>8151</v>
      </c>
      <c r="B7355" t="s">
        <v>638</v>
      </c>
    </row>
    <row r="7356" spans="1:2">
      <c r="A7356" s="1" t="s">
        <v>8152</v>
      </c>
      <c r="B7356" t="s">
        <v>638</v>
      </c>
    </row>
    <row r="7357" spans="1:2">
      <c r="A7357" s="1" t="s">
        <v>8153</v>
      </c>
      <c r="B7357" t="s">
        <v>638</v>
      </c>
    </row>
    <row r="7358" spans="1:2">
      <c r="A7358" s="1" t="s">
        <v>8154</v>
      </c>
      <c r="B7358" t="s">
        <v>638</v>
      </c>
    </row>
    <row r="7359" spans="1:2">
      <c r="A7359" s="1" t="s">
        <v>8155</v>
      </c>
      <c r="B7359" t="s">
        <v>638</v>
      </c>
    </row>
    <row r="7360" spans="1:2">
      <c r="A7360" s="1" t="s">
        <v>8156</v>
      </c>
      <c r="B7360" t="s">
        <v>638</v>
      </c>
    </row>
    <row r="7361" spans="1:2">
      <c r="A7361" s="1" t="s">
        <v>8157</v>
      </c>
      <c r="B7361" t="s">
        <v>638</v>
      </c>
    </row>
    <row r="7362" spans="1:2">
      <c r="A7362" s="1" t="s">
        <v>8158</v>
      </c>
      <c r="B7362" t="s">
        <v>638</v>
      </c>
    </row>
    <row r="7363" spans="1:2">
      <c r="A7363" s="1" t="s">
        <v>8159</v>
      </c>
      <c r="B7363" t="s">
        <v>638</v>
      </c>
    </row>
    <row r="7364" spans="1:2">
      <c r="A7364" s="1" t="s">
        <v>8160</v>
      </c>
      <c r="B7364" t="s">
        <v>638</v>
      </c>
    </row>
    <row r="7365" spans="1:2">
      <c r="A7365" s="1" t="s">
        <v>8161</v>
      </c>
      <c r="B7365" t="s">
        <v>638</v>
      </c>
    </row>
    <row r="7366" spans="1:2">
      <c r="A7366" s="1" t="s">
        <v>8162</v>
      </c>
      <c r="B7366" t="s">
        <v>638</v>
      </c>
    </row>
    <row r="7367" spans="1:2">
      <c r="A7367" s="1" t="s">
        <v>8163</v>
      </c>
      <c r="B7367" t="s">
        <v>638</v>
      </c>
    </row>
    <row r="7368" spans="1:2">
      <c r="A7368" s="1" t="s">
        <v>8164</v>
      </c>
      <c r="B7368" t="s">
        <v>638</v>
      </c>
    </row>
    <row r="7369" spans="1:2">
      <c r="A7369" s="1" t="s">
        <v>8165</v>
      </c>
      <c r="B7369" t="s">
        <v>638</v>
      </c>
    </row>
    <row r="7370" spans="1:2">
      <c r="A7370" s="1" t="s">
        <v>8166</v>
      </c>
      <c r="B7370" t="s">
        <v>638</v>
      </c>
    </row>
    <row r="7371" spans="1:2">
      <c r="A7371" s="1" t="s">
        <v>8167</v>
      </c>
      <c r="B7371" t="s">
        <v>638</v>
      </c>
    </row>
    <row r="7372" spans="1:2">
      <c r="A7372" s="1" t="s">
        <v>8168</v>
      </c>
      <c r="B7372" t="s">
        <v>638</v>
      </c>
    </row>
    <row r="7373" spans="1:2">
      <c r="A7373" s="1" t="s">
        <v>8169</v>
      </c>
      <c r="B7373" t="s">
        <v>638</v>
      </c>
    </row>
    <row r="7374" spans="1:2">
      <c r="A7374" s="1" t="s">
        <v>8170</v>
      </c>
      <c r="B7374" t="s">
        <v>638</v>
      </c>
    </row>
    <row r="7375" spans="1:2">
      <c r="A7375" s="1" t="s">
        <v>8171</v>
      </c>
      <c r="B7375" t="s">
        <v>638</v>
      </c>
    </row>
    <row r="7376" spans="1:2">
      <c r="A7376" s="1" t="s">
        <v>8172</v>
      </c>
      <c r="B7376" t="s">
        <v>638</v>
      </c>
    </row>
    <row r="7377" spans="1:2">
      <c r="A7377" s="1" t="s">
        <v>8173</v>
      </c>
      <c r="B7377" t="s">
        <v>638</v>
      </c>
    </row>
    <row r="7378" spans="1:2">
      <c r="A7378" s="1" t="s">
        <v>8174</v>
      </c>
      <c r="B7378" t="s">
        <v>638</v>
      </c>
    </row>
    <row r="7379" spans="1:2">
      <c r="A7379" s="1" t="s">
        <v>8175</v>
      </c>
      <c r="B7379" t="s">
        <v>638</v>
      </c>
    </row>
    <row r="7380" spans="1:2">
      <c r="A7380" s="1" t="s">
        <v>8176</v>
      </c>
      <c r="B7380" t="s">
        <v>638</v>
      </c>
    </row>
    <row r="7381" spans="1:2">
      <c r="A7381" s="1" t="s">
        <v>8177</v>
      </c>
      <c r="B7381" t="s">
        <v>638</v>
      </c>
    </row>
    <row r="7382" spans="1:2">
      <c r="A7382" s="1" t="s">
        <v>8178</v>
      </c>
      <c r="B7382" t="s">
        <v>638</v>
      </c>
    </row>
    <row r="7383" spans="1:2">
      <c r="A7383" s="1" t="s">
        <v>8179</v>
      </c>
      <c r="B7383" t="s">
        <v>638</v>
      </c>
    </row>
    <row r="7384" spans="1:2">
      <c r="A7384" s="1" t="s">
        <v>8180</v>
      </c>
      <c r="B7384" t="s">
        <v>638</v>
      </c>
    </row>
    <row r="7385" spans="1:2">
      <c r="A7385" s="1" t="s">
        <v>8181</v>
      </c>
      <c r="B7385" t="s">
        <v>638</v>
      </c>
    </row>
    <row r="7386" spans="1:2">
      <c r="A7386" s="1" t="s">
        <v>8182</v>
      </c>
      <c r="B7386" t="s">
        <v>638</v>
      </c>
    </row>
    <row r="7387" spans="1:2">
      <c r="A7387" s="1" t="s">
        <v>8183</v>
      </c>
      <c r="B7387" t="s">
        <v>638</v>
      </c>
    </row>
    <row r="7388" spans="1:2">
      <c r="A7388" s="1" t="s">
        <v>8184</v>
      </c>
      <c r="B7388" t="s">
        <v>638</v>
      </c>
    </row>
    <row r="7389" spans="1:2">
      <c r="A7389" s="1" t="s">
        <v>8185</v>
      </c>
      <c r="B7389" t="s">
        <v>638</v>
      </c>
    </row>
    <row r="7390" spans="1:2">
      <c r="A7390" s="1" t="s">
        <v>8186</v>
      </c>
      <c r="B7390" t="s">
        <v>638</v>
      </c>
    </row>
    <row r="7391" spans="1:2">
      <c r="A7391" s="1" t="s">
        <v>8187</v>
      </c>
      <c r="B7391" t="s">
        <v>638</v>
      </c>
    </row>
    <row r="7392" spans="1:2">
      <c r="A7392" s="1" t="s">
        <v>8188</v>
      </c>
      <c r="B7392" t="s">
        <v>638</v>
      </c>
    </row>
    <row r="7393" spans="1:2">
      <c r="A7393" s="1" t="s">
        <v>8189</v>
      </c>
      <c r="B7393" t="s">
        <v>638</v>
      </c>
    </row>
    <row r="7394" spans="1:2">
      <c r="A7394" s="1" t="s">
        <v>8190</v>
      </c>
      <c r="B7394" t="s">
        <v>638</v>
      </c>
    </row>
    <row r="7395" spans="1:2">
      <c r="A7395" s="1" t="s">
        <v>8191</v>
      </c>
      <c r="B7395" t="s">
        <v>638</v>
      </c>
    </row>
    <row r="7396" spans="1:2">
      <c r="A7396" s="1" t="s">
        <v>8192</v>
      </c>
      <c r="B7396" t="s">
        <v>638</v>
      </c>
    </row>
    <row r="7397" spans="1:2">
      <c r="A7397" s="1" t="s">
        <v>8193</v>
      </c>
      <c r="B7397" t="s">
        <v>638</v>
      </c>
    </row>
    <row r="7398" spans="1:2">
      <c r="A7398" s="1" t="s">
        <v>8194</v>
      </c>
      <c r="B7398" t="s">
        <v>638</v>
      </c>
    </row>
    <row r="7399" spans="1:2">
      <c r="A7399" s="1" t="s">
        <v>8195</v>
      </c>
      <c r="B7399" t="s">
        <v>638</v>
      </c>
    </row>
    <row r="7400" spans="1:2">
      <c r="A7400" s="1" t="s">
        <v>8196</v>
      </c>
      <c r="B7400" t="s">
        <v>638</v>
      </c>
    </row>
    <row r="7401" spans="1:2">
      <c r="A7401" s="1" t="s">
        <v>8197</v>
      </c>
      <c r="B7401" t="s">
        <v>638</v>
      </c>
    </row>
    <row r="7402" spans="1:2">
      <c r="A7402" s="1" t="s">
        <v>8198</v>
      </c>
      <c r="B7402" t="s">
        <v>638</v>
      </c>
    </row>
    <row r="7403" spans="1:2">
      <c r="A7403" s="1" t="s">
        <v>8199</v>
      </c>
      <c r="B7403" t="s">
        <v>638</v>
      </c>
    </row>
    <row r="7404" spans="1:2">
      <c r="A7404" s="1" t="s">
        <v>8200</v>
      </c>
      <c r="B7404" t="s">
        <v>638</v>
      </c>
    </row>
    <row r="7405" spans="1:2">
      <c r="A7405" s="1" t="s">
        <v>8201</v>
      </c>
      <c r="B7405" t="s">
        <v>638</v>
      </c>
    </row>
    <row r="7406" spans="1:2">
      <c r="A7406" s="1" t="s">
        <v>8202</v>
      </c>
      <c r="B7406" t="s">
        <v>638</v>
      </c>
    </row>
    <row r="7407" spans="1:2">
      <c r="A7407" s="1" t="s">
        <v>8203</v>
      </c>
      <c r="B7407" t="s">
        <v>638</v>
      </c>
    </row>
    <row r="7408" spans="1:2">
      <c r="A7408" s="1" t="s">
        <v>8204</v>
      </c>
      <c r="B7408" t="s">
        <v>638</v>
      </c>
    </row>
    <row r="7409" spans="1:2">
      <c r="A7409" s="1" t="s">
        <v>8205</v>
      </c>
      <c r="B7409" t="s">
        <v>638</v>
      </c>
    </row>
    <row r="7410" spans="1:2">
      <c r="A7410" s="1" t="s">
        <v>8206</v>
      </c>
      <c r="B7410" t="s">
        <v>638</v>
      </c>
    </row>
    <row r="7411" spans="1:2">
      <c r="A7411" s="1" t="s">
        <v>8207</v>
      </c>
      <c r="B7411" t="s">
        <v>638</v>
      </c>
    </row>
    <row r="7412" spans="1:2">
      <c r="A7412" s="1" t="s">
        <v>8208</v>
      </c>
      <c r="B7412" t="s">
        <v>638</v>
      </c>
    </row>
    <row r="7413" spans="1:2">
      <c r="A7413" s="1" t="s">
        <v>8209</v>
      </c>
      <c r="B7413" t="s">
        <v>638</v>
      </c>
    </row>
    <row r="7414" spans="1:2">
      <c r="A7414" s="1" t="s">
        <v>8210</v>
      </c>
      <c r="B7414" t="s">
        <v>638</v>
      </c>
    </row>
    <row r="7415" spans="1:2">
      <c r="A7415" s="1" t="s">
        <v>8211</v>
      </c>
      <c r="B7415" t="s">
        <v>638</v>
      </c>
    </row>
    <row r="7416" spans="1:2">
      <c r="A7416" s="1" t="s">
        <v>8212</v>
      </c>
      <c r="B7416" t="s">
        <v>638</v>
      </c>
    </row>
    <row r="7417" spans="1:2">
      <c r="A7417" s="1" t="s">
        <v>8213</v>
      </c>
      <c r="B7417" t="s">
        <v>638</v>
      </c>
    </row>
    <row r="7418" spans="1:2">
      <c r="A7418" s="1" t="s">
        <v>8214</v>
      </c>
      <c r="B7418" t="s">
        <v>638</v>
      </c>
    </row>
    <row r="7419" spans="1:2">
      <c r="A7419" s="1" t="s">
        <v>8215</v>
      </c>
      <c r="B7419" t="s">
        <v>638</v>
      </c>
    </row>
    <row r="7420" spans="1:2">
      <c r="A7420" s="1" t="s">
        <v>8216</v>
      </c>
      <c r="B7420" t="s">
        <v>638</v>
      </c>
    </row>
    <row r="7421" spans="1:2">
      <c r="A7421" s="1" t="s">
        <v>8217</v>
      </c>
      <c r="B7421" t="s">
        <v>638</v>
      </c>
    </row>
    <row r="7422" spans="1:2">
      <c r="A7422" s="1" t="s">
        <v>8218</v>
      </c>
      <c r="B7422" t="s">
        <v>638</v>
      </c>
    </row>
    <row r="7423" spans="1:2">
      <c r="A7423" s="1" t="s">
        <v>8219</v>
      </c>
      <c r="B7423" t="s">
        <v>638</v>
      </c>
    </row>
    <row r="7424" spans="1:2">
      <c r="A7424" s="1" t="s">
        <v>8220</v>
      </c>
      <c r="B7424" t="s">
        <v>638</v>
      </c>
    </row>
    <row r="7425" spans="1:2">
      <c r="A7425" s="1" t="s">
        <v>8221</v>
      </c>
      <c r="B7425" t="s">
        <v>638</v>
      </c>
    </row>
    <row r="7426" spans="1:2">
      <c r="A7426" s="1" t="s">
        <v>8222</v>
      </c>
      <c r="B7426" t="s">
        <v>638</v>
      </c>
    </row>
    <row r="7427" spans="1:2">
      <c r="A7427" s="1" t="s">
        <v>8223</v>
      </c>
      <c r="B7427" t="s">
        <v>638</v>
      </c>
    </row>
    <row r="7428" spans="1:2">
      <c r="A7428" s="1" t="s">
        <v>8224</v>
      </c>
      <c r="B7428" t="s">
        <v>638</v>
      </c>
    </row>
    <row r="7429" spans="1:2">
      <c r="A7429" s="1" t="s">
        <v>8225</v>
      </c>
      <c r="B7429" t="s">
        <v>638</v>
      </c>
    </row>
    <row r="7430" spans="1:2">
      <c r="A7430" s="1" t="s">
        <v>8226</v>
      </c>
      <c r="B7430" t="s">
        <v>638</v>
      </c>
    </row>
    <row r="7431" spans="1:2">
      <c r="A7431" s="1" t="s">
        <v>8227</v>
      </c>
      <c r="B7431" t="s">
        <v>638</v>
      </c>
    </row>
    <row r="7432" spans="1:2">
      <c r="A7432" s="1" t="s">
        <v>8228</v>
      </c>
      <c r="B7432" t="s">
        <v>638</v>
      </c>
    </row>
    <row r="7433" spans="1:2">
      <c r="A7433" s="1" t="s">
        <v>8229</v>
      </c>
      <c r="B7433" t="s">
        <v>638</v>
      </c>
    </row>
    <row r="7434" spans="1:2">
      <c r="A7434" s="1" t="s">
        <v>8230</v>
      </c>
      <c r="B7434" t="s">
        <v>638</v>
      </c>
    </row>
    <row r="7435" spans="1:2">
      <c r="A7435" s="1" t="s">
        <v>8231</v>
      </c>
      <c r="B7435" t="s">
        <v>638</v>
      </c>
    </row>
    <row r="7436" spans="1:2">
      <c r="A7436" s="1" t="s">
        <v>8232</v>
      </c>
      <c r="B7436" t="s">
        <v>638</v>
      </c>
    </row>
    <row r="7437" spans="1:2">
      <c r="A7437" s="1" t="s">
        <v>8233</v>
      </c>
      <c r="B7437" t="s">
        <v>638</v>
      </c>
    </row>
    <row r="7438" spans="1:2">
      <c r="A7438" s="1" t="s">
        <v>8234</v>
      </c>
      <c r="B7438" t="s">
        <v>638</v>
      </c>
    </row>
    <row r="7439" spans="1:2">
      <c r="A7439" s="1" t="s">
        <v>8235</v>
      </c>
      <c r="B7439" t="s">
        <v>638</v>
      </c>
    </row>
    <row r="7440" spans="1:2">
      <c r="A7440" s="1" t="s">
        <v>8236</v>
      </c>
      <c r="B7440" t="s">
        <v>638</v>
      </c>
    </row>
    <row r="7441" spans="1:2">
      <c r="A7441" s="1" t="s">
        <v>8237</v>
      </c>
      <c r="B7441" t="s">
        <v>638</v>
      </c>
    </row>
    <row r="7442" spans="1:2">
      <c r="A7442" s="1" t="s">
        <v>8238</v>
      </c>
      <c r="B7442" t="s">
        <v>638</v>
      </c>
    </row>
    <row r="7443" spans="1:2">
      <c r="A7443" s="1" t="s">
        <v>8239</v>
      </c>
      <c r="B7443" t="s">
        <v>638</v>
      </c>
    </row>
    <row r="7444" spans="1:2">
      <c r="A7444" s="1" t="s">
        <v>8240</v>
      </c>
      <c r="B7444" t="s">
        <v>638</v>
      </c>
    </row>
    <row r="7445" spans="1:2">
      <c r="A7445" s="1" t="s">
        <v>8241</v>
      </c>
      <c r="B7445" t="s">
        <v>638</v>
      </c>
    </row>
    <row r="7446" spans="1:2">
      <c r="A7446" s="1" t="s">
        <v>8242</v>
      </c>
      <c r="B7446" t="s">
        <v>638</v>
      </c>
    </row>
    <row r="7447" spans="1:2">
      <c r="A7447" s="1" t="s">
        <v>8243</v>
      </c>
      <c r="B7447" t="s">
        <v>638</v>
      </c>
    </row>
    <row r="7448" spans="1:2">
      <c r="A7448" s="1" t="s">
        <v>8244</v>
      </c>
      <c r="B7448" t="s">
        <v>638</v>
      </c>
    </row>
    <row r="7449" spans="1:2">
      <c r="A7449" s="1" t="s">
        <v>8245</v>
      </c>
      <c r="B7449" t="s">
        <v>638</v>
      </c>
    </row>
    <row r="7450" spans="1:2">
      <c r="A7450" s="1" t="s">
        <v>8246</v>
      </c>
      <c r="B7450" t="s">
        <v>638</v>
      </c>
    </row>
    <row r="7451" spans="1:2">
      <c r="A7451" s="1" t="s">
        <v>8247</v>
      </c>
      <c r="B7451" t="s">
        <v>638</v>
      </c>
    </row>
    <row r="7452" spans="1:2">
      <c r="A7452" s="1" t="s">
        <v>8248</v>
      </c>
      <c r="B7452" t="s">
        <v>638</v>
      </c>
    </row>
    <row r="7453" spans="1:2">
      <c r="A7453" s="1" t="s">
        <v>8249</v>
      </c>
      <c r="B7453" t="s">
        <v>638</v>
      </c>
    </row>
    <row r="7454" spans="1:2">
      <c r="A7454" s="1" t="s">
        <v>8250</v>
      </c>
      <c r="B7454" t="s">
        <v>638</v>
      </c>
    </row>
    <row r="7455" spans="1:2">
      <c r="A7455" s="1" t="s">
        <v>8251</v>
      </c>
      <c r="B7455" t="s">
        <v>638</v>
      </c>
    </row>
    <row r="7456" spans="1:2">
      <c r="A7456" s="1" t="s">
        <v>8252</v>
      </c>
      <c r="B7456" t="s">
        <v>638</v>
      </c>
    </row>
    <row r="7457" spans="1:2">
      <c r="A7457" s="1" t="s">
        <v>8253</v>
      </c>
      <c r="B7457" t="s">
        <v>638</v>
      </c>
    </row>
    <row r="7458" spans="1:2">
      <c r="A7458" s="1" t="s">
        <v>8254</v>
      </c>
      <c r="B7458" t="s">
        <v>638</v>
      </c>
    </row>
    <row r="7459" spans="1:2">
      <c r="A7459" s="1" t="s">
        <v>8255</v>
      </c>
      <c r="B7459" t="s">
        <v>638</v>
      </c>
    </row>
    <row r="7460" spans="1:2">
      <c r="A7460" s="1" t="s">
        <v>8256</v>
      </c>
      <c r="B7460" t="s">
        <v>638</v>
      </c>
    </row>
    <row r="7461" spans="1:2">
      <c r="A7461" s="1" t="s">
        <v>8257</v>
      </c>
      <c r="B7461" t="s">
        <v>638</v>
      </c>
    </row>
    <row r="7462" spans="1:2">
      <c r="A7462" s="1" t="s">
        <v>8258</v>
      </c>
      <c r="B7462" t="s">
        <v>638</v>
      </c>
    </row>
    <row r="7463" spans="1:2">
      <c r="A7463" s="1" t="s">
        <v>8259</v>
      </c>
      <c r="B7463" t="s">
        <v>638</v>
      </c>
    </row>
    <row r="7464" spans="1:2">
      <c r="A7464" s="1" t="s">
        <v>8260</v>
      </c>
      <c r="B7464" t="s">
        <v>638</v>
      </c>
    </row>
    <row r="7465" spans="1:2">
      <c r="A7465" s="1" t="s">
        <v>8261</v>
      </c>
      <c r="B7465" t="s">
        <v>638</v>
      </c>
    </row>
    <row r="7466" spans="1:2">
      <c r="A7466" s="1" t="s">
        <v>8262</v>
      </c>
      <c r="B7466" t="s">
        <v>638</v>
      </c>
    </row>
    <row r="7467" spans="1:2">
      <c r="A7467" s="1" t="s">
        <v>8263</v>
      </c>
      <c r="B7467" t="s">
        <v>638</v>
      </c>
    </row>
    <row r="7468" spans="1:2">
      <c r="A7468" s="1" t="s">
        <v>8264</v>
      </c>
      <c r="B7468" t="s">
        <v>638</v>
      </c>
    </row>
    <row r="7469" spans="1:2">
      <c r="A7469" s="1" t="s">
        <v>8265</v>
      </c>
      <c r="B7469" t="s">
        <v>638</v>
      </c>
    </row>
    <row r="7470" spans="1:2">
      <c r="A7470" s="1" t="s">
        <v>8266</v>
      </c>
      <c r="B7470" t="s">
        <v>638</v>
      </c>
    </row>
    <row r="7471" spans="1:2">
      <c r="A7471" s="1" t="s">
        <v>8267</v>
      </c>
      <c r="B7471" t="s">
        <v>638</v>
      </c>
    </row>
    <row r="7472" spans="1:2">
      <c r="A7472" s="1" t="s">
        <v>8268</v>
      </c>
      <c r="B7472" t="s">
        <v>638</v>
      </c>
    </row>
    <row r="7473" spans="1:2">
      <c r="A7473" s="1" t="s">
        <v>8269</v>
      </c>
      <c r="B7473" t="s">
        <v>638</v>
      </c>
    </row>
    <row r="7474" spans="1:2">
      <c r="A7474" s="1" t="s">
        <v>8270</v>
      </c>
      <c r="B7474" t="s">
        <v>638</v>
      </c>
    </row>
    <row r="7475" spans="1:2">
      <c r="A7475" s="1" t="s">
        <v>8271</v>
      </c>
      <c r="B7475" t="s">
        <v>638</v>
      </c>
    </row>
    <row r="7476" spans="1:2">
      <c r="A7476" s="1" t="s">
        <v>8272</v>
      </c>
      <c r="B7476" t="s">
        <v>638</v>
      </c>
    </row>
    <row r="7477" spans="1:2">
      <c r="A7477" s="1" t="s">
        <v>8273</v>
      </c>
      <c r="B7477" t="s">
        <v>638</v>
      </c>
    </row>
    <row r="7478" spans="1:2">
      <c r="A7478" s="1" t="s">
        <v>8274</v>
      </c>
      <c r="B7478" t="s">
        <v>638</v>
      </c>
    </row>
    <row r="7479" spans="1:2">
      <c r="A7479" s="1" t="s">
        <v>8275</v>
      </c>
      <c r="B7479">
        <v>43781</v>
      </c>
    </row>
    <row r="7480" spans="1:2">
      <c r="A7480" s="1" t="s">
        <v>8276</v>
      </c>
      <c r="B7480" t="s">
        <v>638</v>
      </c>
    </row>
    <row r="7481" spans="1:2">
      <c r="A7481" s="1" t="s">
        <v>8277</v>
      </c>
      <c r="B7481" t="s">
        <v>638</v>
      </c>
    </row>
    <row r="7482" spans="1:2">
      <c r="A7482" s="1" t="s">
        <v>8278</v>
      </c>
      <c r="B7482" t="s">
        <v>638</v>
      </c>
    </row>
    <row r="7483" spans="1:2">
      <c r="A7483" s="1" t="s">
        <v>8279</v>
      </c>
      <c r="B7483" t="s">
        <v>638</v>
      </c>
    </row>
    <row r="7484" spans="1:2">
      <c r="A7484" s="1" t="s">
        <v>8280</v>
      </c>
      <c r="B7484" t="s">
        <v>638</v>
      </c>
    </row>
    <row r="7485" spans="1:2">
      <c r="A7485" s="1" t="s">
        <v>8281</v>
      </c>
      <c r="B7485" t="s">
        <v>638</v>
      </c>
    </row>
    <row r="7486" spans="1:2">
      <c r="A7486" s="1" t="s">
        <v>8282</v>
      </c>
      <c r="B7486" t="s">
        <v>638</v>
      </c>
    </row>
    <row r="7487" spans="1:2">
      <c r="A7487" s="1" t="s">
        <v>8283</v>
      </c>
      <c r="B7487" t="s">
        <v>638</v>
      </c>
    </row>
    <row r="7488" spans="1:2">
      <c r="A7488" s="1" t="s">
        <v>8284</v>
      </c>
      <c r="B7488" t="s">
        <v>638</v>
      </c>
    </row>
    <row r="7489" spans="1:2">
      <c r="A7489" s="1" t="s">
        <v>8285</v>
      </c>
      <c r="B7489" t="s">
        <v>638</v>
      </c>
    </row>
    <row r="7490" spans="1:2">
      <c r="A7490" s="1" t="s">
        <v>8286</v>
      </c>
      <c r="B7490" t="s">
        <v>638</v>
      </c>
    </row>
    <row r="7491" spans="1:2">
      <c r="A7491" s="1" t="s">
        <v>8287</v>
      </c>
      <c r="B7491" t="s">
        <v>638</v>
      </c>
    </row>
    <row r="7492" spans="1:2">
      <c r="A7492" s="1" t="s">
        <v>8288</v>
      </c>
      <c r="B7492" t="s">
        <v>638</v>
      </c>
    </row>
    <row r="7493" spans="1:2">
      <c r="A7493" s="1" t="s">
        <v>8289</v>
      </c>
      <c r="B7493" t="s">
        <v>638</v>
      </c>
    </row>
    <row r="7494" spans="1:2">
      <c r="A7494" s="1" t="s">
        <v>8290</v>
      </c>
      <c r="B7494" t="s">
        <v>638</v>
      </c>
    </row>
    <row r="7495" spans="1:2">
      <c r="A7495" s="1" t="s">
        <v>8291</v>
      </c>
      <c r="B7495" t="s">
        <v>638</v>
      </c>
    </row>
    <row r="7496" spans="1:2">
      <c r="A7496" s="1" t="s">
        <v>8292</v>
      </c>
      <c r="B7496" t="s">
        <v>638</v>
      </c>
    </row>
    <row r="7497" spans="1:2">
      <c r="A7497" s="1" t="s">
        <v>8293</v>
      </c>
      <c r="B7497" t="s">
        <v>638</v>
      </c>
    </row>
    <row r="7498" spans="1:2">
      <c r="A7498" s="1" t="s">
        <v>8294</v>
      </c>
      <c r="B7498" t="s">
        <v>638</v>
      </c>
    </row>
    <row r="7499" spans="1:2">
      <c r="A7499" s="1" t="s">
        <v>8295</v>
      </c>
      <c r="B7499" t="s">
        <v>638</v>
      </c>
    </row>
    <row r="7500" spans="1:2">
      <c r="A7500" s="1" t="s">
        <v>8296</v>
      </c>
      <c r="B7500" t="s">
        <v>638</v>
      </c>
    </row>
    <row r="7501" spans="1:2">
      <c r="A7501" s="1" t="s">
        <v>8297</v>
      </c>
      <c r="B7501" t="s">
        <v>638</v>
      </c>
    </row>
    <row r="7502" spans="1:2">
      <c r="A7502" s="1" t="s">
        <v>8298</v>
      </c>
      <c r="B7502" t="s">
        <v>638</v>
      </c>
    </row>
    <row r="7503" spans="1:2">
      <c r="A7503" s="1" t="s">
        <v>8299</v>
      </c>
      <c r="B7503" t="s">
        <v>638</v>
      </c>
    </row>
    <row r="7504" spans="1:2">
      <c r="A7504" s="1" t="s">
        <v>8300</v>
      </c>
      <c r="B7504" t="s">
        <v>638</v>
      </c>
    </row>
    <row r="7505" spans="1:2">
      <c r="A7505" s="1" t="s">
        <v>8301</v>
      </c>
      <c r="B7505" t="s">
        <v>638</v>
      </c>
    </row>
    <row r="7506" spans="1:2">
      <c r="A7506" s="1" t="s">
        <v>8302</v>
      </c>
      <c r="B7506" t="s">
        <v>638</v>
      </c>
    </row>
    <row r="7507" spans="1:2">
      <c r="A7507" s="1" t="s">
        <v>8303</v>
      </c>
      <c r="B7507" t="s">
        <v>638</v>
      </c>
    </row>
    <row r="7508" spans="1:2">
      <c r="A7508" s="1" t="s">
        <v>8304</v>
      </c>
      <c r="B7508" t="s">
        <v>638</v>
      </c>
    </row>
    <row r="7509" spans="1:2">
      <c r="A7509" s="1" t="s">
        <v>8305</v>
      </c>
      <c r="B7509" t="s">
        <v>638</v>
      </c>
    </row>
    <row r="7510" spans="1:2">
      <c r="A7510" s="1" t="s">
        <v>8306</v>
      </c>
      <c r="B7510" t="s">
        <v>638</v>
      </c>
    </row>
    <row r="7511" spans="1:2">
      <c r="A7511" s="1" t="s">
        <v>8307</v>
      </c>
      <c r="B7511" t="s">
        <v>638</v>
      </c>
    </row>
    <row r="7512" spans="1:2">
      <c r="A7512" s="1" t="s">
        <v>8308</v>
      </c>
      <c r="B7512" t="s">
        <v>638</v>
      </c>
    </row>
    <row r="7513" spans="1:2">
      <c r="A7513" s="1" t="s">
        <v>8309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8310</v>
      </c>
      <c r="B7515" t="s">
        <v>638</v>
      </c>
    </row>
    <row r="7516" spans="1:2">
      <c r="A7516" s="1" t="s">
        <v>8311</v>
      </c>
      <c r="B7516" t="s">
        <v>638</v>
      </c>
    </row>
    <row r="7517" spans="1:2">
      <c r="A7517" s="1" t="s">
        <v>8312</v>
      </c>
      <c r="B7517" t="s">
        <v>638</v>
      </c>
    </row>
    <row r="7518" spans="1:2">
      <c r="A7518" s="1" t="s">
        <v>8313</v>
      </c>
      <c r="B7518" t="s">
        <v>638</v>
      </c>
    </row>
    <row r="7519" spans="1:2">
      <c r="A7519" s="1" t="s">
        <v>8314</v>
      </c>
      <c r="B7519" t="s">
        <v>638</v>
      </c>
    </row>
    <row r="7520" spans="1:2">
      <c r="A7520" s="1" t="s">
        <v>8315</v>
      </c>
      <c r="B7520" t="s">
        <v>638</v>
      </c>
    </row>
    <row r="7521" spans="1:2">
      <c r="A7521" s="1" t="s">
        <v>8316</v>
      </c>
      <c r="B7521" t="s">
        <v>638</v>
      </c>
    </row>
    <row r="7522" spans="1:2">
      <c r="A7522" s="1" t="s">
        <v>8317</v>
      </c>
      <c r="B7522">
        <v>43728</v>
      </c>
    </row>
    <row r="7523" spans="1:2">
      <c r="A7523" s="1" t="s">
        <v>8318</v>
      </c>
      <c r="B7523" t="s">
        <v>638</v>
      </c>
    </row>
    <row r="7524" spans="1:2">
      <c r="A7524" s="1" t="s">
        <v>8319</v>
      </c>
      <c r="B7524" t="s">
        <v>638</v>
      </c>
    </row>
    <row r="7525" spans="1:2">
      <c r="A7525" s="1" t="s">
        <v>8320</v>
      </c>
      <c r="B7525" t="s">
        <v>638</v>
      </c>
    </row>
    <row r="7526" spans="1:2">
      <c r="A7526" s="1" t="s">
        <v>8321</v>
      </c>
      <c r="B7526" t="s">
        <v>638</v>
      </c>
    </row>
    <row r="7527" spans="1:2">
      <c r="A7527" s="1" t="s">
        <v>8322</v>
      </c>
      <c r="B7527" t="s">
        <v>638</v>
      </c>
    </row>
    <row r="7528" spans="1:2">
      <c r="A7528" s="1" t="s">
        <v>8323</v>
      </c>
      <c r="B7528" t="s">
        <v>638</v>
      </c>
    </row>
    <row r="7529" spans="1:2">
      <c r="A7529" s="1" t="s">
        <v>8324</v>
      </c>
      <c r="B7529" t="s">
        <v>638</v>
      </c>
    </row>
    <row r="7530" spans="1:2">
      <c r="A7530" s="1" t="s">
        <v>8325</v>
      </c>
      <c r="B7530" t="s">
        <v>638</v>
      </c>
    </row>
    <row r="7531" spans="1:2">
      <c r="A7531" s="1" t="s">
        <v>8326</v>
      </c>
      <c r="B7531" t="s">
        <v>638</v>
      </c>
    </row>
    <row r="7532" spans="1:2">
      <c r="A7532" s="1" t="s">
        <v>8327</v>
      </c>
      <c r="B7532" t="s">
        <v>638</v>
      </c>
    </row>
    <row r="7533" spans="1:2">
      <c r="A7533" s="1" t="s">
        <v>8328</v>
      </c>
      <c r="B7533" t="s">
        <v>638</v>
      </c>
    </row>
    <row r="7534" spans="1:2">
      <c r="A7534" s="1" t="s">
        <v>8329</v>
      </c>
      <c r="B7534" t="s">
        <v>638</v>
      </c>
    </row>
    <row r="7535" spans="1:2">
      <c r="A7535" s="1" t="s">
        <v>8330</v>
      </c>
      <c r="B7535" t="s">
        <v>638</v>
      </c>
    </row>
    <row r="7536" spans="1:2">
      <c r="A7536" s="1" t="s">
        <v>8331</v>
      </c>
      <c r="B7536" t="s">
        <v>638</v>
      </c>
    </row>
    <row r="7537" spans="1:2">
      <c r="A7537" s="1" t="s">
        <v>8332</v>
      </c>
      <c r="B7537" t="s">
        <v>638</v>
      </c>
    </row>
    <row r="7538" spans="1:2">
      <c r="A7538" s="1" t="s">
        <v>8333</v>
      </c>
      <c r="B7538" t="s">
        <v>638</v>
      </c>
    </row>
    <row r="7539" spans="1:2">
      <c r="A7539" s="1" t="s">
        <v>8334</v>
      </c>
      <c r="B7539" t="s">
        <v>638</v>
      </c>
    </row>
    <row r="7540" spans="1:2">
      <c r="A7540" s="1" t="s">
        <v>8335</v>
      </c>
      <c r="B7540" t="s">
        <v>638</v>
      </c>
    </row>
    <row r="7541" spans="1:2">
      <c r="A7541" s="1" t="s">
        <v>8336</v>
      </c>
      <c r="B7541" t="s">
        <v>638</v>
      </c>
    </row>
    <row r="7542" spans="1:2">
      <c r="A7542" s="1" t="s">
        <v>8337</v>
      </c>
      <c r="B7542" t="s">
        <v>638</v>
      </c>
    </row>
    <row r="7543" spans="1:2">
      <c r="A7543" s="1" t="s">
        <v>8338</v>
      </c>
      <c r="B7543" t="s">
        <v>638</v>
      </c>
    </row>
    <row r="7544" spans="1:2">
      <c r="A7544" s="1" t="s">
        <v>8339</v>
      </c>
      <c r="B7544" t="s">
        <v>638</v>
      </c>
    </row>
    <row r="7545" spans="1:2">
      <c r="A7545" s="1" t="s">
        <v>8340</v>
      </c>
      <c r="B7545" t="s">
        <v>638</v>
      </c>
    </row>
    <row r="7546" spans="1:2">
      <c r="A7546" s="1" t="s">
        <v>8341</v>
      </c>
      <c r="B7546" t="s">
        <v>638</v>
      </c>
    </row>
    <row r="7547" spans="1:2">
      <c r="A7547" s="1" t="s">
        <v>8342</v>
      </c>
      <c r="B7547" t="s">
        <v>638</v>
      </c>
    </row>
    <row r="7548" spans="1:2">
      <c r="A7548" s="1" t="s">
        <v>8343</v>
      </c>
      <c r="B7548" t="s">
        <v>638</v>
      </c>
    </row>
    <row r="7549" spans="1:2">
      <c r="A7549" s="1" t="s">
        <v>8344</v>
      </c>
      <c r="B7549">
        <v>43700</v>
      </c>
    </row>
    <row r="7550" spans="1:2">
      <c r="A7550" s="1" t="s">
        <v>8345</v>
      </c>
      <c r="B7550" t="s">
        <v>638</v>
      </c>
    </row>
    <row r="7551" spans="1:2">
      <c r="A7551" s="1" t="s">
        <v>8346</v>
      </c>
      <c r="B7551" t="s">
        <v>638</v>
      </c>
    </row>
    <row r="7552" spans="1:2">
      <c r="A7552" s="1" t="s">
        <v>8347</v>
      </c>
      <c r="B7552" t="s">
        <v>638</v>
      </c>
    </row>
    <row r="7553" spans="1:2">
      <c r="A7553" s="1" t="s">
        <v>8348</v>
      </c>
      <c r="B7553" t="s">
        <v>638</v>
      </c>
    </row>
    <row r="7554" spans="1:2">
      <c r="A7554" s="1" t="s">
        <v>8349</v>
      </c>
      <c r="B7554" t="s">
        <v>638</v>
      </c>
    </row>
    <row r="7555" spans="1:2">
      <c r="A7555" s="1" t="s">
        <v>8350</v>
      </c>
      <c r="B7555" t="s">
        <v>638</v>
      </c>
    </row>
    <row r="7556" spans="1:2">
      <c r="A7556" s="1" t="s">
        <v>8351</v>
      </c>
      <c r="B7556" t="s">
        <v>638</v>
      </c>
    </row>
    <row r="7557" spans="1:2">
      <c r="A7557" s="1" t="s">
        <v>8352</v>
      </c>
      <c r="B7557" t="s">
        <v>638</v>
      </c>
    </row>
    <row r="7558" spans="1:2">
      <c r="A7558" s="1" t="s">
        <v>8353</v>
      </c>
      <c r="B7558" t="s">
        <v>638</v>
      </c>
    </row>
    <row r="7559" spans="1:2">
      <c r="A7559" s="1" t="s">
        <v>8354</v>
      </c>
      <c r="B7559" t="s">
        <v>638</v>
      </c>
    </row>
    <row r="7560" spans="1:2">
      <c r="A7560" s="1" t="s">
        <v>8355</v>
      </c>
      <c r="B7560" t="s">
        <v>638</v>
      </c>
    </row>
    <row r="7561" spans="1:2">
      <c r="A7561" s="1" t="s">
        <v>8356</v>
      </c>
      <c r="B7561" t="s">
        <v>638</v>
      </c>
    </row>
    <row r="7562" spans="1:2">
      <c r="A7562" s="1" t="s">
        <v>8357</v>
      </c>
      <c r="B7562" t="s">
        <v>638</v>
      </c>
    </row>
    <row r="7563" spans="1:2">
      <c r="A7563" s="1" t="s">
        <v>8358</v>
      </c>
      <c r="B7563" t="s">
        <v>638</v>
      </c>
    </row>
    <row r="7564" spans="1:2">
      <c r="A7564" s="1" t="s">
        <v>8359</v>
      </c>
      <c r="B7564" t="s">
        <v>638</v>
      </c>
    </row>
    <row r="7565" spans="1:2">
      <c r="A7565" s="1" t="s">
        <v>8360</v>
      </c>
      <c r="B7565" t="s">
        <v>638</v>
      </c>
    </row>
    <row r="7566" spans="1:2">
      <c r="A7566" s="1" t="s">
        <v>8361</v>
      </c>
      <c r="B7566" t="s">
        <v>638</v>
      </c>
    </row>
    <row r="7567" spans="1:2">
      <c r="A7567" s="1" t="s">
        <v>8362</v>
      </c>
      <c r="B7567" t="s">
        <v>638</v>
      </c>
    </row>
    <row r="7568" spans="1:2">
      <c r="A7568" s="1" t="s">
        <v>8363</v>
      </c>
      <c r="B7568" t="s">
        <v>638</v>
      </c>
    </row>
    <row r="7569" spans="1:2">
      <c r="A7569" s="1" t="s">
        <v>8364</v>
      </c>
      <c r="B7569" t="s">
        <v>638</v>
      </c>
    </row>
    <row r="7570" spans="1:2">
      <c r="A7570" s="1" t="s">
        <v>8365</v>
      </c>
      <c r="B7570" t="s">
        <v>638</v>
      </c>
    </row>
    <row r="7571" spans="1:2">
      <c r="A7571" s="1" t="s">
        <v>8366</v>
      </c>
      <c r="B7571" t="s">
        <v>638</v>
      </c>
    </row>
    <row r="7572" spans="1:2">
      <c r="A7572" s="1" t="s">
        <v>8367</v>
      </c>
      <c r="B7572" t="s">
        <v>638</v>
      </c>
    </row>
    <row r="7573" spans="1:2">
      <c r="A7573" s="1" t="s">
        <v>8368</v>
      </c>
      <c r="B7573" t="s">
        <v>638</v>
      </c>
    </row>
    <row r="7574" spans="1:2">
      <c r="A7574" s="1" t="s">
        <v>8369</v>
      </c>
      <c r="B7574" t="s">
        <v>638</v>
      </c>
    </row>
    <row r="7575" spans="1:2">
      <c r="A7575" s="1" t="s">
        <v>8370</v>
      </c>
      <c r="B7575" t="s">
        <v>638</v>
      </c>
    </row>
    <row r="7576" spans="1:2">
      <c r="A7576" s="1" t="s">
        <v>8371</v>
      </c>
      <c r="B7576" t="s">
        <v>638</v>
      </c>
    </row>
    <row r="7577" spans="1:2">
      <c r="A7577" s="1" t="s">
        <v>8372</v>
      </c>
      <c r="B7577" t="s">
        <v>638</v>
      </c>
    </row>
    <row r="7578" spans="1:2">
      <c r="A7578" s="1" t="s">
        <v>8373</v>
      </c>
      <c r="B7578" t="s">
        <v>638</v>
      </c>
    </row>
    <row r="7579" spans="1:2">
      <c r="A7579" s="1" t="s">
        <v>8374</v>
      </c>
      <c r="B7579" t="s">
        <v>638</v>
      </c>
    </row>
    <row r="7580" spans="1:2">
      <c r="A7580" s="1" t="s">
        <v>8375</v>
      </c>
      <c r="B7580" t="s">
        <v>638</v>
      </c>
    </row>
    <row r="7581" spans="1:2">
      <c r="A7581" s="1" t="s">
        <v>8376</v>
      </c>
      <c r="B7581" t="s">
        <v>638</v>
      </c>
    </row>
    <row r="7582" spans="1:2">
      <c r="A7582" s="1" t="s">
        <v>8377</v>
      </c>
      <c r="B7582" t="s">
        <v>638</v>
      </c>
    </row>
    <row r="7583" spans="1:2">
      <c r="A7583" s="1" t="s">
        <v>8378</v>
      </c>
      <c r="B7583" t="s">
        <v>638</v>
      </c>
    </row>
    <row r="7584" spans="1:2">
      <c r="A7584" s="1" t="s">
        <v>8379</v>
      </c>
      <c r="B7584" t="s">
        <v>638</v>
      </c>
    </row>
    <row r="7585" spans="1:2">
      <c r="A7585" s="1" t="s">
        <v>8380</v>
      </c>
      <c r="B7585" t="s">
        <v>638</v>
      </c>
    </row>
    <row r="7586" spans="1:2">
      <c r="A7586" s="1" t="s">
        <v>8381</v>
      </c>
      <c r="B7586" t="s">
        <v>638</v>
      </c>
    </row>
    <row r="7587" spans="1:2">
      <c r="A7587" s="1" t="s">
        <v>8382</v>
      </c>
      <c r="B7587" t="s">
        <v>638</v>
      </c>
    </row>
    <row r="7588" spans="1:2">
      <c r="A7588" s="1" t="s">
        <v>8383</v>
      </c>
      <c r="B7588" t="s">
        <v>638</v>
      </c>
    </row>
    <row r="7589" spans="1:2">
      <c r="A7589" s="1" t="s">
        <v>8384</v>
      </c>
      <c r="B7589" t="s">
        <v>638</v>
      </c>
    </row>
    <row r="7590" spans="1:2">
      <c r="A7590" s="1" t="s">
        <v>8385</v>
      </c>
      <c r="B7590" t="s">
        <v>638</v>
      </c>
    </row>
    <row r="7591" spans="1:2">
      <c r="A7591" s="1" t="s">
        <v>8386</v>
      </c>
      <c r="B7591" t="s">
        <v>638</v>
      </c>
    </row>
    <row r="7592" spans="1:2">
      <c r="A7592" s="1" t="s">
        <v>8387</v>
      </c>
      <c r="B7592" t="s">
        <v>638</v>
      </c>
    </row>
    <row r="7593" spans="1:2">
      <c r="A7593" s="1" t="s">
        <v>8388</v>
      </c>
      <c r="B7593" t="s">
        <v>638</v>
      </c>
    </row>
    <row r="7594" spans="1:2">
      <c r="A7594" s="1" t="s">
        <v>8389</v>
      </c>
      <c r="B7594" t="s">
        <v>638</v>
      </c>
    </row>
    <row r="7595" spans="1:2">
      <c r="A7595" s="1" t="s">
        <v>8390</v>
      </c>
      <c r="B7595" t="s">
        <v>638</v>
      </c>
    </row>
    <row r="7596" spans="1:2">
      <c r="A7596" s="1" t="s">
        <v>8391</v>
      </c>
      <c r="B7596" t="s">
        <v>638</v>
      </c>
    </row>
    <row r="7597" spans="1:2">
      <c r="A7597" s="1" t="s">
        <v>8392</v>
      </c>
      <c r="B7597" t="s">
        <v>638</v>
      </c>
    </row>
    <row r="7598" spans="1:2">
      <c r="A7598" s="1" t="s">
        <v>8393</v>
      </c>
      <c r="B7598" t="s">
        <v>638</v>
      </c>
    </row>
    <row r="7599" spans="1:2">
      <c r="A7599" s="1" t="s">
        <v>8394</v>
      </c>
      <c r="B7599" t="s">
        <v>638</v>
      </c>
    </row>
    <row r="7600" spans="1:2">
      <c r="A7600" s="1" t="s">
        <v>8395</v>
      </c>
      <c r="B7600" t="s">
        <v>638</v>
      </c>
    </row>
    <row r="7601" spans="1:2">
      <c r="A7601" s="1" t="s">
        <v>8396</v>
      </c>
      <c r="B7601" t="s">
        <v>638</v>
      </c>
    </row>
    <row r="7602" spans="1:2">
      <c r="A7602" s="1" t="s">
        <v>8397</v>
      </c>
      <c r="B7602" t="s">
        <v>638</v>
      </c>
    </row>
    <row r="7603" spans="1:2">
      <c r="A7603" s="1" t="s">
        <v>8398</v>
      </c>
      <c r="B7603" t="s">
        <v>638</v>
      </c>
    </row>
    <row r="7604" spans="1:2">
      <c r="A7604" s="1" t="s">
        <v>8399</v>
      </c>
      <c r="B7604" t="s">
        <v>638</v>
      </c>
    </row>
    <row r="7605" spans="1:2">
      <c r="A7605" s="1" t="s">
        <v>8400</v>
      </c>
      <c r="B7605" t="s">
        <v>638</v>
      </c>
    </row>
    <row r="7606" spans="1:2">
      <c r="A7606" s="1" t="s">
        <v>8401</v>
      </c>
      <c r="B7606" t="s">
        <v>638</v>
      </c>
    </row>
    <row r="7607" spans="1:2">
      <c r="A7607" s="1" t="s">
        <v>8402</v>
      </c>
      <c r="B7607" t="s">
        <v>638</v>
      </c>
    </row>
    <row r="7608" spans="1:2">
      <c r="A7608" s="1" t="s">
        <v>8403</v>
      </c>
      <c r="B7608" t="s">
        <v>638</v>
      </c>
    </row>
    <row r="7609" spans="1:2">
      <c r="A7609" s="1" t="s">
        <v>8404</v>
      </c>
      <c r="B7609" t="s">
        <v>638</v>
      </c>
    </row>
    <row r="7610" spans="1:2">
      <c r="A7610" s="1" t="s">
        <v>8405</v>
      </c>
      <c r="B7610" t="s">
        <v>638</v>
      </c>
    </row>
    <row r="7611" spans="1:2">
      <c r="A7611" s="1" t="s">
        <v>8406</v>
      </c>
      <c r="B7611" t="s">
        <v>638</v>
      </c>
    </row>
    <row r="7612" spans="1:2">
      <c r="A7612" s="1" t="s">
        <v>8407</v>
      </c>
      <c r="B7612" t="s">
        <v>638</v>
      </c>
    </row>
    <row r="7613" spans="1:2">
      <c r="A7613" s="1" t="s">
        <v>8408</v>
      </c>
      <c r="B7613" t="s">
        <v>638</v>
      </c>
    </row>
    <row r="7614" spans="1:2">
      <c r="A7614" s="1" t="s">
        <v>8409</v>
      </c>
      <c r="B7614" t="s">
        <v>638</v>
      </c>
    </row>
    <row r="7615" spans="1:2">
      <c r="A7615" s="1" t="s">
        <v>8410</v>
      </c>
      <c r="B7615" t="s">
        <v>638</v>
      </c>
    </row>
    <row r="7616" spans="1:2">
      <c r="A7616" s="1" t="s">
        <v>8411</v>
      </c>
      <c r="B7616" t="s">
        <v>638</v>
      </c>
    </row>
    <row r="7617" spans="1:2">
      <c r="A7617" s="1" t="s">
        <v>8412</v>
      </c>
      <c r="B7617" t="s">
        <v>638</v>
      </c>
    </row>
    <row r="7618" spans="1:2">
      <c r="A7618" s="1" t="s">
        <v>8413</v>
      </c>
      <c r="B7618" t="s">
        <v>638</v>
      </c>
    </row>
    <row r="7619" spans="1:2">
      <c r="A7619" s="1" t="s">
        <v>8414</v>
      </c>
      <c r="B7619" t="s">
        <v>638</v>
      </c>
    </row>
    <row r="7620" spans="1:2">
      <c r="A7620" s="1" t="s">
        <v>8415</v>
      </c>
      <c r="B7620" t="s">
        <v>638</v>
      </c>
    </row>
    <row r="7621" spans="1:2">
      <c r="A7621" s="1" t="s">
        <v>8416</v>
      </c>
      <c r="B7621" t="s">
        <v>638</v>
      </c>
    </row>
    <row r="7622" spans="1:2">
      <c r="A7622" s="1" t="s">
        <v>8417</v>
      </c>
      <c r="B7622" t="s">
        <v>638</v>
      </c>
    </row>
    <row r="7623" spans="1:2">
      <c r="A7623" s="1" t="s">
        <v>8418</v>
      </c>
      <c r="B7623" t="s">
        <v>638</v>
      </c>
    </row>
    <row r="7624" spans="1:2">
      <c r="A7624" s="1" t="s">
        <v>8419</v>
      </c>
      <c r="B7624" t="s">
        <v>638</v>
      </c>
    </row>
    <row r="7625" spans="1:2">
      <c r="A7625" s="1" t="s">
        <v>8420</v>
      </c>
      <c r="B7625" t="s">
        <v>638</v>
      </c>
    </row>
    <row r="7626" spans="1:2">
      <c r="A7626" s="1" t="s">
        <v>8421</v>
      </c>
      <c r="B7626" t="s">
        <v>638</v>
      </c>
    </row>
    <row r="7627" spans="1:2">
      <c r="A7627" s="1" t="s">
        <v>8422</v>
      </c>
      <c r="B7627" t="s">
        <v>638</v>
      </c>
    </row>
    <row r="7628" spans="1:2">
      <c r="A7628" s="1" t="s">
        <v>8423</v>
      </c>
      <c r="B7628" t="s">
        <v>638</v>
      </c>
    </row>
    <row r="7629" spans="1:2">
      <c r="A7629" s="1" t="s">
        <v>8424</v>
      </c>
      <c r="B7629" t="s">
        <v>638</v>
      </c>
    </row>
    <row r="7630" spans="1:2">
      <c r="A7630" s="1" t="s">
        <v>8425</v>
      </c>
      <c r="B7630" t="s">
        <v>638</v>
      </c>
    </row>
    <row r="7631" spans="1:2">
      <c r="A7631" s="1" t="s">
        <v>8426</v>
      </c>
      <c r="B7631" t="s">
        <v>638</v>
      </c>
    </row>
    <row r="7632" spans="1:2">
      <c r="A7632" s="1" t="s">
        <v>8427</v>
      </c>
      <c r="B7632" t="s">
        <v>638</v>
      </c>
    </row>
    <row r="7633" spans="1:2">
      <c r="A7633" s="1" t="s">
        <v>8428</v>
      </c>
      <c r="B7633" t="s">
        <v>638</v>
      </c>
    </row>
    <row r="7634" spans="1:2">
      <c r="A7634" s="1" t="s">
        <v>8429</v>
      </c>
      <c r="B7634" t="s">
        <v>638</v>
      </c>
    </row>
    <row r="7635" spans="1:2">
      <c r="A7635" s="1" t="s">
        <v>8430</v>
      </c>
      <c r="B7635" t="s">
        <v>638</v>
      </c>
    </row>
    <row r="7636" spans="1:2">
      <c r="A7636" s="1" t="s">
        <v>8431</v>
      </c>
      <c r="B7636" t="s">
        <v>638</v>
      </c>
    </row>
    <row r="7637" spans="1:2">
      <c r="A7637" s="1" t="s">
        <v>8432</v>
      </c>
      <c r="B7637" t="s">
        <v>638</v>
      </c>
    </row>
    <row r="7638" spans="1:2">
      <c r="A7638" s="1" t="s">
        <v>8433</v>
      </c>
      <c r="B7638" t="s">
        <v>638</v>
      </c>
    </row>
    <row r="7639" spans="1:2">
      <c r="A7639" s="1" t="s">
        <v>8434</v>
      </c>
      <c r="B7639" t="s">
        <v>638</v>
      </c>
    </row>
    <row r="7640" spans="1:2">
      <c r="A7640" s="1" t="s">
        <v>8435</v>
      </c>
      <c r="B7640" t="s">
        <v>638</v>
      </c>
    </row>
    <row r="7641" spans="1:2">
      <c r="A7641" s="1" t="s">
        <v>8436</v>
      </c>
      <c r="B7641" t="s">
        <v>638</v>
      </c>
    </row>
    <row r="7642" spans="1:2">
      <c r="A7642" s="1" t="s">
        <v>8437</v>
      </c>
      <c r="B7642" t="s">
        <v>638</v>
      </c>
    </row>
    <row r="7643" spans="1:2">
      <c r="A7643" s="1" t="s">
        <v>8438</v>
      </c>
      <c r="B7643" t="s">
        <v>638</v>
      </c>
    </row>
    <row r="7644" spans="1:2">
      <c r="A7644" s="1" t="s">
        <v>8439</v>
      </c>
      <c r="B7644" t="s">
        <v>638</v>
      </c>
    </row>
    <row r="7645" spans="1:2">
      <c r="A7645" s="1" t="s">
        <v>8440</v>
      </c>
      <c r="B7645" t="s">
        <v>638</v>
      </c>
    </row>
    <row r="7646" spans="1:2">
      <c r="A7646" s="1" t="s">
        <v>8441</v>
      </c>
      <c r="B7646" t="s">
        <v>638</v>
      </c>
    </row>
    <row r="7647" spans="1:2">
      <c r="A7647" s="1" t="s">
        <v>8442</v>
      </c>
      <c r="B7647" t="s">
        <v>638</v>
      </c>
    </row>
    <row r="7648" spans="1:2">
      <c r="A7648" s="1" t="s">
        <v>8443</v>
      </c>
      <c r="B7648" t="s">
        <v>638</v>
      </c>
    </row>
    <row r="7649" spans="1:2">
      <c r="A7649" s="1" t="s">
        <v>8444</v>
      </c>
      <c r="B7649" t="s">
        <v>638</v>
      </c>
    </row>
    <row r="7650" spans="1:2">
      <c r="A7650" s="1" t="s">
        <v>604</v>
      </c>
      <c r="B7650" t="s">
        <v>638</v>
      </c>
    </row>
    <row r="7651" spans="1:2">
      <c r="A7651" s="1" t="s">
        <v>8445</v>
      </c>
      <c r="B7651" t="s">
        <v>638</v>
      </c>
    </row>
    <row r="7652" spans="1:2">
      <c r="A7652" s="1" t="s">
        <v>8446</v>
      </c>
      <c r="B7652">
        <v>43815</v>
      </c>
    </row>
    <row r="7653" spans="1:2">
      <c r="A7653" s="1" t="s">
        <v>8447</v>
      </c>
      <c r="B7653" t="s">
        <v>638</v>
      </c>
    </row>
    <row r="7654" spans="1:2">
      <c r="A7654" s="1" t="s">
        <v>8448</v>
      </c>
      <c r="B7654" t="s">
        <v>638</v>
      </c>
    </row>
    <row r="7655" spans="1:2">
      <c r="A7655" s="1" t="s">
        <v>8449</v>
      </c>
      <c r="B7655" t="s">
        <v>638</v>
      </c>
    </row>
    <row r="7656" spans="1:2">
      <c r="A7656" s="1" t="s">
        <v>8450</v>
      </c>
      <c r="B7656" t="s">
        <v>638</v>
      </c>
    </row>
    <row r="7657" spans="1:2">
      <c r="A7657" s="1" t="s">
        <v>8451</v>
      </c>
      <c r="B7657" t="s">
        <v>638</v>
      </c>
    </row>
    <row r="7658" spans="1:2">
      <c r="A7658" s="1" t="s">
        <v>8452</v>
      </c>
      <c r="B7658" t="s">
        <v>638</v>
      </c>
    </row>
    <row r="7659" spans="1:2">
      <c r="A7659" s="1" t="s">
        <v>8453</v>
      </c>
      <c r="B7659" t="s">
        <v>638</v>
      </c>
    </row>
    <row r="7660" spans="1:2">
      <c r="A7660" s="1" t="s">
        <v>8454</v>
      </c>
      <c r="B7660" t="s">
        <v>638</v>
      </c>
    </row>
    <row r="7661" spans="1:2">
      <c r="A7661" s="1" t="s">
        <v>8455</v>
      </c>
      <c r="B7661" t="s">
        <v>638</v>
      </c>
    </row>
    <row r="7662" spans="1:2">
      <c r="A7662" s="1" t="s">
        <v>415</v>
      </c>
      <c r="B7662" t="s">
        <v>638</v>
      </c>
    </row>
    <row r="7663" spans="1:2">
      <c r="A7663" s="1" t="s">
        <v>8456</v>
      </c>
      <c r="B7663" t="s">
        <v>638</v>
      </c>
    </row>
    <row r="7664" spans="1:2">
      <c r="A7664" s="1" t="s">
        <v>8457</v>
      </c>
      <c r="B7664" t="s">
        <v>638</v>
      </c>
    </row>
    <row r="7665" spans="1:2">
      <c r="A7665" s="1" t="s">
        <v>8458</v>
      </c>
      <c r="B7665" t="s">
        <v>638</v>
      </c>
    </row>
    <row r="7666" spans="1:2">
      <c r="A7666" s="1" t="s">
        <v>8459</v>
      </c>
      <c r="B7666" t="s">
        <v>638</v>
      </c>
    </row>
    <row r="7667" spans="1:2">
      <c r="A7667" s="1" t="s">
        <v>8460</v>
      </c>
      <c r="B7667" t="s">
        <v>638</v>
      </c>
    </row>
    <row r="7668" spans="1:2">
      <c r="A7668" s="1" t="s">
        <v>8461</v>
      </c>
      <c r="B7668" t="s">
        <v>638</v>
      </c>
    </row>
    <row r="7669" spans="1:2">
      <c r="A7669" s="1" t="s">
        <v>8462</v>
      </c>
      <c r="B7669" t="s">
        <v>638</v>
      </c>
    </row>
    <row r="7670" spans="1:2">
      <c r="A7670" s="1" t="s">
        <v>8463</v>
      </c>
      <c r="B7670" t="s">
        <v>638</v>
      </c>
    </row>
    <row r="7671" spans="1:2">
      <c r="A7671" s="1" t="s">
        <v>8464</v>
      </c>
      <c r="B7671" t="s">
        <v>638</v>
      </c>
    </row>
    <row r="7672" spans="1:2">
      <c r="A7672" s="1" t="s">
        <v>8465</v>
      </c>
      <c r="B7672" t="s">
        <v>638</v>
      </c>
    </row>
    <row r="7673" spans="1:2">
      <c r="A7673" s="1" t="s">
        <v>8466</v>
      </c>
      <c r="B7673" t="s">
        <v>638</v>
      </c>
    </row>
    <row r="7674" spans="1:2">
      <c r="A7674" s="1" t="s">
        <v>626</v>
      </c>
      <c r="B7674" t="s">
        <v>638</v>
      </c>
    </row>
    <row r="7675" spans="1:2">
      <c r="A7675" s="1" t="s">
        <v>8467</v>
      </c>
      <c r="B7675" t="s">
        <v>638</v>
      </c>
    </row>
    <row r="7676" spans="1:2">
      <c r="A7676" s="1" t="s">
        <v>8468</v>
      </c>
      <c r="B7676" t="s">
        <v>638</v>
      </c>
    </row>
    <row r="7677" spans="1:2">
      <c r="A7677" s="1" t="s">
        <v>8469</v>
      </c>
      <c r="B7677" t="s">
        <v>638</v>
      </c>
    </row>
    <row r="7678" spans="1:2">
      <c r="A7678" s="1" t="s">
        <v>8470</v>
      </c>
      <c r="B7678" t="s">
        <v>638</v>
      </c>
    </row>
    <row r="7679" spans="1:2">
      <c r="A7679" s="1" t="s">
        <v>8471</v>
      </c>
      <c r="B7679" t="s">
        <v>638</v>
      </c>
    </row>
    <row r="7680" spans="1:2">
      <c r="A7680" s="1" t="s">
        <v>8472</v>
      </c>
      <c r="B7680" t="s">
        <v>638</v>
      </c>
    </row>
    <row r="7681" spans="1:2">
      <c r="A7681" s="1" t="s">
        <v>8473</v>
      </c>
      <c r="B7681" t="s">
        <v>638</v>
      </c>
    </row>
    <row r="7682" spans="1:2">
      <c r="A7682" s="1" t="s">
        <v>8474</v>
      </c>
      <c r="B7682" t="s">
        <v>638</v>
      </c>
    </row>
    <row r="7683" spans="1:2">
      <c r="A7683" s="1" t="s">
        <v>8475</v>
      </c>
      <c r="B7683" t="s">
        <v>638</v>
      </c>
    </row>
    <row r="7684" spans="1:2">
      <c r="A7684" s="1" t="s">
        <v>8476</v>
      </c>
      <c r="B7684" t="s">
        <v>638</v>
      </c>
    </row>
    <row r="7685" spans="1:2">
      <c r="A7685" s="1" t="s">
        <v>8477</v>
      </c>
      <c r="B7685" t="s">
        <v>638</v>
      </c>
    </row>
    <row r="7686" spans="1:2">
      <c r="A7686" s="1" t="s">
        <v>8478</v>
      </c>
      <c r="B7686" t="s">
        <v>638</v>
      </c>
    </row>
    <row r="7687" spans="1:2">
      <c r="A7687" s="1" t="s">
        <v>8479</v>
      </c>
      <c r="B7687" t="s">
        <v>638</v>
      </c>
    </row>
    <row r="7688" spans="1:2">
      <c r="A7688" s="1" t="s">
        <v>8480</v>
      </c>
      <c r="B7688" t="s">
        <v>638</v>
      </c>
    </row>
    <row r="7689" spans="1:2">
      <c r="A7689" s="1" t="s">
        <v>8481</v>
      </c>
      <c r="B7689" t="s">
        <v>638</v>
      </c>
    </row>
    <row r="7690" spans="1:2">
      <c r="A7690" s="1" t="s">
        <v>8482</v>
      </c>
      <c r="B7690" t="s">
        <v>638</v>
      </c>
    </row>
    <row r="7691" spans="1:2">
      <c r="A7691" s="1" t="s">
        <v>8483</v>
      </c>
      <c r="B7691" t="s">
        <v>638</v>
      </c>
    </row>
    <row r="7692" spans="1:2">
      <c r="A7692" s="1" t="s">
        <v>8484</v>
      </c>
      <c r="B7692" t="s">
        <v>638</v>
      </c>
    </row>
    <row r="7693" spans="1:2">
      <c r="A7693" s="1" t="s">
        <v>8485</v>
      </c>
      <c r="B7693" t="s">
        <v>638</v>
      </c>
    </row>
    <row r="7694" spans="1:2">
      <c r="A7694" s="1" t="s">
        <v>8486</v>
      </c>
      <c r="B7694" t="s">
        <v>638</v>
      </c>
    </row>
    <row r="7695" spans="1:2">
      <c r="A7695" s="1" t="s">
        <v>8487</v>
      </c>
      <c r="B7695" t="s">
        <v>638</v>
      </c>
    </row>
    <row r="7696" spans="1:2">
      <c r="A7696" s="1" t="s">
        <v>8488</v>
      </c>
      <c r="B7696" t="s">
        <v>638</v>
      </c>
    </row>
    <row r="7697" spans="1:2">
      <c r="A7697" s="1" t="s">
        <v>8489</v>
      </c>
      <c r="B7697" t="s">
        <v>638</v>
      </c>
    </row>
    <row r="7698" spans="1:2">
      <c r="A7698" s="1" t="s">
        <v>8490</v>
      </c>
      <c r="B7698" t="s">
        <v>638</v>
      </c>
    </row>
    <row r="7699" spans="1:2">
      <c r="A7699" s="1" t="s">
        <v>8491</v>
      </c>
      <c r="B7699" t="s">
        <v>638</v>
      </c>
    </row>
    <row r="7700" spans="1:2">
      <c r="A7700" s="1" t="s">
        <v>8492</v>
      </c>
      <c r="B7700" t="s">
        <v>638</v>
      </c>
    </row>
    <row r="7701" spans="1:2">
      <c r="A7701" s="1" t="s">
        <v>8493</v>
      </c>
      <c r="B7701" t="s">
        <v>638</v>
      </c>
    </row>
    <row r="7702" spans="1:2">
      <c r="A7702" s="1" t="s">
        <v>8494</v>
      </c>
      <c r="B7702" t="s">
        <v>638</v>
      </c>
    </row>
    <row r="7703" spans="1:2">
      <c r="A7703" s="1" t="s">
        <v>8495</v>
      </c>
      <c r="B7703" t="s">
        <v>638</v>
      </c>
    </row>
    <row r="7704" spans="1:2">
      <c r="A7704" s="1" t="s">
        <v>8496</v>
      </c>
      <c r="B7704" t="s">
        <v>638</v>
      </c>
    </row>
    <row r="7705" spans="1:2">
      <c r="A7705" s="1" t="s">
        <v>8497</v>
      </c>
      <c r="B7705" t="s">
        <v>638</v>
      </c>
    </row>
    <row r="7706" spans="1:2">
      <c r="A7706" s="1" t="s">
        <v>8498</v>
      </c>
      <c r="B7706" t="s">
        <v>638</v>
      </c>
    </row>
    <row r="7707" spans="1:2">
      <c r="A7707" s="1" t="s">
        <v>8499</v>
      </c>
      <c r="B7707" t="s">
        <v>638</v>
      </c>
    </row>
    <row r="7708" spans="1:2">
      <c r="A7708" s="1" t="s">
        <v>8500</v>
      </c>
      <c r="B7708" t="s">
        <v>638</v>
      </c>
    </row>
    <row r="7709" spans="1:2">
      <c r="A7709" s="1" t="s">
        <v>8501</v>
      </c>
      <c r="B7709" t="s">
        <v>638</v>
      </c>
    </row>
    <row r="7710" spans="1:2">
      <c r="A7710" s="1" t="s">
        <v>8502</v>
      </c>
      <c r="B7710" t="s">
        <v>638</v>
      </c>
    </row>
    <row r="7711" spans="1:2">
      <c r="A7711" s="1" t="s">
        <v>8503</v>
      </c>
      <c r="B7711" t="s">
        <v>638</v>
      </c>
    </row>
    <row r="7712" spans="1:2">
      <c r="A7712" s="1" t="s">
        <v>8504</v>
      </c>
      <c r="B7712" t="s">
        <v>638</v>
      </c>
    </row>
    <row r="7713" spans="1:2">
      <c r="A7713" s="1" t="s">
        <v>8505</v>
      </c>
      <c r="B7713" t="s">
        <v>638</v>
      </c>
    </row>
    <row r="7714" spans="1:2">
      <c r="A7714" s="1" t="s">
        <v>8506</v>
      </c>
      <c r="B7714" t="s">
        <v>638</v>
      </c>
    </row>
    <row r="7715" spans="1:2">
      <c r="A7715" s="1" t="s">
        <v>8507</v>
      </c>
      <c r="B7715" t="s">
        <v>638</v>
      </c>
    </row>
    <row r="7716" spans="1:2">
      <c r="A7716" s="1" t="s">
        <v>8508</v>
      </c>
      <c r="B7716" t="s">
        <v>638</v>
      </c>
    </row>
    <row r="7717" spans="1:2">
      <c r="A7717" s="1" t="s">
        <v>8509</v>
      </c>
      <c r="B7717" t="s">
        <v>638</v>
      </c>
    </row>
    <row r="7718" spans="1:2">
      <c r="A7718" s="1" t="s">
        <v>8510</v>
      </c>
      <c r="B7718" t="s">
        <v>638</v>
      </c>
    </row>
    <row r="7719" spans="1:2">
      <c r="A7719" s="1" t="s">
        <v>8511</v>
      </c>
      <c r="B7719" t="s">
        <v>638</v>
      </c>
    </row>
    <row r="7720" spans="1:2">
      <c r="A7720" s="1" t="s">
        <v>8512</v>
      </c>
      <c r="B7720" t="s">
        <v>638</v>
      </c>
    </row>
    <row r="7721" spans="1:2">
      <c r="A7721" s="1" t="s">
        <v>8513</v>
      </c>
      <c r="B7721" t="s">
        <v>638</v>
      </c>
    </row>
    <row r="7722" spans="1:2">
      <c r="A7722" s="1" t="s">
        <v>8514</v>
      </c>
      <c r="B7722" t="s">
        <v>638</v>
      </c>
    </row>
    <row r="7723" spans="1:2">
      <c r="A7723" s="1" t="s">
        <v>8515</v>
      </c>
      <c r="B7723" t="s">
        <v>638</v>
      </c>
    </row>
    <row r="7724" spans="1:2">
      <c r="A7724" s="1" t="s">
        <v>8516</v>
      </c>
      <c r="B7724" t="s">
        <v>638</v>
      </c>
    </row>
    <row r="7725" spans="1:2">
      <c r="A7725" s="1" t="s">
        <v>8517</v>
      </c>
      <c r="B7725" t="s">
        <v>638</v>
      </c>
    </row>
    <row r="7726" spans="1:2">
      <c r="A7726" s="1" t="s">
        <v>8518</v>
      </c>
      <c r="B7726" t="s">
        <v>638</v>
      </c>
    </row>
    <row r="7727" spans="1:2">
      <c r="A7727" s="1" t="s">
        <v>8519</v>
      </c>
      <c r="B7727" t="s">
        <v>638</v>
      </c>
    </row>
    <row r="7728" spans="1:2">
      <c r="A7728" s="1" t="s">
        <v>8520</v>
      </c>
      <c r="B7728" t="s">
        <v>638</v>
      </c>
    </row>
    <row r="7729" spans="1:2">
      <c r="A7729" s="1" t="s">
        <v>8521</v>
      </c>
      <c r="B7729" t="s">
        <v>638</v>
      </c>
    </row>
    <row r="7730" spans="1:2">
      <c r="A7730" s="1" t="s">
        <v>8522</v>
      </c>
      <c r="B7730" t="s">
        <v>638</v>
      </c>
    </row>
    <row r="7731" spans="1:2">
      <c r="A7731" s="1" t="s">
        <v>8523</v>
      </c>
      <c r="B7731" t="s">
        <v>638</v>
      </c>
    </row>
    <row r="7732" spans="1:2">
      <c r="A7732" s="1" t="s">
        <v>8524</v>
      </c>
      <c r="B7732" t="s">
        <v>638</v>
      </c>
    </row>
    <row r="7733" spans="1:2">
      <c r="A7733" s="1" t="s">
        <v>8525</v>
      </c>
      <c r="B7733" t="s">
        <v>638</v>
      </c>
    </row>
    <row r="7734" spans="1:2">
      <c r="A7734" s="1" t="s">
        <v>8526</v>
      </c>
      <c r="B7734" t="s">
        <v>638</v>
      </c>
    </row>
    <row r="7735" spans="1:2">
      <c r="A7735" s="1" t="s">
        <v>8527</v>
      </c>
      <c r="B7735" t="s">
        <v>638</v>
      </c>
    </row>
    <row r="7736" spans="1:2">
      <c r="A7736" s="1" t="s">
        <v>8528</v>
      </c>
      <c r="B7736" t="s">
        <v>638</v>
      </c>
    </row>
    <row r="7737" spans="1:2">
      <c r="A7737" s="1" t="s">
        <v>8529</v>
      </c>
      <c r="B7737" t="s">
        <v>638</v>
      </c>
    </row>
    <row r="7738" spans="1:2">
      <c r="A7738" s="1" t="s">
        <v>8530</v>
      </c>
      <c r="B7738" t="s">
        <v>638</v>
      </c>
    </row>
    <row r="7739" spans="1:2">
      <c r="A7739" s="1" t="s">
        <v>8531</v>
      </c>
      <c r="B7739" t="s">
        <v>638</v>
      </c>
    </row>
    <row r="7740" spans="1:2">
      <c r="A7740" s="1" t="s">
        <v>8532</v>
      </c>
      <c r="B7740" t="s">
        <v>638</v>
      </c>
    </row>
    <row r="7741" spans="1:2">
      <c r="A7741" s="1" t="s">
        <v>8533</v>
      </c>
      <c r="B7741" t="s">
        <v>638</v>
      </c>
    </row>
    <row r="7742" spans="1:2">
      <c r="A7742" s="1" t="s">
        <v>8534</v>
      </c>
      <c r="B7742" t="s">
        <v>638</v>
      </c>
    </row>
    <row r="7743" spans="1:2">
      <c r="A7743" s="1" t="s">
        <v>8535</v>
      </c>
      <c r="B7743" t="s">
        <v>638</v>
      </c>
    </row>
    <row r="7744" spans="1:2">
      <c r="A7744" s="1" t="s">
        <v>8536</v>
      </c>
      <c r="B7744" t="s">
        <v>638</v>
      </c>
    </row>
    <row r="7745" spans="1:2">
      <c r="A7745" s="1" t="s">
        <v>8537</v>
      </c>
      <c r="B7745" t="s">
        <v>638</v>
      </c>
    </row>
    <row r="7746" spans="1:2">
      <c r="A7746" s="1" t="s">
        <v>8538</v>
      </c>
      <c r="B7746" t="s">
        <v>638</v>
      </c>
    </row>
    <row r="7747" spans="1:2">
      <c r="A7747" s="1" t="s">
        <v>8539</v>
      </c>
      <c r="B7747" t="s">
        <v>638</v>
      </c>
    </row>
    <row r="7748" spans="1:2">
      <c r="A7748" s="1" t="s">
        <v>8540</v>
      </c>
      <c r="B7748" t="s">
        <v>638</v>
      </c>
    </row>
    <row r="7749" spans="1:2">
      <c r="A7749" s="1" t="s">
        <v>8541</v>
      </c>
      <c r="B7749" t="s">
        <v>638</v>
      </c>
    </row>
    <row r="7750" spans="1:2">
      <c r="A7750" s="1" t="s">
        <v>8542</v>
      </c>
      <c r="B7750" t="s">
        <v>638</v>
      </c>
    </row>
    <row r="7751" spans="1:2">
      <c r="A7751" s="1" t="s">
        <v>8543</v>
      </c>
      <c r="B7751" t="s">
        <v>638</v>
      </c>
    </row>
    <row r="7752" spans="1:2">
      <c r="A7752" s="1" t="s">
        <v>8544</v>
      </c>
      <c r="B7752" t="s">
        <v>638</v>
      </c>
    </row>
    <row r="7753" spans="1:2">
      <c r="A7753" s="1" t="s">
        <v>8545</v>
      </c>
      <c r="B7753" t="s">
        <v>638</v>
      </c>
    </row>
    <row r="7754" spans="1:2">
      <c r="A7754" s="1" t="s">
        <v>600</v>
      </c>
      <c r="B7754" t="s">
        <v>638</v>
      </c>
    </row>
    <row r="7755" spans="1:2">
      <c r="A7755" s="1" t="s">
        <v>8546</v>
      </c>
      <c r="B7755" t="s">
        <v>638</v>
      </c>
    </row>
    <row r="7756" spans="1:2">
      <c r="A7756" s="1" t="s">
        <v>8547</v>
      </c>
      <c r="B7756" t="s">
        <v>638</v>
      </c>
    </row>
    <row r="7757" spans="1:2">
      <c r="A7757" s="1" t="s">
        <v>484</v>
      </c>
      <c r="B7757" t="s">
        <v>638</v>
      </c>
    </row>
    <row r="7758" spans="1:2">
      <c r="A7758" s="1" t="s">
        <v>8548</v>
      </c>
      <c r="B7758" t="s">
        <v>638</v>
      </c>
    </row>
    <row r="7759" spans="1:2">
      <c r="A7759" s="1" t="s">
        <v>8549</v>
      </c>
      <c r="B7759" t="s">
        <v>638</v>
      </c>
    </row>
    <row r="7760" spans="1:2">
      <c r="A7760" s="1" t="s">
        <v>8550</v>
      </c>
      <c r="B7760" t="s">
        <v>638</v>
      </c>
    </row>
    <row r="7761" spans="1:2">
      <c r="A7761" s="1" t="s">
        <v>8551</v>
      </c>
      <c r="B7761" t="s">
        <v>638</v>
      </c>
    </row>
    <row r="7762" spans="1:2">
      <c r="A7762" s="1" t="s">
        <v>8552</v>
      </c>
      <c r="B7762" t="s">
        <v>638</v>
      </c>
    </row>
    <row r="7763" spans="1:2">
      <c r="A7763" s="1" t="s">
        <v>8553</v>
      </c>
      <c r="B7763" t="s">
        <v>638</v>
      </c>
    </row>
    <row r="7764" spans="1:2">
      <c r="A7764" s="1" t="s">
        <v>8554</v>
      </c>
      <c r="B7764" t="s">
        <v>638</v>
      </c>
    </row>
    <row r="7765" spans="1:2">
      <c r="A7765" s="1" t="s">
        <v>8555</v>
      </c>
      <c r="B7765" t="s">
        <v>638</v>
      </c>
    </row>
    <row r="7766" spans="1:2">
      <c r="A7766" s="1" t="s">
        <v>8556</v>
      </c>
      <c r="B7766" t="s">
        <v>638</v>
      </c>
    </row>
    <row r="7767" spans="1:2">
      <c r="A7767" s="1" t="s">
        <v>8557</v>
      </c>
      <c r="B7767" t="s">
        <v>638</v>
      </c>
    </row>
    <row r="7768" spans="1:2">
      <c r="A7768" s="1" t="s">
        <v>8558</v>
      </c>
      <c r="B7768" t="s">
        <v>638</v>
      </c>
    </row>
    <row r="7769" spans="1:2">
      <c r="A7769" s="1" t="s">
        <v>8559</v>
      </c>
      <c r="B7769" t="s">
        <v>638</v>
      </c>
    </row>
    <row r="7770" spans="1:2">
      <c r="A7770" s="1" t="s">
        <v>8560</v>
      </c>
      <c r="B7770" t="s">
        <v>638</v>
      </c>
    </row>
    <row r="7771" spans="1:2">
      <c r="A7771" s="1" t="s">
        <v>8561</v>
      </c>
      <c r="B7771" t="s">
        <v>638</v>
      </c>
    </row>
    <row r="7772" spans="1:2">
      <c r="A7772" s="1" t="s">
        <v>8562</v>
      </c>
      <c r="B7772" t="s">
        <v>638</v>
      </c>
    </row>
    <row r="7773" spans="1:2">
      <c r="A7773" s="1" t="s">
        <v>8563</v>
      </c>
      <c r="B7773" t="s">
        <v>638</v>
      </c>
    </row>
    <row r="7774" spans="1:2">
      <c r="A7774" s="1" t="s">
        <v>8564</v>
      </c>
      <c r="B7774" t="s">
        <v>638</v>
      </c>
    </row>
    <row r="7775" spans="1:2">
      <c r="A7775" s="1" t="s">
        <v>8565</v>
      </c>
      <c r="B7775" t="s">
        <v>638</v>
      </c>
    </row>
    <row r="7776" spans="1:2">
      <c r="A7776" s="1" t="s">
        <v>8566</v>
      </c>
      <c r="B7776" t="s">
        <v>638</v>
      </c>
    </row>
    <row r="7777" spans="1:2">
      <c r="A7777" s="1" t="s">
        <v>8567</v>
      </c>
      <c r="B7777" t="s">
        <v>638</v>
      </c>
    </row>
    <row r="7778" spans="1:2">
      <c r="A7778" s="1" t="s">
        <v>8568</v>
      </c>
      <c r="B7778" t="s">
        <v>638</v>
      </c>
    </row>
    <row r="7779" spans="1:2">
      <c r="A7779" s="1" t="s">
        <v>8569</v>
      </c>
      <c r="B7779" t="s">
        <v>638</v>
      </c>
    </row>
    <row r="7780" spans="1:2">
      <c r="A7780" s="1" t="s">
        <v>8570</v>
      </c>
      <c r="B7780">
        <v>43784</v>
      </c>
    </row>
    <row r="7781" spans="1:2">
      <c r="A7781" s="1" t="s">
        <v>8571</v>
      </c>
      <c r="B7781" t="s">
        <v>638</v>
      </c>
    </row>
    <row r="7782" spans="1:2">
      <c r="A7782" s="1" t="s">
        <v>8572</v>
      </c>
      <c r="B7782" t="s">
        <v>638</v>
      </c>
    </row>
    <row r="7783" spans="1:2">
      <c r="A7783" s="1" t="s">
        <v>8573</v>
      </c>
      <c r="B7783" t="s">
        <v>638</v>
      </c>
    </row>
    <row r="7784" spans="1:2">
      <c r="A7784" s="1" t="s">
        <v>8574</v>
      </c>
      <c r="B7784" t="s">
        <v>638</v>
      </c>
    </row>
    <row r="7785" spans="1:2">
      <c r="A7785" s="1" t="s">
        <v>8575</v>
      </c>
      <c r="B7785" t="s">
        <v>638</v>
      </c>
    </row>
    <row r="7786" spans="1:2">
      <c r="A7786" s="1" t="s">
        <v>8576</v>
      </c>
      <c r="B7786" t="s">
        <v>638</v>
      </c>
    </row>
    <row r="7787" spans="1:2">
      <c r="A7787" s="1" t="s">
        <v>8577</v>
      </c>
      <c r="B7787" t="s">
        <v>638</v>
      </c>
    </row>
    <row r="7788" spans="1:2">
      <c r="A7788" s="1" t="s">
        <v>8578</v>
      </c>
      <c r="B7788" t="s">
        <v>638</v>
      </c>
    </row>
    <row r="7789" spans="1:2">
      <c r="A7789" s="1" t="s">
        <v>8579</v>
      </c>
      <c r="B7789" t="s">
        <v>638</v>
      </c>
    </row>
    <row r="7790" spans="1:2">
      <c r="A7790" s="1" t="s">
        <v>8580</v>
      </c>
      <c r="B7790" t="s">
        <v>638</v>
      </c>
    </row>
    <row r="7791" spans="1:2">
      <c r="A7791" s="1" t="s">
        <v>8581</v>
      </c>
      <c r="B7791" t="s">
        <v>638</v>
      </c>
    </row>
    <row r="7792" spans="1:2">
      <c r="A7792" s="1" t="s">
        <v>8582</v>
      </c>
      <c r="B7792" t="s">
        <v>638</v>
      </c>
    </row>
    <row r="7793" spans="1:2">
      <c r="A7793" s="1" t="s">
        <v>8583</v>
      </c>
      <c r="B7793" t="s">
        <v>638</v>
      </c>
    </row>
    <row r="7794" spans="1:2">
      <c r="A7794" s="1" t="s">
        <v>8584</v>
      </c>
      <c r="B7794" t="s">
        <v>638</v>
      </c>
    </row>
    <row r="7795" spans="1:2">
      <c r="A7795" s="1" t="s">
        <v>8585</v>
      </c>
      <c r="B7795" t="s">
        <v>638</v>
      </c>
    </row>
    <row r="7796" spans="1:2">
      <c r="A7796" s="1" t="s">
        <v>8586</v>
      </c>
      <c r="B7796" t="s">
        <v>638</v>
      </c>
    </row>
    <row r="7797" spans="1:2">
      <c r="A7797" s="1" t="s">
        <v>8587</v>
      </c>
      <c r="B7797" t="s">
        <v>638</v>
      </c>
    </row>
    <row r="7798" spans="1:2">
      <c r="A7798" s="1" t="s">
        <v>8588</v>
      </c>
      <c r="B7798" t="s">
        <v>638</v>
      </c>
    </row>
    <row r="7799" spans="1:2">
      <c r="A7799" s="1" t="s">
        <v>8589</v>
      </c>
      <c r="B7799" t="s">
        <v>638</v>
      </c>
    </row>
    <row r="7800" spans="1:2">
      <c r="A7800" s="1" t="s">
        <v>8590</v>
      </c>
      <c r="B7800" t="s">
        <v>638</v>
      </c>
    </row>
    <row r="7801" spans="1:2">
      <c r="A7801" s="1" t="s">
        <v>8591</v>
      </c>
      <c r="B7801" t="s">
        <v>638</v>
      </c>
    </row>
    <row r="7802" spans="1:2">
      <c r="A7802" s="1" t="s">
        <v>8592</v>
      </c>
      <c r="B7802" t="s">
        <v>638</v>
      </c>
    </row>
    <row r="7803" spans="1:2">
      <c r="A7803" s="1" t="s">
        <v>8593</v>
      </c>
      <c r="B7803" t="s">
        <v>638</v>
      </c>
    </row>
    <row r="7804" spans="1:2">
      <c r="A7804" s="1" t="s">
        <v>8594</v>
      </c>
      <c r="B7804" t="s">
        <v>638</v>
      </c>
    </row>
    <row r="7805" spans="1:2">
      <c r="A7805" s="1" t="s">
        <v>8595</v>
      </c>
      <c r="B7805" t="s">
        <v>638</v>
      </c>
    </row>
    <row r="7806" spans="1:2">
      <c r="A7806" s="1" t="s">
        <v>8596</v>
      </c>
      <c r="B7806" t="s">
        <v>638</v>
      </c>
    </row>
    <row r="7807" spans="1:2">
      <c r="A7807" s="1" t="s">
        <v>8597</v>
      </c>
      <c r="B7807" t="s">
        <v>638</v>
      </c>
    </row>
    <row r="7808" spans="1:2">
      <c r="A7808" s="1" t="s">
        <v>8598</v>
      </c>
      <c r="B7808" t="s">
        <v>638</v>
      </c>
    </row>
    <row r="7809" spans="1:2">
      <c r="A7809" s="1" t="s">
        <v>8599</v>
      </c>
      <c r="B7809" t="s">
        <v>638</v>
      </c>
    </row>
    <row r="7810" spans="1:2">
      <c r="A7810" s="1" t="s">
        <v>8600</v>
      </c>
      <c r="B7810" t="s">
        <v>638</v>
      </c>
    </row>
    <row r="7811" spans="1:2">
      <c r="A7811" s="1" t="s">
        <v>8601</v>
      </c>
      <c r="B7811" t="s">
        <v>638</v>
      </c>
    </row>
    <row r="7812" spans="1:2">
      <c r="A7812" s="1" t="s">
        <v>8602</v>
      </c>
      <c r="B7812" t="s">
        <v>638</v>
      </c>
    </row>
    <row r="7813" spans="1:2">
      <c r="A7813" s="1" t="s">
        <v>8603</v>
      </c>
      <c r="B7813" t="s">
        <v>638</v>
      </c>
    </row>
    <row r="7814" spans="1:2">
      <c r="A7814" s="1" t="s">
        <v>8604</v>
      </c>
      <c r="B7814" t="s">
        <v>638</v>
      </c>
    </row>
    <row r="7815" spans="1:2">
      <c r="A7815" s="1" t="s">
        <v>8605</v>
      </c>
      <c r="B7815" t="s">
        <v>638</v>
      </c>
    </row>
    <row r="7816" spans="1:2">
      <c r="A7816" s="1" t="s">
        <v>8606</v>
      </c>
      <c r="B7816" t="s">
        <v>638</v>
      </c>
    </row>
    <row r="7817" spans="1:2">
      <c r="A7817" s="1" t="s">
        <v>8607</v>
      </c>
      <c r="B7817" t="s">
        <v>638</v>
      </c>
    </row>
    <row r="7818" spans="1:2">
      <c r="A7818" s="1" t="s">
        <v>8608</v>
      </c>
      <c r="B7818" t="s">
        <v>638</v>
      </c>
    </row>
    <row r="7819" spans="1:2">
      <c r="A7819" s="1" t="s">
        <v>8609</v>
      </c>
      <c r="B7819" t="s">
        <v>638</v>
      </c>
    </row>
    <row r="7820" spans="1:2">
      <c r="A7820" s="1" t="s">
        <v>8610</v>
      </c>
      <c r="B7820" t="s">
        <v>638</v>
      </c>
    </row>
    <row r="7821" spans="1:2">
      <c r="A7821" s="1" t="s">
        <v>8611</v>
      </c>
      <c r="B7821" t="s">
        <v>638</v>
      </c>
    </row>
    <row r="7822" spans="1:2">
      <c r="A7822" s="1" t="s">
        <v>8612</v>
      </c>
      <c r="B7822" t="s">
        <v>638</v>
      </c>
    </row>
    <row r="7823" spans="1:2">
      <c r="A7823" s="1" t="s">
        <v>8613</v>
      </c>
      <c r="B7823" t="s">
        <v>638</v>
      </c>
    </row>
    <row r="7824" spans="1:2">
      <c r="A7824" s="1" t="s">
        <v>8614</v>
      </c>
      <c r="B7824" t="s">
        <v>638</v>
      </c>
    </row>
    <row r="7825" spans="1:2">
      <c r="A7825" s="1" t="s">
        <v>8615</v>
      </c>
      <c r="B7825" t="s">
        <v>638</v>
      </c>
    </row>
    <row r="7826" spans="1:2">
      <c r="A7826" s="1" t="s">
        <v>8616</v>
      </c>
      <c r="B7826" t="s">
        <v>638</v>
      </c>
    </row>
    <row r="7827" spans="1:2">
      <c r="A7827" s="1" t="s">
        <v>8617</v>
      </c>
      <c r="B7827" t="s">
        <v>638</v>
      </c>
    </row>
    <row r="7828" spans="1:2">
      <c r="A7828" s="1" t="s">
        <v>8618</v>
      </c>
      <c r="B7828" t="s">
        <v>638</v>
      </c>
    </row>
    <row r="7829" spans="1:2">
      <c r="A7829" s="1" t="s">
        <v>8619</v>
      </c>
      <c r="B7829" t="s">
        <v>638</v>
      </c>
    </row>
    <row r="7830" spans="1:2">
      <c r="A7830" s="1" t="s">
        <v>8620</v>
      </c>
      <c r="B7830" t="s">
        <v>638</v>
      </c>
    </row>
    <row r="7831" spans="1:2">
      <c r="A7831" s="1" t="s">
        <v>8621</v>
      </c>
      <c r="B7831" t="s">
        <v>638</v>
      </c>
    </row>
    <row r="7832" spans="1:2">
      <c r="A7832" s="1" t="s">
        <v>8622</v>
      </c>
      <c r="B7832" t="s">
        <v>638</v>
      </c>
    </row>
    <row r="7833" spans="1:2">
      <c r="A7833" s="1" t="s">
        <v>8623</v>
      </c>
      <c r="B7833" t="s">
        <v>638</v>
      </c>
    </row>
    <row r="7834" spans="1:2">
      <c r="A7834" s="1" t="s">
        <v>8624</v>
      </c>
      <c r="B7834" t="s">
        <v>638</v>
      </c>
    </row>
    <row r="7835" spans="1:2">
      <c r="A7835" s="1" t="s">
        <v>8625</v>
      </c>
      <c r="B7835" t="s">
        <v>638</v>
      </c>
    </row>
    <row r="7836" spans="1:2">
      <c r="A7836" s="1" t="s">
        <v>8626</v>
      </c>
      <c r="B7836" t="s">
        <v>638</v>
      </c>
    </row>
    <row r="7837" spans="1:2">
      <c r="A7837" s="1" t="s">
        <v>8627</v>
      </c>
      <c r="B7837" t="s">
        <v>638</v>
      </c>
    </row>
    <row r="7838" spans="1:2">
      <c r="A7838" s="1" t="s">
        <v>8628</v>
      </c>
      <c r="B7838" t="s">
        <v>638</v>
      </c>
    </row>
    <row r="7839" spans="1:2">
      <c r="A7839" s="1" t="s">
        <v>8629</v>
      </c>
      <c r="B7839" t="s">
        <v>638</v>
      </c>
    </row>
    <row r="7840" spans="1:2">
      <c r="A7840" s="1" t="s">
        <v>8630</v>
      </c>
      <c r="B7840" t="s">
        <v>638</v>
      </c>
    </row>
    <row r="7841" spans="1:2">
      <c r="A7841" s="1" t="s">
        <v>8631</v>
      </c>
      <c r="B7841" t="s">
        <v>638</v>
      </c>
    </row>
    <row r="7842" spans="1:2">
      <c r="A7842" s="1" t="s">
        <v>8632</v>
      </c>
      <c r="B7842" t="s">
        <v>638</v>
      </c>
    </row>
    <row r="7843" spans="1:2">
      <c r="A7843" s="1" t="s">
        <v>8633</v>
      </c>
      <c r="B7843" t="s">
        <v>638</v>
      </c>
    </row>
    <row r="7844" spans="1:2">
      <c r="A7844" s="1" t="s">
        <v>8634</v>
      </c>
      <c r="B7844" t="s">
        <v>638</v>
      </c>
    </row>
    <row r="7845" spans="1:2">
      <c r="A7845" s="1" t="s">
        <v>8635</v>
      </c>
      <c r="B7845" t="s">
        <v>638</v>
      </c>
    </row>
    <row r="7846" spans="1:2">
      <c r="A7846" s="1" t="s">
        <v>8636</v>
      </c>
      <c r="B7846" t="s">
        <v>638</v>
      </c>
    </row>
    <row r="7847" spans="1:2">
      <c r="A7847" s="1" t="s">
        <v>8637</v>
      </c>
      <c r="B7847" t="s">
        <v>638</v>
      </c>
    </row>
    <row r="7848" spans="1:2">
      <c r="A7848" s="1" t="s">
        <v>8638</v>
      </c>
      <c r="B7848" t="s">
        <v>638</v>
      </c>
    </row>
    <row r="7849" spans="1:2">
      <c r="A7849" s="1" t="s">
        <v>8639</v>
      </c>
      <c r="B7849" t="s">
        <v>638</v>
      </c>
    </row>
    <row r="7850" spans="1:2">
      <c r="A7850" s="1" t="s">
        <v>8640</v>
      </c>
      <c r="B7850" t="s">
        <v>638</v>
      </c>
    </row>
    <row r="7851" spans="1:2">
      <c r="A7851" s="1" t="s">
        <v>8641</v>
      </c>
      <c r="B7851" t="s">
        <v>638</v>
      </c>
    </row>
    <row r="7852" spans="1:2">
      <c r="A7852" s="1" t="s">
        <v>8642</v>
      </c>
      <c r="B7852" t="s">
        <v>638</v>
      </c>
    </row>
    <row r="7853" spans="1:2">
      <c r="A7853" s="1" t="s">
        <v>8643</v>
      </c>
      <c r="B7853" t="s">
        <v>638</v>
      </c>
    </row>
    <row r="7854" spans="1:2">
      <c r="A7854" s="1" t="s">
        <v>8644</v>
      </c>
      <c r="B7854" t="s">
        <v>638</v>
      </c>
    </row>
    <row r="7855" spans="1:2">
      <c r="A7855" s="1" t="s">
        <v>8645</v>
      </c>
      <c r="B7855" t="s">
        <v>638</v>
      </c>
    </row>
    <row r="7856" spans="1:2">
      <c r="A7856" s="1" t="s">
        <v>8646</v>
      </c>
      <c r="B7856" t="s">
        <v>638</v>
      </c>
    </row>
    <row r="7857" spans="1:2">
      <c r="A7857" s="1" t="s">
        <v>8647</v>
      </c>
      <c r="B7857" t="s">
        <v>638</v>
      </c>
    </row>
    <row r="7858" spans="1:2">
      <c r="A7858" s="1" t="s">
        <v>8648</v>
      </c>
      <c r="B7858" t="s">
        <v>638</v>
      </c>
    </row>
    <row r="7859" spans="1:2">
      <c r="A7859" s="1" t="s">
        <v>8649</v>
      </c>
      <c r="B7859" t="s">
        <v>638</v>
      </c>
    </row>
    <row r="7860" spans="1:2">
      <c r="A7860" s="1" t="s">
        <v>8650</v>
      </c>
      <c r="B7860" t="s">
        <v>638</v>
      </c>
    </row>
    <row r="7861" spans="1:2">
      <c r="A7861" s="1" t="s">
        <v>8651</v>
      </c>
      <c r="B7861" t="s">
        <v>638</v>
      </c>
    </row>
    <row r="7862" spans="1:2">
      <c r="A7862" s="1" t="s">
        <v>8652</v>
      </c>
      <c r="B7862" t="s">
        <v>638</v>
      </c>
    </row>
    <row r="7863" spans="1:2">
      <c r="A7863" s="1" t="s">
        <v>8653</v>
      </c>
      <c r="B7863" t="s">
        <v>638</v>
      </c>
    </row>
    <row r="7864" spans="1:2">
      <c r="A7864" s="1" t="s">
        <v>8654</v>
      </c>
      <c r="B7864" t="s">
        <v>638</v>
      </c>
    </row>
    <row r="7865" spans="1:2">
      <c r="A7865" s="1" t="s">
        <v>8655</v>
      </c>
      <c r="B7865" t="s">
        <v>638</v>
      </c>
    </row>
    <row r="7866" spans="1:2">
      <c r="A7866" s="1" t="s">
        <v>8656</v>
      </c>
      <c r="B7866" t="s">
        <v>638</v>
      </c>
    </row>
    <row r="7867" spans="1:2">
      <c r="A7867" s="1" t="s">
        <v>8657</v>
      </c>
      <c r="B7867" t="s">
        <v>638</v>
      </c>
    </row>
    <row r="7868" spans="1:2">
      <c r="A7868" s="1" t="s">
        <v>8658</v>
      </c>
      <c r="B7868" t="s">
        <v>638</v>
      </c>
    </row>
    <row r="7869" spans="1:2">
      <c r="A7869" s="1" t="s">
        <v>8659</v>
      </c>
      <c r="B7869" t="s">
        <v>638</v>
      </c>
    </row>
    <row r="7870" spans="1:2">
      <c r="A7870" s="1" t="s">
        <v>8660</v>
      </c>
      <c r="B7870" t="s">
        <v>638</v>
      </c>
    </row>
    <row r="7871" spans="1:2">
      <c r="A7871" s="1" t="s">
        <v>8661</v>
      </c>
      <c r="B7871" t="s">
        <v>638</v>
      </c>
    </row>
    <row r="7872" spans="1:2">
      <c r="A7872" s="1" t="s">
        <v>8662</v>
      </c>
      <c r="B7872" t="s">
        <v>638</v>
      </c>
    </row>
    <row r="7873" spans="1:2">
      <c r="A7873" s="1" t="s">
        <v>8663</v>
      </c>
      <c r="B7873">
        <v>43755</v>
      </c>
    </row>
    <row r="7874" spans="1:2">
      <c r="A7874" s="1" t="s">
        <v>8664</v>
      </c>
      <c r="B7874" t="s">
        <v>638</v>
      </c>
    </row>
    <row r="7875" spans="1:2">
      <c r="A7875" s="1" t="s">
        <v>8665</v>
      </c>
      <c r="B7875">
        <v>43542</v>
      </c>
    </row>
    <row r="7876" spans="1:2">
      <c r="A7876" s="1" t="s">
        <v>8666</v>
      </c>
      <c r="B7876" t="s">
        <v>638</v>
      </c>
    </row>
    <row r="7877" spans="1:2">
      <c r="A7877" s="1" t="s">
        <v>8667</v>
      </c>
      <c r="B7877" t="s">
        <v>638</v>
      </c>
    </row>
    <row r="7878" spans="1:2">
      <c r="A7878" s="1" t="s">
        <v>8668</v>
      </c>
      <c r="B7878" t="s">
        <v>638</v>
      </c>
    </row>
    <row r="7879" spans="1:2">
      <c r="A7879" s="1" t="s">
        <v>8669</v>
      </c>
      <c r="B7879" t="s">
        <v>638</v>
      </c>
    </row>
    <row r="7880" spans="1:2">
      <c r="A7880" s="1" t="s">
        <v>8670</v>
      </c>
      <c r="B7880" t="s">
        <v>638</v>
      </c>
    </row>
    <row r="7881" spans="1:2">
      <c r="A7881" s="1" t="s">
        <v>8671</v>
      </c>
      <c r="B7881" t="s">
        <v>638</v>
      </c>
    </row>
    <row r="7882" spans="1:2">
      <c r="A7882" s="1" t="s">
        <v>8672</v>
      </c>
      <c r="B7882" t="s">
        <v>638</v>
      </c>
    </row>
    <row r="7883" spans="1:2">
      <c r="A7883" s="1" t="s">
        <v>8673</v>
      </c>
      <c r="B7883" t="s">
        <v>638</v>
      </c>
    </row>
    <row r="7884" spans="1:2">
      <c r="A7884" s="1" t="s">
        <v>8674</v>
      </c>
      <c r="B7884" t="s">
        <v>638</v>
      </c>
    </row>
    <row r="7885" spans="1:2">
      <c r="A7885" s="1" t="s">
        <v>8675</v>
      </c>
      <c r="B7885" t="s">
        <v>638</v>
      </c>
    </row>
    <row r="7886" spans="1:2">
      <c r="A7886" s="1" t="s">
        <v>8676</v>
      </c>
      <c r="B7886" t="s">
        <v>638</v>
      </c>
    </row>
    <row r="7887" spans="1:2">
      <c r="A7887" s="1" t="s">
        <v>8677</v>
      </c>
      <c r="B7887" t="s">
        <v>638</v>
      </c>
    </row>
    <row r="7888" spans="1:2">
      <c r="A7888" s="1" t="s">
        <v>8678</v>
      </c>
      <c r="B7888" t="s">
        <v>638</v>
      </c>
    </row>
    <row r="7889" spans="1:2">
      <c r="A7889" s="1" t="s">
        <v>8679</v>
      </c>
      <c r="B7889" t="s">
        <v>638</v>
      </c>
    </row>
    <row r="7890" spans="1:2">
      <c r="A7890" s="1" t="s">
        <v>8680</v>
      </c>
      <c r="B7890" t="s">
        <v>638</v>
      </c>
    </row>
    <row r="7891" spans="1:2">
      <c r="A7891" s="1" t="s">
        <v>8681</v>
      </c>
      <c r="B7891" t="s">
        <v>638</v>
      </c>
    </row>
    <row r="7892" spans="1:2">
      <c r="A7892" s="1" t="s">
        <v>8682</v>
      </c>
      <c r="B7892" t="s">
        <v>638</v>
      </c>
    </row>
    <row r="7893" spans="1:2">
      <c r="A7893" s="1" t="s">
        <v>8683</v>
      </c>
      <c r="B7893" t="s">
        <v>638</v>
      </c>
    </row>
    <row r="7894" spans="1:2">
      <c r="A7894" s="1" t="s">
        <v>8684</v>
      </c>
      <c r="B7894" t="s">
        <v>638</v>
      </c>
    </row>
    <row r="7895" spans="1:2">
      <c r="A7895" s="1" t="s">
        <v>8685</v>
      </c>
      <c r="B7895" t="s">
        <v>638</v>
      </c>
    </row>
    <row r="7896" spans="1:2">
      <c r="A7896" s="1" t="s">
        <v>8686</v>
      </c>
      <c r="B7896" t="s">
        <v>638</v>
      </c>
    </row>
    <row r="7897" spans="1:2">
      <c r="A7897" s="1" t="s">
        <v>8687</v>
      </c>
      <c r="B7897" t="s">
        <v>638</v>
      </c>
    </row>
    <row r="7898" spans="1:2">
      <c r="A7898" s="1" t="s">
        <v>8688</v>
      </c>
      <c r="B7898" t="s">
        <v>638</v>
      </c>
    </row>
    <row r="7899" spans="1:2">
      <c r="A7899" s="1" t="s">
        <v>8689</v>
      </c>
      <c r="B7899" t="s">
        <v>638</v>
      </c>
    </row>
    <row r="7900" spans="1:2">
      <c r="A7900" s="1" t="s">
        <v>8690</v>
      </c>
      <c r="B7900" t="s">
        <v>638</v>
      </c>
    </row>
    <row r="7901" spans="1:2">
      <c r="A7901" s="1" t="s">
        <v>8691</v>
      </c>
      <c r="B7901" t="s">
        <v>638</v>
      </c>
    </row>
    <row r="7902" spans="1:2">
      <c r="A7902" s="1" t="s">
        <v>8692</v>
      </c>
      <c r="B7902" t="s">
        <v>638</v>
      </c>
    </row>
    <row r="7903" spans="1:2">
      <c r="A7903" s="1" t="s">
        <v>8693</v>
      </c>
      <c r="B7903" t="s">
        <v>638</v>
      </c>
    </row>
    <row r="7904" spans="1:2">
      <c r="A7904" s="1" t="s">
        <v>8694</v>
      </c>
      <c r="B7904" t="s">
        <v>638</v>
      </c>
    </row>
    <row r="7905" spans="1:2">
      <c r="A7905" s="1" t="s">
        <v>8695</v>
      </c>
      <c r="B7905" t="s">
        <v>638</v>
      </c>
    </row>
    <row r="7906" spans="1:2">
      <c r="A7906" s="1" t="s">
        <v>8696</v>
      </c>
      <c r="B7906" t="s">
        <v>638</v>
      </c>
    </row>
    <row r="7907" spans="1:2">
      <c r="A7907" s="1" t="s">
        <v>8697</v>
      </c>
      <c r="B7907" t="s">
        <v>638</v>
      </c>
    </row>
    <row r="7908" spans="1:2">
      <c r="A7908" s="1" t="s">
        <v>8698</v>
      </c>
      <c r="B7908" t="s">
        <v>638</v>
      </c>
    </row>
    <row r="7909" spans="1:2">
      <c r="A7909" s="1" t="s">
        <v>8699</v>
      </c>
      <c r="B7909" t="s">
        <v>638</v>
      </c>
    </row>
    <row r="7910" spans="1:2">
      <c r="A7910" s="1" t="s">
        <v>8700</v>
      </c>
      <c r="B7910" t="s">
        <v>638</v>
      </c>
    </row>
    <row r="7911" spans="1:2">
      <c r="A7911" s="1" t="s">
        <v>8701</v>
      </c>
      <c r="B7911" t="s">
        <v>638</v>
      </c>
    </row>
    <row r="7912" spans="1:2">
      <c r="A7912" s="1" t="s">
        <v>8702</v>
      </c>
      <c r="B7912" t="s">
        <v>638</v>
      </c>
    </row>
    <row r="7913" spans="1:2">
      <c r="A7913" s="1" t="s">
        <v>8703</v>
      </c>
      <c r="B7913" t="s">
        <v>638</v>
      </c>
    </row>
    <row r="7914" spans="1:2">
      <c r="A7914" s="1" t="s">
        <v>8704</v>
      </c>
      <c r="B7914" t="s">
        <v>638</v>
      </c>
    </row>
    <row r="7915" spans="1:2">
      <c r="A7915" s="1" t="s">
        <v>8705</v>
      </c>
      <c r="B7915" t="s">
        <v>638</v>
      </c>
    </row>
    <row r="7916" spans="1:2">
      <c r="A7916" s="1" t="s">
        <v>8706</v>
      </c>
      <c r="B7916" t="s">
        <v>638</v>
      </c>
    </row>
    <row r="7917" spans="1:2">
      <c r="A7917" s="1" t="s">
        <v>8707</v>
      </c>
      <c r="B7917" t="s">
        <v>638</v>
      </c>
    </row>
    <row r="7918" spans="1:2">
      <c r="A7918" s="1" t="s">
        <v>8708</v>
      </c>
      <c r="B7918" t="s">
        <v>638</v>
      </c>
    </row>
    <row r="7919" spans="1:2">
      <c r="A7919" s="1" t="s">
        <v>8709</v>
      </c>
      <c r="B7919" t="s">
        <v>638</v>
      </c>
    </row>
    <row r="7920" spans="1:2">
      <c r="A7920" s="1" t="s">
        <v>8710</v>
      </c>
      <c r="B7920" t="s">
        <v>638</v>
      </c>
    </row>
    <row r="7921" spans="1:2">
      <c r="A7921" s="1" t="s">
        <v>8711</v>
      </c>
      <c r="B7921" t="s">
        <v>638</v>
      </c>
    </row>
    <row r="7922" spans="1:2">
      <c r="A7922" s="1" t="s">
        <v>8712</v>
      </c>
      <c r="B7922" t="s">
        <v>638</v>
      </c>
    </row>
    <row r="7923" spans="1:2">
      <c r="A7923" s="1" t="s">
        <v>8713</v>
      </c>
      <c r="B7923" t="s">
        <v>638</v>
      </c>
    </row>
    <row r="7924" spans="1:2">
      <c r="A7924" s="1" t="s">
        <v>8714</v>
      </c>
      <c r="B7924" t="s">
        <v>638</v>
      </c>
    </row>
    <row r="7925" spans="1:2">
      <c r="A7925" s="1" t="s">
        <v>8715</v>
      </c>
      <c r="B7925" t="s">
        <v>638</v>
      </c>
    </row>
    <row r="7926" spans="1:2">
      <c r="A7926" s="1" t="s">
        <v>8716</v>
      </c>
      <c r="B7926" t="s">
        <v>638</v>
      </c>
    </row>
    <row r="7927" spans="1:2">
      <c r="A7927" s="1" t="s">
        <v>8717</v>
      </c>
      <c r="B7927" t="s">
        <v>638</v>
      </c>
    </row>
    <row r="7928" spans="1:2">
      <c r="A7928" s="1" t="s">
        <v>8718</v>
      </c>
      <c r="B7928" t="s">
        <v>638</v>
      </c>
    </row>
    <row r="7929" spans="1:2">
      <c r="A7929" s="1" t="s">
        <v>8719</v>
      </c>
      <c r="B7929" t="s">
        <v>638</v>
      </c>
    </row>
    <row r="7930" spans="1:2">
      <c r="A7930" s="1" t="s">
        <v>8720</v>
      </c>
      <c r="B7930" t="s">
        <v>638</v>
      </c>
    </row>
    <row r="7931" spans="1:2">
      <c r="A7931" s="1" t="s">
        <v>8721</v>
      </c>
      <c r="B7931" t="s">
        <v>638</v>
      </c>
    </row>
    <row r="7932" spans="1:2">
      <c r="A7932" s="1" t="s">
        <v>8722</v>
      </c>
      <c r="B7932" t="s">
        <v>638</v>
      </c>
    </row>
    <row r="7933" spans="1:2">
      <c r="A7933" s="1" t="s">
        <v>8723</v>
      </c>
      <c r="B7933" t="s">
        <v>638</v>
      </c>
    </row>
    <row r="7934" spans="1:2">
      <c r="A7934" s="1" t="s">
        <v>8724</v>
      </c>
      <c r="B7934" t="s">
        <v>638</v>
      </c>
    </row>
    <row r="7935" spans="1:2">
      <c r="A7935" s="1" t="s">
        <v>8725</v>
      </c>
      <c r="B7935" t="s">
        <v>638</v>
      </c>
    </row>
    <row r="7936" spans="1:2">
      <c r="A7936" s="1" t="s">
        <v>8726</v>
      </c>
      <c r="B7936" t="s">
        <v>638</v>
      </c>
    </row>
    <row r="7937" spans="1:2">
      <c r="A7937" s="1" t="s">
        <v>8727</v>
      </c>
      <c r="B7937" t="s">
        <v>638</v>
      </c>
    </row>
    <row r="7938" spans="1:2">
      <c r="A7938" s="1" t="s">
        <v>8728</v>
      </c>
      <c r="B7938" t="s">
        <v>638</v>
      </c>
    </row>
    <row r="7939" spans="1:2">
      <c r="A7939" s="1" t="s">
        <v>8729</v>
      </c>
      <c r="B7939" t="s">
        <v>638</v>
      </c>
    </row>
    <row r="7940" spans="1:2">
      <c r="A7940" s="1" t="s">
        <v>8730</v>
      </c>
      <c r="B7940" t="s">
        <v>638</v>
      </c>
    </row>
    <row r="7941" spans="1:2">
      <c r="A7941" s="1" t="s">
        <v>8731</v>
      </c>
      <c r="B7941" t="s">
        <v>638</v>
      </c>
    </row>
    <row r="7942" spans="1:2">
      <c r="A7942" s="1" t="s">
        <v>8732</v>
      </c>
      <c r="B7942" t="s">
        <v>638</v>
      </c>
    </row>
    <row r="7943" spans="1:2">
      <c r="A7943" s="1" t="s">
        <v>8733</v>
      </c>
      <c r="B7943" t="s">
        <v>638</v>
      </c>
    </row>
    <row r="7944" spans="1:2">
      <c r="A7944" s="1" t="s">
        <v>8734</v>
      </c>
      <c r="B7944" t="s">
        <v>638</v>
      </c>
    </row>
    <row r="7945" spans="1:2">
      <c r="A7945" s="1" t="s">
        <v>8735</v>
      </c>
      <c r="B7945" t="s">
        <v>638</v>
      </c>
    </row>
    <row r="7946" spans="1:2">
      <c r="A7946" s="1" t="s">
        <v>8736</v>
      </c>
      <c r="B7946" t="s">
        <v>638</v>
      </c>
    </row>
    <row r="7947" spans="1:2">
      <c r="A7947" s="1" t="s">
        <v>8737</v>
      </c>
      <c r="B7947" t="s">
        <v>638</v>
      </c>
    </row>
    <row r="7948" spans="1:2">
      <c r="A7948" s="1" t="s">
        <v>8738</v>
      </c>
      <c r="B7948" t="s">
        <v>638</v>
      </c>
    </row>
    <row r="7949" spans="1:2">
      <c r="A7949" s="1" t="s">
        <v>8739</v>
      </c>
      <c r="B7949" t="s">
        <v>638</v>
      </c>
    </row>
    <row r="7950" spans="1:2">
      <c r="A7950" s="1" t="s">
        <v>8740</v>
      </c>
      <c r="B7950" t="s">
        <v>638</v>
      </c>
    </row>
    <row r="7951" spans="1:2">
      <c r="A7951" s="1" t="s">
        <v>8741</v>
      </c>
      <c r="B7951" t="s">
        <v>638</v>
      </c>
    </row>
    <row r="7952" spans="1:2">
      <c r="A7952" s="1" t="s">
        <v>8742</v>
      </c>
      <c r="B7952" t="s">
        <v>638</v>
      </c>
    </row>
    <row r="7953" spans="1:2">
      <c r="A7953" s="1" t="s">
        <v>8743</v>
      </c>
      <c r="B7953" t="s">
        <v>638</v>
      </c>
    </row>
    <row r="7954" spans="1:2">
      <c r="A7954" s="1" t="s">
        <v>8744</v>
      </c>
      <c r="B7954" t="s">
        <v>638</v>
      </c>
    </row>
    <row r="7955" spans="1:2">
      <c r="A7955" s="1" t="s">
        <v>8745</v>
      </c>
      <c r="B7955" t="s">
        <v>638</v>
      </c>
    </row>
    <row r="7956" spans="1:2">
      <c r="A7956" s="1" t="s">
        <v>8746</v>
      </c>
      <c r="B7956" t="s">
        <v>638</v>
      </c>
    </row>
    <row r="7957" spans="1:2">
      <c r="A7957" s="1" t="s">
        <v>8747</v>
      </c>
      <c r="B7957" t="s">
        <v>638</v>
      </c>
    </row>
    <row r="7958" spans="1:2">
      <c r="A7958" s="1" t="s">
        <v>8748</v>
      </c>
      <c r="B7958" t="s">
        <v>638</v>
      </c>
    </row>
    <row r="7959" spans="1:2">
      <c r="A7959" s="1" t="s">
        <v>8749</v>
      </c>
      <c r="B7959" t="s">
        <v>638</v>
      </c>
    </row>
    <row r="7960" spans="1:2">
      <c r="A7960" s="1" t="s">
        <v>8750</v>
      </c>
      <c r="B7960" t="s">
        <v>638</v>
      </c>
    </row>
    <row r="7961" spans="1:2">
      <c r="A7961" s="1" t="s">
        <v>8751</v>
      </c>
      <c r="B7961" t="s">
        <v>638</v>
      </c>
    </row>
    <row r="7962" spans="1:2">
      <c r="A7962" s="1" t="s">
        <v>8752</v>
      </c>
      <c r="B7962" t="s">
        <v>638</v>
      </c>
    </row>
    <row r="7963" spans="1:2">
      <c r="A7963" s="1" t="s">
        <v>8753</v>
      </c>
      <c r="B7963" t="s">
        <v>638</v>
      </c>
    </row>
    <row r="7964" spans="1:2">
      <c r="A7964" s="1" t="s">
        <v>8754</v>
      </c>
      <c r="B7964" t="s">
        <v>638</v>
      </c>
    </row>
    <row r="7965" spans="1:2">
      <c r="A7965" s="1" t="s">
        <v>8755</v>
      </c>
      <c r="B7965" t="s">
        <v>638</v>
      </c>
    </row>
    <row r="7966" spans="1:2">
      <c r="A7966" s="1" t="s">
        <v>8756</v>
      </c>
      <c r="B7966" t="s">
        <v>638</v>
      </c>
    </row>
    <row r="7967" spans="1:2">
      <c r="A7967" s="1" t="s">
        <v>8757</v>
      </c>
      <c r="B7967" t="s">
        <v>638</v>
      </c>
    </row>
    <row r="7968" spans="1:2">
      <c r="A7968" s="1" t="s">
        <v>8758</v>
      </c>
      <c r="B7968" t="s">
        <v>638</v>
      </c>
    </row>
    <row r="7969" spans="1:2">
      <c r="A7969" s="1" t="s">
        <v>8759</v>
      </c>
      <c r="B7969" t="s">
        <v>638</v>
      </c>
    </row>
    <row r="7970" spans="1:2">
      <c r="A7970" s="1" t="s">
        <v>8760</v>
      </c>
      <c r="B7970" t="s">
        <v>638</v>
      </c>
    </row>
    <row r="7971" spans="1:2">
      <c r="A7971" s="1" t="s">
        <v>8761</v>
      </c>
      <c r="B7971" t="s">
        <v>638</v>
      </c>
    </row>
    <row r="7972" spans="1:2">
      <c r="A7972" s="1" t="s">
        <v>8762</v>
      </c>
      <c r="B7972" t="s">
        <v>638</v>
      </c>
    </row>
    <row r="7973" spans="1:2">
      <c r="A7973" s="1" t="s">
        <v>8763</v>
      </c>
      <c r="B7973" t="s">
        <v>638</v>
      </c>
    </row>
    <row r="7974" spans="1:2">
      <c r="A7974" s="1" t="s">
        <v>8764</v>
      </c>
      <c r="B7974" t="s">
        <v>638</v>
      </c>
    </row>
    <row r="7975" spans="1:2">
      <c r="A7975" s="1" t="s">
        <v>8765</v>
      </c>
      <c r="B7975" t="s">
        <v>638</v>
      </c>
    </row>
    <row r="7976" spans="1:2">
      <c r="A7976" s="1" t="s">
        <v>8766</v>
      </c>
      <c r="B7976" t="s">
        <v>638</v>
      </c>
    </row>
    <row r="7977" spans="1:2">
      <c r="A7977" s="1" t="s">
        <v>8767</v>
      </c>
      <c r="B7977" t="s">
        <v>638</v>
      </c>
    </row>
    <row r="7978" spans="1:2">
      <c r="A7978" s="1" t="s">
        <v>8768</v>
      </c>
      <c r="B7978" t="s">
        <v>638</v>
      </c>
    </row>
    <row r="7979" spans="1:2">
      <c r="A7979" s="1" t="s">
        <v>8769</v>
      </c>
      <c r="B7979" t="s">
        <v>638</v>
      </c>
    </row>
    <row r="7980" spans="1:2">
      <c r="A7980" s="1" t="s">
        <v>8770</v>
      </c>
      <c r="B7980" t="s">
        <v>638</v>
      </c>
    </row>
    <row r="7981" spans="1:2">
      <c r="A7981" s="1" t="s">
        <v>8771</v>
      </c>
      <c r="B7981" t="s">
        <v>638</v>
      </c>
    </row>
    <row r="7982" spans="1:2">
      <c r="A7982" s="1" t="s">
        <v>8772</v>
      </c>
      <c r="B7982" t="s">
        <v>638</v>
      </c>
    </row>
    <row r="7983" spans="1:2">
      <c r="A7983" s="1" t="s">
        <v>8773</v>
      </c>
      <c r="B7983" t="s">
        <v>638</v>
      </c>
    </row>
    <row r="7984" spans="1:2">
      <c r="A7984" s="1" t="s">
        <v>8774</v>
      </c>
      <c r="B7984" t="s">
        <v>638</v>
      </c>
    </row>
    <row r="7985" spans="1:2">
      <c r="A7985" s="1" t="s">
        <v>8775</v>
      </c>
      <c r="B7985" t="s">
        <v>638</v>
      </c>
    </row>
    <row r="7986" spans="1:2">
      <c r="A7986" s="1" t="s">
        <v>8776</v>
      </c>
      <c r="B7986" t="s">
        <v>638</v>
      </c>
    </row>
    <row r="7987" spans="1:2">
      <c r="A7987" s="1" t="s">
        <v>8777</v>
      </c>
      <c r="B7987" t="s">
        <v>638</v>
      </c>
    </row>
    <row r="7988" spans="1:2">
      <c r="A7988" s="1" t="s">
        <v>8778</v>
      </c>
      <c r="B7988" t="s">
        <v>638</v>
      </c>
    </row>
    <row r="7989" spans="1:2">
      <c r="A7989" s="1" t="s">
        <v>8779</v>
      </c>
      <c r="B7989" t="s">
        <v>638</v>
      </c>
    </row>
    <row r="7990" spans="1:2">
      <c r="A7990" s="1" t="s">
        <v>8780</v>
      </c>
      <c r="B7990" t="s">
        <v>638</v>
      </c>
    </row>
    <row r="7991" spans="1:2">
      <c r="A7991" s="1" t="s">
        <v>8781</v>
      </c>
      <c r="B7991" t="s">
        <v>638</v>
      </c>
    </row>
    <row r="7992" spans="1:2">
      <c r="A7992" s="1" t="s">
        <v>8782</v>
      </c>
      <c r="B7992" t="s">
        <v>638</v>
      </c>
    </row>
    <row r="7993" spans="1:2">
      <c r="A7993" s="1" t="s">
        <v>8783</v>
      </c>
      <c r="B7993" t="s">
        <v>638</v>
      </c>
    </row>
    <row r="7994" spans="1:2">
      <c r="A7994" s="1" t="s">
        <v>8784</v>
      </c>
      <c r="B7994" t="s">
        <v>638</v>
      </c>
    </row>
    <row r="7995" spans="1:2">
      <c r="A7995" s="1" t="s">
        <v>8785</v>
      </c>
      <c r="B7995" t="s">
        <v>638</v>
      </c>
    </row>
    <row r="7996" spans="1:2">
      <c r="A7996" s="1" t="s">
        <v>8786</v>
      </c>
      <c r="B7996" t="s">
        <v>638</v>
      </c>
    </row>
    <row r="7997" spans="1:2">
      <c r="A7997" s="1" t="s">
        <v>8787</v>
      </c>
      <c r="B7997" t="s">
        <v>638</v>
      </c>
    </row>
    <row r="7998" spans="1:2">
      <c r="A7998" s="1" t="s">
        <v>8788</v>
      </c>
      <c r="B7998" t="s">
        <v>638</v>
      </c>
    </row>
    <row r="7999" spans="1:2">
      <c r="A7999" s="1" t="s">
        <v>8789</v>
      </c>
      <c r="B7999" t="s">
        <v>638</v>
      </c>
    </row>
    <row r="8000" spans="1:2">
      <c r="A8000" s="1" t="s">
        <v>8790</v>
      </c>
      <c r="B8000" t="s">
        <v>638</v>
      </c>
    </row>
    <row r="8001" spans="1:2">
      <c r="A8001" s="1" t="s">
        <v>8791</v>
      </c>
      <c r="B8001" t="s">
        <v>638</v>
      </c>
    </row>
    <row r="8002" spans="1:2">
      <c r="A8002" s="1" t="s">
        <v>8792</v>
      </c>
      <c r="B8002" t="s">
        <v>638</v>
      </c>
    </row>
    <row r="8003" spans="1:2">
      <c r="A8003" s="1" t="s">
        <v>8793</v>
      </c>
      <c r="B8003" t="s">
        <v>638</v>
      </c>
    </row>
    <row r="8004" spans="1:2">
      <c r="A8004" s="1" t="s">
        <v>8794</v>
      </c>
      <c r="B8004" t="s">
        <v>638</v>
      </c>
    </row>
    <row r="8005" spans="1:2">
      <c r="A8005" s="1" t="s">
        <v>8795</v>
      </c>
      <c r="B8005" t="s">
        <v>638</v>
      </c>
    </row>
    <row r="8006" spans="1:2">
      <c r="A8006" s="1" t="s">
        <v>8796</v>
      </c>
      <c r="B8006" t="s">
        <v>638</v>
      </c>
    </row>
    <row r="8007" spans="1:2">
      <c r="A8007" s="1" t="s">
        <v>8797</v>
      </c>
      <c r="B8007" t="s">
        <v>638</v>
      </c>
    </row>
    <row r="8008" spans="1:2">
      <c r="A8008" s="1" t="s">
        <v>8798</v>
      </c>
      <c r="B8008" t="s">
        <v>638</v>
      </c>
    </row>
    <row r="8009" spans="1:2">
      <c r="A8009" s="1" t="s">
        <v>8799</v>
      </c>
      <c r="B8009" t="s">
        <v>638</v>
      </c>
    </row>
    <row r="8010" spans="1:2">
      <c r="A8010" s="1" t="s">
        <v>8800</v>
      </c>
      <c r="B8010" t="s">
        <v>638</v>
      </c>
    </row>
    <row r="8011" spans="1:2">
      <c r="A8011" s="1" t="s">
        <v>8801</v>
      </c>
      <c r="B8011" t="s">
        <v>638</v>
      </c>
    </row>
    <row r="8012" spans="1:2">
      <c r="A8012" s="1" t="s">
        <v>8802</v>
      </c>
      <c r="B8012" t="s">
        <v>638</v>
      </c>
    </row>
    <row r="8013" spans="1:2">
      <c r="A8013" s="1" t="s">
        <v>8803</v>
      </c>
      <c r="B8013" t="s">
        <v>638</v>
      </c>
    </row>
    <row r="8014" spans="1:2">
      <c r="A8014" s="1" t="s">
        <v>8804</v>
      </c>
      <c r="B8014" t="s">
        <v>638</v>
      </c>
    </row>
    <row r="8015" spans="1:2">
      <c r="A8015" s="1" t="s">
        <v>8805</v>
      </c>
      <c r="B8015" t="s">
        <v>638</v>
      </c>
    </row>
    <row r="8016" spans="1:2">
      <c r="A8016" s="1" t="s">
        <v>8806</v>
      </c>
      <c r="B8016" t="s">
        <v>638</v>
      </c>
    </row>
    <row r="8017" spans="1:2">
      <c r="A8017" s="1" t="s">
        <v>8807</v>
      </c>
      <c r="B8017" t="s">
        <v>638</v>
      </c>
    </row>
    <row r="8018" spans="1:2">
      <c r="A8018" s="1" t="s">
        <v>8808</v>
      </c>
      <c r="B8018" t="s">
        <v>638</v>
      </c>
    </row>
    <row r="8019" spans="1:2">
      <c r="A8019" s="1" t="s">
        <v>8809</v>
      </c>
      <c r="B8019" t="s">
        <v>638</v>
      </c>
    </row>
    <row r="8020" spans="1:2">
      <c r="A8020" s="1" t="s">
        <v>8810</v>
      </c>
      <c r="B8020" t="s">
        <v>638</v>
      </c>
    </row>
    <row r="8021" spans="1:2">
      <c r="A8021" s="1" t="s">
        <v>8811</v>
      </c>
      <c r="B8021" t="s">
        <v>638</v>
      </c>
    </row>
    <row r="8022" spans="1:2">
      <c r="A8022" s="1" t="s">
        <v>8812</v>
      </c>
      <c r="B8022" t="s">
        <v>638</v>
      </c>
    </row>
    <row r="8023" spans="1:2">
      <c r="A8023" s="1" t="s">
        <v>8813</v>
      </c>
      <c r="B8023" t="s">
        <v>638</v>
      </c>
    </row>
    <row r="8024" spans="1:2">
      <c r="A8024" s="1" t="s">
        <v>8814</v>
      </c>
      <c r="B8024" t="s">
        <v>638</v>
      </c>
    </row>
    <row r="8025" spans="1:2">
      <c r="A8025" s="1" t="s">
        <v>8815</v>
      </c>
      <c r="B8025" t="s">
        <v>638</v>
      </c>
    </row>
    <row r="8026" spans="1:2">
      <c r="A8026" s="1" t="s">
        <v>8816</v>
      </c>
      <c r="B8026" t="s">
        <v>638</v>
      </c>
    </row>
    <row r="8027" spans="1:2">
      <c r="A8027" s="1" t="s">
        <v>8817</v>
      </c>
      <c r="B8027" t="s">
        <v>638</v>
      </c>
    </row>
    <row r="8028" spans="1:2">
      <c r="A8028" s="1" t="s">
        <v>8818</v>
      </c>
      <c r="B8028" t="s">
        <v>638</v>
      </c>
    </row>
    <row r="8029" spans="1:2">
      <c r="A8029" s="1" t="s">
        <v>8819</v>
      </c>
      <c r="B8029" t="s">
        <v>638</v>
      </c>
    </row>
    <row r="8030" spans="1:2">
      <c r="A8030" s="1" t="s">
        <v>8820</v>
      </c>
      <c r="B8030" t="s">
        <v>638</v>
      </c>
    </row>
    <row r="8031" spans="1:2">
      <c r="A8031" s="1" t="s">
        <v>8821</v>
      </c>
      <c r="B8031" t="s">
        <v>638</v>
      </c>
    </row>
    <row r="8032" spans="1:2">
      <c r="A8032" s="1" t="s">
        <v>8822</v>
      </c>
      <c r="B8032" t="s">
        <v>638</v>
      </c>
    </row>
    <row r="8033" spans="1:2">
      <c r="A8033" s="1" t="s">
        <v>8823</v>
      </c>
      <c r="B8033" t="s">
        <v>638</v>
      </c>
    </row>
    <row r="8034" spans="1:2">
      <c r="A8034" s="1" t="s">
        <v>8824</v>
      </c>
      <c r="B8034" t="s">
        <v>638</v>
      </c>
    </row>
    <row r="8035" spans="1:2">
      <c r="A8035" s="1" t="s">
        <v>8825</v>
      </c>
      <c r="B8035" t="s">
        <v>638</v>
      </c>
    </row>
    <row r="8036" spans="1:2">
      <c r="A8036" s="1" t="s">
        <v>8826</v>
      </c>
      <c r="B8036" t="s">
        <v>638</v>
      </c>
    </row>
    <row r="8037" spans="1:2">
      <c r="A8037" s="1" t="s">
        <v>8827</v>
      </c>
      <c r="B8037" t="s">
        <v>638</v>
      </c>
    </row>
    <row r="8038" spans="1:2">
      <c r="A8038" s="1" t="s">
        <v>8828</v>
      </c>
      <c r="B8038" t="s">
        <v>638</v>
      </c>
    </row>
    <row r="8039" spans="1:2">
      <c r="A8039" s="1" t="s">
        <v>8829</v>
      </c>
      <c r="B8039" t="s">
        <v>638</v>
      </c>
    </row>
    <row r="8040" spans="1:2">
      <c r="A8040" s="1" t="s">
        <v>8830</v>
      </c>
      <c r="B8040" t="s">
        <v>638</v>
      </c>
    </row>
    <row r="8041" spans="1:2">
      <c r="A8041" s="1" t="s">
        <v>8831</v>
      </c>
      <c r="B8041" t="s">
        <v>638</v>
      </c>
    </row>
    <row r="8042" spans="1:2">
      <c r="A8042" s="1" t="s">
        <v>8832</v>
      </c>
      <c r="B8042" t="s">
        <v>638</v>
      </c>
    </row>
    <row r="8043" spans="1:2">
      <c r="A8043" s="1" t="s">
        <v>8833</v>
      </c>
      <c r="B8043" t="s">
        <v>638</v>
      </c>
    </row>
    <row r="8044" spans="1:2">
      <c r="A8044" s="1" t="s">
        <v>8834</v>
      </c>
      <c r="B8044" t="s">
        <v>638</v>
      </c>
    </row>
    <row r="8045" spans="1:2">
      <c r="A8045" s="1" t="s">
        <v>8835</v>
      </c>
      <c r="B8045" t="s">
        <v>638</v>
      </c>
    </row>
    <row r="8046" spans="1:2">
      <c r="A8046" s="1" t="s">
        <v>8836</v>
      </c>
      <c r="B8046" t="s">
        <v>638</v>
      </c>
    </row>
    <row r="8047" spans="1:2">
      <c r="A8047" s="1" t="s">
        <v>8837</v>
      </c>
      <c r="B8047" t="s">
        <v>638</v>
      </c>
    </row>
    <row r="8048" spans="1:2">
      <c r="A8048" s="1" t="s">
        <v>8838</v>
      </c>
      <c r="B8048" t="s">
        <v>638</v>
      </c>
    </row>
    <row r="8049" spans="1:2">
      <c r="A8049" s="1" t="s">
        <v>8839</v>
      </c>
      <c r="B8049" t="s">
        <v>638</v>
      </c>
    </row>
    <row r="8050" spans="1:2">
      <c r="A8050" s="1" t="s">
        <v>8840</v>
      </c>
      <c r="B8050" t="s">
        <v>638</v>
      </c>
    </row>
    <row r="8051" spans="1:2">
      <c r="A8051" s="1" t="s">
        <v>8841</v>
      </c>
      <c r="B8051" t="s">
        <v>638</v>
      </c>
    </row>
    <row r="8052" spans="1:2">
      <c r="A8052" s="1" t="s">
        <v>8842</v>
      </c>
      <c r="B8052" t="s">
        <v>638</v>
      </c>
    </row>
    <row r="8053" spans="1:2">
      <c r="A8053" s="1" t="s">
        <v>8843</v>
      </c>
      <c r="B8053" t="s">
        <v>638</v>
      </c>
    </row>
    <row r="8054" spans="1:2">
      <c r="A8054" s="1" t="s">
        <v>8844</v>
      </c>
      <c r="B8054" t="s">
        <v>638</v>
      </c>
    </row>
    <row r="8055" spans="1:2">
      <c r="A8055" s="1" t="s">
        <v>8845</v>
      </c>
      <c r="B8055" t="s">
        <v>638</v>
      </c>
    </row>
    <row r="8056" spans="1:2">
      <c r="A8056" s="1" t="s">
        <v>8846</v>
      </c>
      <c r="B8056" t="s">
        <v>638</v>
      </c>
    </row>
    <row r="8057" spans="1:2">
      <c r="A8057" s="1" t="s">
        <v>8847</v>
      </c>
      <c r="B8057" t="s">
        <v>638</v>
      </c>
    </row>
    <row r="8058" spans="1:2">
      <c r="A8058" s="1" t="s">
        <v>8848</v>
      </c>
      <c r="B8058" t="s">
        <v>638</v>
      </c>
    </row>
    <row r="8059" spans="1:2">
      <c r="A8059" s="1" t="s">
        <v>8849</v>
      </c>
      <c r="B8059" t="s">
        <v>638</v>
      </c>
    </row>
    <row r="8060" spans="1:2">
      <c r="A8060" s="1" t="s">
        <v>8850</v>
      </c>
      <c r="B8060" t="s">
        <v>638</v>
      </c>
    </row>
    <row r="8061" spans="1:2">
      <c r="A8061" s="1" t="s">
        <v>8851</v>
      </c>
      <c r="B8061" t="s">
        <v>638</v>
      </c>
    </row>
    <row r="8062" spans="1:2">
      <c r="A8062" s="1" t="s">
        <v>8852</v>
      </c>
      <c r="B8062" t="s">
        <v>638</v>
      </c>
    </row>
    <row r="8063" spans="1:2">
      <c r="A8063" s="1" t="s">
        <v>8853</v>
      </c>
      <c r="B8063" t="s">
        <v>638</v>
      </c>
    </row>
    <row r="8064" spans="1:2">
      <c r="A8064" s="1" t="s">
        <v>8854</v>
      </c>
      <c r="B8064" t="s">
        <v>638</v>
      </c>
    </row>
    <row r="8065" spans="1:2">
      <c r="A8065" s="1" t="s">
        <v>8855</v>
      </c>
      <c r="B8065" t="s">
        <v>638</v>
      </c>
    </row>
    <row r="8066" spans="1:2">
      <c r="A8066" s="1" t="s">
        <v>8856</v>
      </c>
      <c r="B8066" t="s">
        <v>638</v>
      </c>
    </row>
    <row r="8067" spans="1:2">
      <c r="A8067" s="1" t="s">
        <v>8857</v>
      </c>
      <c r="B8067" t="s">
        <v>638</v>
      </c>
    </row>
    <row r="8068" spans="1:2">
      <c r="A8068" s="1" t="s">
        <v>8858</v>
      </c>
      <c r="B8068" t="s">
        <v>638</v>
      </c>
    </row>
    <row r="8069" spans="1:2">
      <c r="A8069" s="1" t="s">
        <v>8859</v>
      </c>
      <c r="B8069" t="s">
        <v>638</v>
      </c>
    </row>
    <row r="8070" spans="1:2">
      <c r="A8070" s="1" t="s">
        <v>8860</v>
      </c>
      <c r="B8070" t="s">
        <v>638</v>
      </c>
    </row>
    <row r="8071" spans="1:2">
      <c r="A8071" s="1" t="s">
        <v>8861</v>
      </c>
      <c r="B8071" t="s">
        <v>638</v>
      </c>
    </row>
    <row r="8072" spans="1:2">
      <c r="A8072" s="1" t="s">
        <v>8862</v>
      </c>
      <c r="B8072" t="s">
        <v>638</v>
      </c>
    </row>
    <row r="8073" spans="1:2">
      <c r="A8073" s="1" t="s">
        <v>8863</v>
      </c>
      <c r="B8073" t="s">
        <v>638</v>
      </c>
    </row>
    <row r="8074" spans="1:2">
      <c r="A8074" s="1" t="s">
        <v>8864</v>
      </c>
      <c r="B8074" t="s">
        <v>638</v>
      </c>
    </row>
    <row r="8075" spans="1:2">
      <c r="A8075" s="1" t="s">
        <v>8865</v>
      </c>
      <c r="B8075" t="s">
        <v>638</v>
      </c>
    </row>
    <row r="8076" spans="1:2">
      <c r="A8076" s="1" t="s">
        <v>8866</v>
      </c>
      <c r="B8076" t="s">
        <v>638</v>
      </c>
    </row>
    <row r="8077" spans="1:2">
      <c r="A8077" s="1" t="s">
        <v>8867</v>
      </c>
      <c r="B8077" t="s">
        <v>638</v>
      </c>
    </row>
    <row r="8078" spans="1:2">
      <c r="A8078" s="1" t="s">
        <v>8868</v>
      </c>
      <c r="B8078" t="s">
        <v>638</v>
      </c>
    </row>
    <row r="8079" spans="1:2">
      <c r="A8079" s="1" t="s">
        <v>8869</v>
      </c>
      <c r="B8079" t="s">
        <v>638</v>
      </c>
    </row>
    <row r="8080" spans="1:2">
      <c r="A8080" s="1" t="s">
        <v>8870</v>
      </c>
      <c r="B8080" t="s">
        <v>638</v>
      </c>
    </row>
    <row r="8081" spans="1:2">
      <c r="A8081" s="1" t="s">
        <v>8871</v>
      </c>
      <c r="B8081" t="s">
        <v>638</v>
      </c>
    </row>
    <row r="8082" spans="1:2">
      <c r="A8082" s="1" t="s">
        <v>8872</v>
      </c>
      <c r="B8082" t="s">
        <v>638</v>
      </c>
    </row>
    <row r="8083" spans="1:2">
      <c r="A8083" s="1" t="s">
        <v>8873</v>
      </c>
      <c r="B8083" t="s">
        <v>638</v>
      </c>
    </row>
    <row r="8084" spans="1:2">
      <c r="A8084" s="1" t="s">
        <v>8874</v>
      </c>
      <c r="B8084" t="s">
        <v>638</v>
      </c>
    </row>
    <row r="8085" spans="1:2">
      <c r="A8085" s="1" t="s">
        <v>8875</v>
      </c>
      <c r="B8085" t="s">
        <v>638</v>
      </c>
    </row>
    <row r="8086" spans="1:2">
      <c r="A8086" s="1" t="s">
        <v>8876</v>
      </c>
      <c r="B8086" t="s">
        <v>638</v>
      </c>
    </row>
    <row r="8087" spans="1:2">
      <c r="A8087" s="1" t="s">
        <v>8877</v>
      </c>
      <c r="B8087" t="s">
        <v>638</v>
      </c>
    </row>
    <row r="8088" spans="1:2">
      <c r="A8088" s="1" t="s">
        <v>8878</v>
      </c>
      <c r="B8088" t="s">
        <v>638</v>
      </c>
    </row>
    <row r="8089" spans="1:2">
      <c r="A8089" s="1" t="s">
        <v>8879</v>
      </c>
      <c r="B8089" t="s">
        <v>638</v>
      </c>
    </row>
    <row r="8090" spans="1:2">
      <c r="A8090" s="1" t="s">
        <v>8880</v>
      </c>
      <c r="B8090" t="s">
        <v>638</v>
      </c>
    </row>
    <row r="8091" spans="1:2">
      <c r="A8091" s="1" t="s">
        <v>8881</v>
      </c>
      <c r="B8091" t="s">
        <v>638</v>
      </c>
    </row>
    <row r="8092" spans="1:2">
      <c r="A8092" s="1" t="s">
        <v>8882</v>
      </c>
      <c r="B8092" t="s">
        <v>638</v>
      </c>
    </row>
    <row r="8093" spans="1:2">
      <c r="A8093" s="1" t="s">
        <v>8883</v>
      </c>
      <c r="B8093" t="s">
        <v>638</v>
      </c>
    </row>
    <row r="8094" spans="1:2">
      <c r="A8094" s="1" t="s">
        <v>8884</v>
      </c>
      <c r="B8094" t="s">
        <v>638</v>
      </c>
    </row>
    <row r="8095" spans="1:2">
      <c r="A8095" s="1" t="s">
        <v>8885</v>
      </c>
      <c r="B8095" t="s">
        <v>638</v>
      </c>
    </row>
    <row r="8096" spans="1:2">
      <c r="A8096" s="1" t="s">
        <v>8886</v>
      </c>
      <c r="B8096" t="s">
        <v>638</v>
      </c>
    </row>
    <row r="8097" spans="1:2">
      <c r="A8097" s="1" t="s">
        <v>8887</v>
      </c>
      <c r="B8097" t="s">
        <v>638</v>
      </c>
    </row>
    <row r="8098" spans="1:2">
      <c r="A8098" s="1" t="s">
        <v>8888</v>
      </c>
      <c r="B8098" t="s">
        <v>638</v>
      </c>
    </row>
    <row r="8099" spans="1:2">
      <c r="A8099" s="1" t="s">
        <v>8889</v>
      </c>
      <c r="B8099" t="s">
        <v>638</v>
      </c>
    </row>
    <row r="8100" spans="1:2">
      <c r="A8100" s="1" t="s">
        <v>8890</v>
      </c>
      <c r="B8100">
        <v>43754</v>
      </c>
    </row>
    <row r="8101" spans="1:2">
      <c r="A8101" s="1" t="s">
        <v>8891</v>
      </c>
      <c r="B8101" t="s">
        <v>638</v>
      </c>
    </row>
    <row r="8102" spans="1:2">
      <c r="A8102" s="1" t="s">
        <v>8892</v>
      </c>
      <c r="B8102" t="s">
        <v>638</v>
      </c>
    </row>
    <row r="8103" spans="1:2">
      <c r="A8103" s="1" t="s">
        <v>8893</v>
      </c>
      <c r="B8103" t="s">
        <v>638</v>
      </c>
    </row>
    <row r="8104" spans="1:2">
      <c r="A8104" s="1" t="s">
        <v>8894</v>
      </c>
      <c r="B8104" t="s">
        <v>638</v>
      </c>
    </row>
    <row r="8105" spans="1:2">
      <c r="A8105" s="1" t="s">
        <v>8895</v>
      </c>
      <c r="B8105" t="s">
        <v>638</v>
      </c>
    </row>
    <row r="8106" spans="1:2">
      <c r="A8106" s="1" t="s">
        <v>8896</v>
      </c>
      <c r="B8106" t="s">
        <v>638</v>
      </c>
    </row>
    <row r="8107" spans="1:2">
      <c r="A8107" s="1" t="s">
        <v>8897</v>
      </c>
      <c r="B8107" t="s">
        <v>638</v>
      </c>
    </row>
    <row r="8108" spans="1:2">
      <c r="A8108" s="1" t="s">
        <v>8898</v>
      </c>
      <c r="B8108" t="s">
        <v>638</v>
      </c>
    </row>
    <row r="8109" spans="1:2">
      <c r="A8109" s="1" t="s">
        <v>8899</v>
      </c>
      <c r="B8109" t="s">
        <v>638</v>
      </c>
    </row>
    <row r="8110" spans="1:2">
      <c r="A8110" s="1" t="s">
        <v>8900</v>
      </c>
      <c r="B8110" t="s">
        <v>638</v>
      </c>
    </row>
    <row r="8111" spans="1:2">
      <c r="A8111" s="1" t="s">
        <v>8901</v>
      </c>
      <c r="B8111" t="s">
        <v>638</v>
      </c>
    </row>
    <row r="8112" spans="1:2">
      <c r="A8112" s="1" t="s">
        <v>8902</v>
      </c>
      <c r="B8112" t="s">
        <v>638</v>
      </c>
    </row>
    <row r="8113" spans="1:2">
      <c r="A8113" s="1" t="s">
        <v>8903</v>
      </c>
      <c r="B8113" t="s">
        <v>638</v>
      </c>
    </row>
    <row r="8114" spans="1:2">
      <c r="A8114" s="1" t="s">
        <v>8904</v>
      </c>
      <c r="B8114" t="s">
        <v>638</v>
      </c>
    </row>
    <row r="8115" spans="1:2">
      <c r="A8115" s="1" t="s">
        <v>8905</v>
      </c>
      <c r="B8115" t="s">
        <v>638</v>
      </c>
    </row>
    <row r="8116" spans="1:2">
      <c r="A8116" s="1" t="s">
        <v>8906</v>
      </c>
      <c r="B8116" t="s">
        <v>638</v>
      </c>
    </row>
    <row r="8117" spans="1:2">
      <c r="A8117" s="1" t="s">
        <v>8907</v>
      </c>
      <c r="B8117" t="s">
        <v>638</v>
      </c>
    </row>
    <row r="8118" spans="1:2">
      <c r="A8118" s="1" t="s">
        <v>8908</v>
      </c>
      <c r="B8118" t="s">
        <v>638</v>
      </c>
    </row>
    <row r="8119" spans="1:2">
      <c r="A8119" s="1" t="s">
        <v>8909</v>
      </c>
      <c r="B8119" t="s">
        <v>638</v>
      </c>
    </row>
    <row r="8120" spans="1:2">
      <c r="A8120" s="1" t="s">
        <v>8910</v>
      </c>
      <c r="B8120" t="s">
        <v>638</v>
      </c>
    </row>
    <row r="8121" spans="1:2">
      <c r="A8121" s="1" t="s">
        <v>8911</v>
      </c>
      <c r="B8121" t="s">
        <v>638</v>
      </c>
    </row>
    <row r="8122" spans="1:2">
      <c r="A8122" s="1" t="s">
        <v>8912</v>
      </c>
      <c r="B8122" t="s">
        <v>638</v>
      </c>
    </row>
    <row r="8123" spans="1:2">
      <c r="A8123" s="1" t="s">
        <v>8913</v>
      </c>
      <c r="B8123" t="s">
        <v>638</v>
      </c>
    </row>
    <row r="8124" spans="1:2">
      <c r="A8124" s="1" t="s">
        <v>8914</v>
      </c>
      <c r="B8124" t="s">
        <v>638</v>
      </c>
    </row>
    <row r="8125" spans="1:2">
      <c r="A8125" s="1" t="s">
        <v>8915</v>
      </c>
      <c r="B8125" t="s">
        <v>638</v>
      </c>
    </row>
    <row r="8126" spans="1:2">
      <c r="A8126" s="1" t="s">
        <v>8916</v>
      </c>
      <c r="B8126" t="s">
        <v>638</v>
      </c>
    </row>
    <row r="8127" spans="1:2">
      <c r="A8127" s="1" t="s">
        <v>8917</v>
      </c>
      <c r="B8127" t="s">
        <v>638</v>
      </c>
    </row>
    <row r="8128" spans="1:2">
      <c r="A8128" s="1" t="s">
        <v>8918</v>
      </c>
      <c r="B8128" t="s">
        <v>638</v>
      </c>
    </row>
    <row r="8129" spans="1:2">
      <c r="A8129" s="1" t="s">
        <v>8919</v>
      </c>
      <c r="B8129" t="s">
        <v>638</v>
      </c>
    </row>
    <row r="8130" spans="1:2">
      <c r="A8130" s="1" t="s">
        <v>8920</v>
      </c>
      <c r="B8130" t="s">
        <v>638</v>
      </c>
    </row>
    <row r="8131" spans="1:2">
      <c r="A8131" s="1" t="s">
        <v>8921</v>
      </c>
      <c r="B8131" t="s">
        <v>638</v>
      </c>
    </row>
    <row r="8132" spans="1:2">
      <c r="A8132" s="1" t="s">
        <v>8922</v>
      </c>
      <c r="B8132" t="s">
        <v>638</v>
      </c>
    </row>
    <row r="8133" spans="1:2">
      <c r="A8133" s="1" t="s">
        <v>8923</v>
      </c>
      <c r="B8133" t="s">
        <v>638</v>
      </c>
    </row>
    <row r="8134" spans="1:2">
      <c r="A8134" s="1" t="s">
        <v>8924</v>
      </c>
      <c r="B8134" t="s">
        <v>638</v>
      </c>
    </row>
    <row r="8135" spans="1:2">
      <c r="A8135" s="1" t="s">
        <v>8925</v>
      </c>
      <c r="B8135" t="s">
        <v>638</v>
      </c>
    </row>
    <row r="8136" spans="1:2">
      <c r="A8136" s="1" t="s">
        <v>8926</v>
      </c>
      <c r="B8136" t="s">
        <v>638</v>
      </c>
    </row>
    <row r="8137" spans="1:2">
      <c r="A8137" s="1" t="s">
        <v>8927</v>
      </c>
      <c r="B8137" t="s">
        <v>638</v>
      </c>
    </row>
    <row r="8138" spans="1:2">
      <c r="A8138" s="1" t="s">
        <v>8928</v>
      </c>
      <c r="B8138" t="s">
        <v>638</v>
      </c>
    </row>
    <row r="8139" spans="1:2">
      <c r="A8139" s="1" t="s">
        <v>8929</v>
      </c>
      <c r="B8139" t="s">
        <v>638</v>
      </c>
    </row>
    <row r="8140" spans="1:2">
      <c r="A8140" s="1" t="s">
        <v>8930</v>
      </c>
      <c r="B8140" t="s">
        <v>638</v>
      </c>
    </row>
    <row r="8141" spans="1:2">
      <c r="A8141" s="1" t="s">
        <v>8931</v>
      </c>
      <c r="B8141" t="s">
        <v>638</v>
      </c>
    </row>
    <row r="8142" spans="1:2">
      <c r="A8142" s="1" t="s">
        <v>8932</v>
      </c>
      <c r="B8142" t="s">
        <v>638</v>
      </c>
    </row>
    <row r="8143" spans="1:2">
      <c r="A8143" s="1" t="s">
        <v>8933</v>
      </c>
      <c r="B8143">
        <v>43712</v>
      </c>
    </row>
    <row r="8144" spans="1:2">
      <c r="A8144" s="1" t="s">
        <v>8934</v>
      </c>
      <c r="B8144" t="s">
        <v>638</v>
      </c>
    </row>
    <row r="8145" spans="1:2">
      <c r="A8145" s="1" t="s">
        <v>8935</v>
      </c>
      <c r="B8145" t="s">
        <v>638</v>
      </c>
    </row>
    <row r="8146" spans="1:2">
      <c r="A8146" s="1" t="s">
        <v>8936</v>
      </c>
      <c r="B8146" t="s">
        <v>638</v>
      </c>
    </row>
    <row r="8147" spans="1:2">
      <c r="A8147" s="1" t="s">
        <v>8937</v>
      </c>
      <c r="B8147" t="s">
        <v>638</v>
      </c>
    </row>
    <row r="8148" spans="1:2">
      <c r="A8148" s="1" t="s">
        <v>8938</v>
      </c>
      <c r="B8148" t="s">
        <v>638</v>
      </c>
    </row>
    <row r="8149" spans="1:2">
      <c r="A8149" s="1" t="s">
        <v>8939</v>
      </c>
      <c r="B8149">
        <v>43749</v>
      </c>
    </row>
    <row r="8150" spans="1:2">
      <c r="A8150" s="1" t="s">
        <v>8940</v>
      </c>
      <c r="B8150" t="s">
        <v>638</v>
      </c>
    </row>
    <row r="8151" spans="1:2">
      <c r="A8151" s="1" t="s">
        <v>8941</v>
      </c>
      <c r="B8151" t="s">
        <v>638</v>
      </c>
    </row>
    <row r="8152" spans="1:2">
      <c r="A8152" s="1" t="s">
        <v>8942</v>
      </c>
      <c r="B8152" t="s">
        <v>638</v>
      </c>
    </row>
    <row r="8153" spans="1:2">
      <c r="A8153" s="1" t="s">
        <v>8943</v>
      </c>
      <c r="B8153" t="s">
        <v>638</v>
      </c>
    </row>
    <row r="8154" spans="1:2">
      <c r="A8154" s="1" t="s">
        <v>8944</v>
      </c>
      <c r="B8154" t="s">
        <v>638</v>
      </c>
    </row>
    <row r="8155" spans="1:2">
      <c r="A8155" s="1" t="s">
        <v>8945</v>
      </c>
      <c r="B8155" t="s">
        <v>638</v>
      </c>
    </row>
    <row r="8156" spans="1:2">
      <c r="A8156" s="1" t="s">
        <v>8946</v>
      </c>
      <c r="B8156" t="s">
        <v>638</v>
      </c>
    </row>
    <row r="8157" spans="1:2">
      <c r="A8157" s="1" t="s">
        <v>8947</v>
      </c>
      <c r="B8157" t="s">
        <v>638</v>
      </c>
    </row>
    <row r="8158" spans="1:2">
      <c r="A8158" s="1" t="s">
        <v>8948</v>
      </c>
      <c r="B8158" t="s">
        <v>638</v>
      </c>
    </row>
    <row r="8159" spans="1:2">
      <c r="A8159" s="1" t="s">
        <v>8949</v>
      </c>
      <c r="B8159" t="s">
        <v>638</v>
      </c>
    </row>
    <row r="8160" spans="1:2">
      <c r="A8160" s="1" t="s">
        <v>8950</v>
      </c>
      <c r="B8160" t="s">
        <v>638</v>
      </c>
    </row>
    <row r="8161" spans="1:2">
      <c r="A8161" s="1" t="s">
        <v>8951</v>
      </c>
      <c r="B8161" t="s">
        <v>638</v>
      </c>
    </row>
    <row r="8162" spans="1:2">
      <c r="A8162" s="1" t="s">
        <v>8952</v>
      </c>
      <c r="B8162" t="s">
        <v>638</v>
      </c>
    </row>
    <row r="8163" spans="1:2">
      <c r="A8163" s="1" t="s">
        <v>8953</v>
      </c>
      <c r="B8163" t="s">
        <v>638</v>
      </c>
    </row>
    <row r="8164" spans="1:2">
      <c r="A8164" s="1" t="s">
        <v>8954</v>
      </c>
      <c r="B8164" t="s">
        <v>638</v>
      </c>
    </row>
    <row r="8165" spans="1:2">
      <c r="A8165" s="1" t="s">
        <v>8955</v>
      </c>
      <c r="B8165" t="s">
        <v>638</v>
      </c>
    </row>
    <row r="8166" spans="1:2">
      <c r="A8166" s="1" t="s">
        <v>8956</v>
      </c>
      <c r="B8166" t="s">
        <v>638</v>
      </c>
    </row>
    <row r="8167" spans="1:2">
      <c r="A8167" s="1" t="s">
        <v>8957</v>
      </c>
      <c r="B8167" t="s">
        <v>638</v>
      </c>
    </row>
    <row r="8168" spans="1:2">
      <c r="A8168" s="1" t="s">
        <v>8958</v>
      </c>
      <c r="B8168" t="s">
        <v>638</v>
      </c>
    </row>
    <row r="8169" spans="1:2">
      <c r="A8169" s="1" t="s">
        <v>8959</v>
      </c>
      <c r="B8169" t="s">
        <v>638</v>
      </c>
    </row>
    <row r="8170" spans="1:2">
      <c r="A8170" s="1" t="s">
        <v>8960</v>
      </c>
      <c r="B8170" t="s">
        <v>638</v>
      </c>
    </row>
    <row r="8171" spans="1:2">
      <c r="A8171" s="1" t="s">
        <v>8961</v>
      </c>
      <c r="B8171" t="s">
        <v>638</v>
      </c>
    </row>
    <row r="8172" spans="1:2">
      <c r="A8172" s="1" t="s">
        <v>8962</v>
      </c>
      <c r="B8172" t="s">
        <v>638</v>
      </c>
    </row>
    <row r="8173" spans="1:2">
      <c r="A8173" s="1" t="s">
        <v>8963</v>
      </c>
      <c r="B8173" t="s">
        <v>638</v>
      </c>
    </row>
    <row r="8174" spans="1:2">
      <c r="A8174" s="1" t="s">
        <v>8964</v>
      </c>
      <c r="B8174" t="s">
        <v>638</v>
      </c>
    </row>
    <row r="8175" spans="1:2">
      <c r="A8175" s="1" t="s">
        <v>8965</v>
      </c>
      <c r="B8175" t="s">
        <v>638</v>
      </c>
    </row>
    <row r="8176" spans="1:2">
      <c r="A8176" s="1" t="s">
        <v>8966</v>
      </c>
      <c r="B8176" t="s">
        <v>638</v>
      </c>
    </row>
    <row r="8177" spans="1:2">
      <c r="A8177" s="1" t="s">
        <v>8967</v>
      </c>
      <c r="B8177" t="s">
        <v>638</v>
      </c>
    </row>
    <row r="8178" spans="1:2">
      <c r="A8178" s="1" t="s">
        <v>8968</v>
      </c>
      <c r="B8178" t="s">
        <v>638</v>
      </c>
    </row>
    <row r="8179" spans="1:2">
      <c r="A8179" s="1" t="s">
        <v>8969</v>
      </c>
      <c r="B8179" t="s">
        <v>638</v>
      </c>
    </row>
    <row r="8180" spans="1:2">
      <c r="A8180" s="1" t="s">
        <v>8970</v>
      </c>
      <c r="B8180" t="s">
        <v>638</v>
      </c>
    </row>
    <row r="8181" spans="1:2">
      <c r="A8181" s="1" t="s">
        <v>8971</v>
      </c>
      <c r="B8181" t="s">
        <v>638</v>
      </c>
    </row>
    <row r="8182" spans="1:2">
      <c r="A8182" s="1" t="s">
        <v>8972</v>
      </c>
      <c r="B8182" t="s">
        <v>638</v>
      </c>
    </row>
    <row r="8183" spans="1:2">
      <c r="A8183" s="1" t="s">
        <v>8973</v>
      </c>
      <c r="B8183" t="s">
        <v>638</v>
      </c>
    </row>
    <row r="8184" spans="1:2">
      <c r="A8184" s="1" t="s">
        <v>8974</v>
      </c>
      <c r="B8184" t="s">
        <v>638</v>
      </c>
    </row>
    <row r="8185" spans="1:2">
      <c r="A8185" s="1" t="s">
        <v>8975</v>
      </c>
      <c r="B8185" t="s">
        <v>638</v>
      </c>
    </row>
    <row r="8186" spans="1:2">
      <c r="A8186" s="1" t="s">
        <v>8976</v>
      </c>
      <c r="B8186" t="s">
        <v>638</v>
      </c>
    </row>
    <row r="8187" spans="1:2">
      <c r="A8187" s="1" t="s">
        <v>8977</v>
      </c>
      <c r="B8187" t="s">
        <v>638</v>
      </c>
    </row>
    <row r="8188" spans="1:2">
      <c r="A8188" s="1" t="s">
        <v>8978</v>
      </c>
      <c r="B8188" t="s">
        <v>638</v>
      </c>
    </row>
    <row r="8189" spans="1:2">
      <c r="A8189" s="1" t="s">
        <v>8979</v>
      </c>
      <c r="B8189" t="s">
        <v>638</v>
      </c>
    </row>
    <row r="8190" spans="1:2">
      <c r="A8190" s="1" t="s">
        <v>8980</v>
      </c>
      <c r="B8190" t="s">
        <v>638</v>
      </c>
    </row>
    <row r="8191" spans="1:2">
      <c r="A8191" s="1" t="s">
        <v>8981</v>
      </c>
      <c r="B8191" t="s">
        <v>638</v>
      </c>
    </row>
    <row r="8192" spans="1:2">
      <c r="A8192" s="1" t="s">
        <v>8982</v>
      </c>
      <c r="B8192" t="s">
        <v>638</v>
      </c>
    </row>
    <row r="8193" spans="1:2">
      <c r="A8193" s="1" t="s">
        <v>8983</v>
      </c>
      <c r="B8193" t="s">
        <v>638</v>
      </c>
    </row>
    <row r="8194" spans="1:2">
      <c r="A8194" s="1" t="s">
        <v>8984</v>
      </c>
      <c r="B8194" t="s">
        <v>638</v>
      </c>
    </row>
    <row r="8195" spans="1:2">
      <c r="A8195" s="1" t="s">
        <v>8985</v>
      </c>
      <c r="B8195" t="s">
        <v>638</v>
      </c>
    </row>
    <row r="8196" spans="1:2">
      <c r="A8196" s="1" t="s">
        <v>8986</v>
      </c>
      <c r="B8196" t="s">
        <v>638</v>
      </c>
    </row>
    <row r="8197" spans="1:2">
      <c r="A8197" s="1" t="s">
        <v>8987</v>
      </c>
      <c r="B8197" t="s">
        <v>638</v>
      </c>
    </row>
    <row r="8198" spans="1:2">
      <c r="A8198" s="1" t="s">
        <v>8988</v>
      </c>
      <c r="B8198" t="s">
        <v>638</v>
      </c>
    </row>
    <row r="8199" spans="1:2">
      <c r="A8199" s="1" t="s">
        <v>8989</v>
      </c>
      <c r="B8199" t="s">
        <v>638</v>
      </c>
    </row>
    <row r="8200" spans="1:2">
      <c r="A8200" s="1" t="s">
        <v>8990</v>
      </c>
      <c r="B8200" t="s">
        <v>638</v>
      </c>
    </row>
    <row r="8201" spans="1:2">
      <c r="A8201" s="1" t="s">
        <v>8991</v>
      </c>
      <c r="B8201" t="s">
        <v>638</v>
      </c>
    </row>
    <row r="8202" spans="1:2">
      <c r="A8202" s="1" t="s">
        <v>8992</v>
      </c>
      <c r="B8202" t="s">
        <v>638</v>
      </c>
    </row>
    <row r="8203" spans="1:2">
      <c r="A8203" s="1" t="s">
        <v>8993</v>
      </c>
      <c r="B8203" t="s">
        <v>638</v>
      </c>
    </row>
    <row r="8204" spans="1:2">
      <c r="A8204" s="1" t="s">
        <v>8994</v>
      </c>
      <c r="B8204" t="s">
        <v>638</v>
      </c>
    </row>
    <row r="8205" spans="1:2">
      <c r="A8205" s="1" t="s">
        <v>8995</v>
      </c>
      <c r="B8205" t="s">
        <v>638</v>
      </c>
    </row>
    <row r="8206" spans="1:2">
      <c r="A8206" s="1" t="s">
        <v>8996</v>
      </c>
      <c r="B8206" t="s">
        <v>638</v>
      </c>
    </row>
    <row r="8207" spans="1:2">
      <c r="A8207" s="1" t="s">
        <v>8997</v>
      </c>
      <c r="B8207" t="s">
        <v>638</v>
      </c>
    </row>
    <row r="8208" spans="1:2">
      <c r="A8208" s="1" t="s">
        <v>8998</v>
      </c>
      <c r="B8208" t="s">
        <v>638</v>
      </c>
    </row>
    <row r="8209" spans="1:2">
      <c r="A8209" s="1" t="s">
        <v>8999</v>
      </c>
      <c r="B8209" t="s">
        <v>638</v>
      </c>
    </row>
    <row r="8210" spans="1:2">
      <c r="A8210" s="1" t="s">
        <v>9000</v>
      </c>
      <c r="B8210" t="s">
        <v>638</v>
      </c>
    </row>
    <row r="8211" spans="1:2">
      <c r="A8211" s="1" t="s">
        <v>9001</v>
      </c>
      <c r="B8211" t="s">
        <v>638</v>
      </c>
    </row>
    <row r="8212" spans="1:2">
      <c r="A8212" s="1" t="s">
        <v>9002</v>
      </c>
      <c r="B8212" t="s">
        <v>638</v>
      </c>
    </row>
    <row r="8213" spans="1:2">
      <c r="A8213" s="1" t="s">
        <v>9003</v>
      </c>
      <c r="B8213" t="s">
        <v>638</v>
      </c>
    </row>
    <row r="8214" spans="1:2">
      <c r="A8214" s="1" t="s">
        <v>9004</v>
      </c>
      <c r="B8214" t="s">
        <v>638</v>
      </c>
    </row>
    <row r="8215" spans="1:2">
      <c r="A8215" s="1" t="s">
        <v>9005</v>
      </c>
      <c r="B8215" t="s">
        <v>638</v>
      </c>
    </row>
    <row r="8216" spans="1:2">
      <c r="A8216" s="1" t="s">
        <v>9006</v>
      </c>
      <c r="B8216" t="s">
        <v>638</v>
      </c>
    </row>
    <row r="8217" spans="1:2">
      <c r="A8217" s="1" t="s">
        <v>9007</v>
      </c>
      <c r="B8217" t="s">
        <v>638</v>
      </c>
    </row>
    <row r="8218" spans="1:2">
      <c r="A8218" s="1" t="s">
        <v>9008</v>
      </c>
      <c r="B8218" t="s">
        <v>638</v>
      </c>
    </row>
    <row r="8219" spans="1:2">
      <c r="A8219" s="1" t="s">
        <v>9009</v>
      </c>
      <c r="B8219" t="s">
        <v>638</v>
      </c>
    </row>
    <row r="8220" spans="1:2">
      <c r="A8220" s="1" t="s">
        <v>9010</v>
      </c>
      <c r="B8220" t="s">
        <v>638</v>
      </c>
    </row>
    <row r="8221" spans="1:2">
      <c r="A8221" s="1" t="s">
        <v>9011</v>
      </c>
      <c r="B8221" t="s">
        <v>638</v>
      </c>
    </row>
    <row r="8222" spans="1:2">
      <c r="A8222" s="1" t="s">
        <v>9012</v>
      </c>
      <c r="B8222" t="s">
        <v>638</v>
      </c>
    </row>
    <row r="8223" spans="1:2">
      <c r="A8223" s="1" t="s">
        <v>9013</v>
      </c>
      <c r="B8223" t="s">
        <v>638</v>
      </c>
    </row>
    <row r="8224" spans="1:2">
      <c r="A8224" s="1" t="s">
        <v>9014</v>
      </c>
      <c r="B8224" t="s">
        <v>638</v>
      </c>
    </row>
    <row r="8225" spans="1:2">
      <c r="A8225" s="1" t="s">
        <v>9015</v>
      </c>
      <c r="B8225">
        <v>43654</v>
      </c>
    </row>
    <row r="8226" spans="1:2">
      <c r="A8226" s="1" t="s">
        <v>9016</v>
      </c>
      <c r="B8226" t="s">
        <v>638</v>
      </c>
    </row>
    <row r="8227" spans="1:2">
      <c r="A8227" s="1" t="s">
        <v>9017</v>
      </c>
      <c r="B8227" t="s">
        <v>638</v>
      </c>
    </row>
    <row r="8228" spans="1:2">
      <c r="A8228" s="1" t="s">
        <v>9018</v>
      </c>
      <c r="B8228" t="s">
        <v>638</v>
      </c>
    </row>
    <row r="8229" spans="1:2">
      <c r="A8229" s="1" t="s">
        <v>9019</v>
      </c>
      <c r="B8229" t="s">
        <v>638</v>
      </c>
    </row>
    <row r="8230" spans="1:2">
      <c r="A8230" s="1" t="s">
        <v>9020</v>
      </c>
      <c r="B8230" t="s">
        <v>638</v>
      </c>
    </row>
    <row r="8231" spans="1:2">
      <c r="A8231" s="1" t="s">
        <v>9021</v>
      </c>
      <c r="B8231" t="s">
        <v>638</v>
      </c>
    </row>
    <row r="8232" spans="1:2">
      <c r="A8232" s="1" t="s">
        <v>9022</v>
      </c>
      <c r="B8232" t="s">
        <v>638</v>
      </c>
    </row>
    <row r="8233" spans="1:2">
      <c r="A8233" s="1" t="s">
        <v>9023</v>
      </c>
      <c r="B8233" t="s">
        <v>638</v>
      </c>
    </row>
    <row r="8234" spans="1:2">
      <c r="A8234" s="1" t="s">
        <v>9024</v>
      </c>
      <c r="B8234" t="s">
        <v>638</v>
      </c>
    </row>
    <row r="8235" spans="1:2">
      <c r="A8235" s="1" t="s">
        <v>9025</v>
      </c>
      <c r="B8235" t="s">
        <v>638</v>
      </c>
    </row>
    <row r="8236" spans="1:2">
      <c r="A8236" s="1" t="s">
        <v>9026</v>
      </c>
      <c r="B8236" t="s">
        <v>638</v>
      </c>
    </row>
    <row r="8237" spans="1:2">
      <c r="A8237" s="1" t="s">
        <v>9027</v>
      </c>
      <c r="B8237" t="s">
        <v>638</v>
      </c>
    </row>
    <row r="8238" spans="1:2">
      <c r="A8238" s="1" t="s">
        <v>9028</v>
      </c>
      <c r="B8238" t="s">
        <v>638</v>
      </c>
    </row>
    <row r="8239" spans="1:2">
      <c r="A8239" s="1" t="s">
        <v>9029</v>
      </c>
      <c r="B8239" t="s">
        <v>638</v>
      </c>
    </row>
    <row r="8240" spans="1:2">
      <c r="A8240" s="1" t="s">
        <v>9030</v>
      </c>
      <c r="B8240" t="s">
        <v>638</v>
      </c>
    </row>
    <row r="8241" spans="1:2">
      <c r="A8241" s="1" t="s">
        <v>9031</v>
      </c>
      <c r="B8241" t="s">
        <v>638</v>
      </c>
    </row>
    <row r="8242" spans="1:2">
      <c r="A8242" s="1" t="s">
        <v>9032</v>
      </c>
      <c r="B8242" t="s">
        <v>638</v>
      </c>
    </row>
    <row r="8243" spans="1:2">
      <c r="A8243" s="1" t="s">
        <v>9033</v>
      </c>
      <c r="B8243" t="s">
        <v>638</v>
      </c>
    </row>
    <row r="8244" spans="1:2">
      <c r="A8244" s="1" t="s">
        <v>9034</v>
      </c>
      <c r="B8244" t="s">
        <v>638</v>
      </c>
    </row>
    <row r="8245" spans="1:2">
      <c r="A8245" s="1" t="s">
        <v>9035</v>
      </c>
      <c r="B8245" t="s">
        <v>638</v>
      </c>
    </row>
    <row r="8246" spans="1:2">
      <c r="A8246" s="1" t="s">
        <v>9036</v>
      </c>
      <c r="B8246" t="s">
        <v>638</v>
      </c>
    </row>
    <row r="8247" spans="1:2">
      <c r="A8247" s="1" t="s">
        <v>9037</v>
      </c>
      <c r="B8247" t="s">
        <v>638</v>
      </c>
    </row>
    <row r="8248" spans="1:2">
      <c r="A8248" s="1" t="s">
        <v>9038</v>
      </c>
      <c r="B8248" t="s">
        <v>638</v>
      </c>
    </row>
    <row r="8249" spans="1:2">
      <c r="A8249" s="1" t="s">
        <v>9039</v>
      </c>
      <c r="B8249" t="s">
        <v>638</v>
      </c>
    </row>
    <row r="8250" spans="1:2">
      <c r="A8250" s="1" t="s">
        <v>9040</v>
      </c>
      <c r="B8250" t="s">
        <v>638</v>
      </c>
    </row>
    <row r="8251" spans="1:2">
      <c r="A8251" s="1" t="s">
        <v>9041</v>
      </c>
      <c r="B8251" t="s">
        <v>638</v>
      </c>
    </row>
    <row r="8252" spans="1:2">
      <c r="A8252" s="1" t="s">
        <v>9042</v>
      </c>
      <c r="B8252" t="s">
        <v>638</v>
      </c>
    </row>
    <row r="8253" spans="1:2">
      <c r="A8253" s="1" t="s">
        <v>9043</v>
      </c>
      <c r="B8253" t="s">
        <v>638</v>
      </c>
    </row>
    <row r="8254" spans="1:2">
      <c r="A8254" s="1" t="s">
        <v>9044</v>
      </c>
      <c r="B8254" t="s">
        <v>638</v>
      </c>
    </row>
    <row r="8255" spans="1:2">
      <c r="A8255" s="1" t="s">
        <v>9045</v>
      </c>
      <c r="B8255" t="s">
        <v>638</v>
      </c>
    </row>
    <row r="8256" spans="1:2">
      <c r="A8256" s="1" t="s">
        <v>9046</v>
      </c>
      <c r="B8256" t="s">
        <v>638</v>
      </c>
    </row>
    <row r="8257" spans="1:2">
      <c r="A8257" s="1" t="s">
        <v>9047</v>
      </c>
      <c r="B8257" t="s">
        <v>638</v>
      </c>
    </row>
    <row r="8258" spans="1:2">
      <c r="A8258" s="1" t="s">
        <v>9048</v>
      </c>
      <c r="B8258" t="s">
        <v>638</v>
      </c>
    </row>
    <row r="8259" spans="1:2">
      <c r="A8259" s="1" t="s">
        <v>9049</v>
      </c>
      <c r="B8259" t="s">
        <v>638</v>
      </c>
    </row>
    <row r="8260" spans="1:2">
      <c r="A8260" s="1" t="s">
        <v>9050</v>
      </c>
      <c r="B8260" t="s">
        <v>638</v>
      </c>
    </row>
    <row r="8261" spans="1:2">
      <c r="A8261" s="1" t="s">
        <v>9051</v>
      </c>
      <c r="B8261" t="s">
        <v>638</v>
      </c>
    </row>
    <row r="8262" spans="1:2">
      <c r="A8262" s="1" t="s">
        <v>9052</v>
      </c>
      <c r="B8262" t="s">
        <v>638</v>
      </c>
    </row>
    <row r="8263" spans="1:2">
      <c r="A8263" s="1" t="s">
        <v>9053</v>
      </c>
      <c r="B8263" t="s">
        <v>638</v>
      </c>
    </row>
    <row r="8264" spans="1:2">
      <c r="A8264" s="1" t="s">
        <v>9054</v>
      </c>
      <c r="B8264" t="s">
        <v>638</v>
      </c>
    </row>
    <row r="8265" spans="1:2">
      <c r="A8265" s="1" t="s">
        <v>9055</v>
      </c>
      <c r="B8265" t="s">
        <v>638</v>
      </c>
    </row>
    <row r="8266" spans="1:2">
      <c r="A8266" s="1" t="s">
        <v>9056</v>
      </c>
      <c r="B8266" t="s">
        <v>638</v>
      </c>
    </row>
    <row r="8267" spans="1:2">
      <c r="A8267" s="1" t="s">
        <v>9057</v>
      </c>
      <c r="B8267" t="s">
        <v>638</v>
      </c>
    </row>
    <row r="8268" spans="1:2">
      <c r="A8268" s="1" t="s">
        <v>9058</v>
      </c>
      <c r="B8268" t="s">
        <v>638</v>
      </c>
    </row>
    <row r="8269" spans="1:2">
      <c r="A8269" s="1" t="s">
        <v>9059</v>
      </c>
      <c r="B8269" t="s">
        <v>638</v>
      </c>
    </row>
    <row r="8270" spans="1:2">
      <c r="A8270" s="1" t="s">
        <v>9060</v>
      </c>
      <c r="B8270" t="s">
        <v>638</v>
      </c>
    </row>
    <row r="8271" spans="1:2">
      <c r="A8271" s="1" t="s">
        <v>9061</v>
      </c>
      <c r="B8271" t="s">
        <v>638</v>
      </c>
    </row>
    <row r="8272" spans="1:2">
      <c r="A8272" s="1" t="s">
        <v>9062</v>
      </c>
      <c r="B8272" t="s">
        <v>638</v>
      </c>
    </row>
    <row r="8273" spans="1:2">
      <c r="A8273" s="1" t="s">
        <v>9063</v>
      </c>
      <c r="B8273" t="s">
        <v>638</v>
      </c>
    </row>
    <row r="8274" spans="1:2">
      <c r="A8274" s="1" t="s">
        <v>9064</v>
      </c>
      <c r="B8274" t="s">
        <v>638</v>
      </c>
    </row>
    <row r="8275" spans="1:2">
      <c r="A8275" s="1" t="s">
        <v>9065</v>
      </c>
      <c r="B8275" t="s">
        <v>638</v>
      </c>
    </row>
    <row r="8276" spans="1:2">
      <c r="A8276" s="1" t="s">
        <v>9066</v>
      </c>
      <c r="B8276" t="s">
        <v>638</v>
      </c>
    </row>
    <row r="8277" spans="1:2">
      <c r="A8277" s="1" t="s">
        <v>9067</v>
      </c>
      <c r="B8277" t="s">
        <v>638</v>
      </c>
    </row>
    <row r="8278" spans="1:2">
      <c r="A8278" s="1" t="s">
        <v>9068</v>
      </c>
      <c r="B8278" t="s">
        <v>638</v>
      </c>
    </row>
    <row r="8279" spans="1:2">
      <c r="A8279" s="1" t="s">
        <v>9069</v>
      </c>
      <c r="B8279" t="s">
        <v>638</v>
      </c>
    </row>
    <row r="8280" spans="1:2">
      <c r="A8280" s="1" t="s">
        <v>9070</v>
      </c>
      <c r="B8280" t="s">
        <v>638</v>
      </c>
    </row>
    <row r="8281" spans="1:2">
      <c r="A8281" s="1" t="s">
        <v>9071</v>
      </c>
      <c r="B8281" t="s">
        <v>638</v>
      </c>
    </row>
    <row r="8282" spans="1:2">
      <c r="A8282" s="1" t="s">
        <v>9072</v>
      </c>
      <c r="B8282" t="s">
        <v>638</v>
      </c>
    </row>
    <row r="8283" spans="1:2">
      <c r="A8283" s="1" t="s">
        <v>9073</v>
      </c>
      <c r="B8283" t="s">
        <v>638</v>
      </c>
    </row>
    <row r="8284" spans="1:2">
      <c r="A8284" s="1" t="s">
        <v>9074</v>
      </c>
      <c r="B8284" t="s">
        <v>638</v>
      </c>
    </row>
    <row r="8285" spans="1:2">
      <c r="A8285" s="1" t="s">
        <v>9075</v>
      </c>
      <c r="B8285" t="s">
        <v>638</v>
      </c>
    </row>
    <row r="8286" spans="1:2">
      <c r="A8286" s="1" t="s">
        <v>9076</v>
      </c>
      <c r="B8286" t="s">
        <v>638</v>
      </c>
    </row>
    <row r="8287" spans="1:2">
      <c r="A8287" s="1" t="s">
        <v>9077</v>
      </c>
      <c r="B8287" t="s">
        <v>638</v>
      </c>
    </row>
    <row r="8288" spans="1:2">
      <c r="A8288" s="1" t="s">
        <v>9078</v>
      </c>
      <c r="B8288" t="s">
        <v>638</v>
      </c>
    </row>
    <row r="8289" spans="1:2">
      <c r="A8289" s="1" t="s">
        <v>9079</v>
      </c>
      <c r="B8289" t="s">
        <v>638</v>
      </c>
    </row>
    <row r="8290" spans="1:2">
      <c r="A8290" s="1" t="s">
        <v>9080</v>
      </c>
      <c r="B8290" t="s">
        <v>638</v>
      </c>
    </row>
    <row r="8291" spans="1:2">
      <c r="A8291" s="1" t="s">
        <v>9081</v>
      </c>
      <c r="B8291" t="s">
        <v>638</v>
      </c>
    </row>
    <row r="8292" spans="1:2">
      <c r="A8292" s="1" t="s">
        <v>9082</v>
      </c>
      <c r="B8292" t="s">
        <v>638</v>
      </c>
    </row>
    <row r="8293" spans="1:2">
      <c r="A8293" s="1" t="s">
        <v>9083</v>
      </c>
      <c r="B8293" t="s">
        <v>638</v>
      </c>
    </row>
    <row r="8294" spans="1:2">
      <c r="A8294" s="1" t="s">
        <v>9084</v>
      </c>
      <c r="B8294" t="s">
        <v>638</v>
      </c>
    </row>
    <row r="8295" spans="1:2">
      <c r="A8295" s="1" t="s">
        <v>9085</v>
      </c>
      <c r="B8295">
        <v>43739</v>
      </c>
    </row>
    <row r="8296" spans="1:2">
      <c r="A8296" s="1" t="s">
        <v>9086</v>
      </c>
      <c r="B8296" t="s">
        <v>638</v>
      </c>
    </row>
    <row r="8297" spans="1:2">
      <c r="A8297" s="1" t="s">
        <v>9087</v>
      </c>
      <c r="B8297" t="s">
        <v>638</v>
      </c>
    </row>
    <row r="8298" spans="1:2">
      <c r="A8298" s="1" t="s">
        <v>9088</v>
      </c>
      <c r="B8298" t="s">
        <v>638</v>
      </c>
    </row>
    <row r="8299" spans="1:2">
      <c r="A8299" s="1" t="s">
        <v>9089</v>
      </c>
      <c r="B8299" t="s">
        <v>638</v>
      </c>
    </row>
    <row r="8300" spans="1:2">
      <c r="A8300" s="1" t="s">
        <v>9090</v>
      </c>
      <c r="B8300" t="s">
        <v>638</v>
      </c>
    </row>
    <row r="8301" spans="1:2">
      <c r="A8301" s="1" t="s">
        <v>9091</v>
      </c>
      <c r="B8301" t="s">
        <v>638</v>
      </c>
    </row>
    <row r="8302" spans="1:2">
      <c r="A8302" s="1" t="s">
        <v>9092</v>
      </c>
      <c r="B8302" t="s">
        <v>638</v>
      </c>
    </row>
    <row r="8303" spans="1:2">
      <c r="A8303" s="1" t="s">
        <v>9093</v>
      </c>
      <c r="B8303" t="s">
        <v>638</v>
      </c>
    </row>
    <row r="8304" spans="1:2">
      <c r="A8304" s="1" t="s">
        <v>9094</v>
      </c>
      <c r="B8304" t="s">
        <v>638</v>
      </c>
    </row>
    <row r="8305" spans="1:2">
      <c r="A8305" s="1" t="s">
        <v>9095</v>
      </c>
      <c r="B8305" t="s">
        <v>638</v>
      </c>
    </row>
    <row r="8306" spans="1:2">
      <c r="A8306" s="1" t="s">
        <v>9096</v>
      </c>
      <c r="B8306" t="s">
        <v>638</v>
      </c>
    </row>
    <row r="8307" spans="1:2">
      <c r="A8307" s="1" t="s">
        <v>9097</v>
      </c>
      <c r="B8307" t="s">
        <v>638</v>
      </c>
    </row>
    <row r="8308" spans="1:2">
      <c r="A8308" s="1" t="s">
        <v>9098</v>
      </c>
      <c r="B8308" t="s">
        <v>638</v>
      </c>
    </row>
    <row r="8309" spans="1:2">
      <c r="A8309" s="1" t="s">
        <v>9099</v>
      </c>
      <c r="B8309" t="s">
        <v>638</v>
      </c>
    </row>
    <row r="8310" spans="1:2">
      <c r="A8310" s="1" t="s">
        <v>9100</v>
      </c>
      <c r="B8310" t="s">
        <v>638</v>
      </c>
    </row>
    <row r="8311" spans="1:2">
      <c r="A8311" s="1" t="s">
        <v>9101</v>
      </c>
      <c r="B8311" t="s">
        <v>638</v>
      </c>
    </row>
    <row r="8312" spans="1:2">
      <c r="A8312" s="1" t="s">
        <v>9102</v>
      </c>
      <c r="B8312" t="s">
        <v>638</v>
      </c>
    </row>
    <row r="8313" spans="1:2">
      <c r="A8313" s="1" t="s">
        <v>9103</v>
      </c>
      <c r="B8313" t="s">
        <v>638</v>
      </c>
    </row>
    <row r="8314" spans="1:2">
      <c r="A8314" s="1" t="s">
        <v>9104</v>
      </c>
      <c r="B8314" t="s">
        <v>638</v>
      </c>
    </row>
    <row r="8315" spans="1:2">
      <c r="A8315" s="1" t="s">
        <v>9105</v>
      </c>
      <c r="B8315" t="s">
        <v>638</v>
      </c>
    </row>
    <row r="8316" spans="1:2">
      <c r="A8316" s="1" t="s">
        <v>9106</v>
      </c>
      <c r="B8316" t="s">
        <v>638</v>
      </c>
    </row>
    <row r="8317" spans="1:2">
      <c r="A8317" s="1" t="s">
        <v>9107</v>
      </c>
      <c r="B8317" t="s">
        <v>638</v>
      </c>
    </row>
    <row r="8318" spans="1:2">
      <c r="A8318" s="1" t="s">
        <v>9108</v>
      </c>
      <c r="B8318" t="s">
        <v>638</v>
      </c>
    </row>
    <row r="8319" spans="1:2">
      <c r="A8319" s="1" t="s">
        <v>9109</v>
      </c>
      <c r="B8319" t="s">
        <v>638</v>
      </c>
    </row>
    <row r="8320" spans="1:2">
      <c r="A8320" s="1" t="s">
        <v>9110</v>
      </c>
      <c r="B8320" t="s">
        <v>638</v>
      </c>
    </row>
    <row r="8321" spans="1:2">
      <c r="A8321" s="1" t="s">
        <v>9111</v>
      </c>
      <c r="B8321" t="s">
        <v>638</v>
      </c>
    </row>
    <row r="8322" spans="1:2">
      <c r="A8322" s="1" t="s">
        <v>9112</v>
      </c>
      <c r="B8322" t="s">
        <v>638</v>
      </c>
    </row>
    <row r="8323" spans="1:2">
      <c r="A8323" s="1" t="s">
        <v>9113</v>
      </c>
      <c r="B8323" t="s">
        <v>638</v>
      </c>
    </row>
    <row r="8324" spans="1:2">
      <c r="A8324" s="1" t="s">
        <v>9114</v>
      </c>
      <c r="B8324" t="s">
        <v>638</v>
      </c>
    </row>
    <row r="8325" spans="1:2">
      <c r="A8325" s="1" t="s">
        <v>9115</v>
      </c>
      <c r="B8325" t="s">
        <v>638</v>
      </c>
    </row>
    <row r="8326" spans="1:2">
      <c r="A8326" s="1" t="s">
        <v>425</v>
      </c>
      <c r="B8326" t="s">
        <v>638</v>
      </c>
    </row>
    <row r="8327" spans="1:2">
      <c r="A8327" s="1" t="s">
        <v>9116</v>
      </c>
      <c r="B8327" t="s">
        <v>638</v>
      </c>
    </row>
    <row r="8328" spans="1:2">
      <c r="A8328" s="1" t="s">
        <v>9117</v>
      </c>
      <c r="B8328" t="s">
        <v>638</v>
      </c>
    </row>
    <row r="8329" spans="1:2">
      <c r="A8329" s="1" t="s">
        <v>9118</v>
      </c>
      <c r="B8329" t="s">
        <v>638</v>
      </c>
    </row>
    <row r="8330" spans="1:2">
      <c r="A8330" s="1" t="s">
        <v>9119</v>
      </c>
      <c r="B8330" t="s">
        <v>638</v>
      </c>
    </row>
    <row r="8331" spans="1:2">
      <c r="A8331" s="1" t="s">
        <v>9120</v>
      </c>
      <c r="B8331" t="s">
        <v>638</v>
      </c>
    </row>
    <row r="8332" spans="1:2">
      <c r="A8332" s="1" t="s">
        <v>9121</v>
      </c>
      <c r="B8332" t="s">
        <v>638</v>
      </c>
    </row>
    <row r="8333" spans="1:2">
      <c r="A8333" s="1" t="s">
        <v>9122</v>
      </c>
      <c r="B8333" t="s">
        <v>638</v>
      </c>
    </row>
    <row r="8334" spans="1:2">
      <c r="A8334" s="1" t="s">
        <v>9123</v>
      </c>
      <c r="B8334" t="s">
        <v>638</v>
      </c>
    </row>
    <row r="8335" spans="1:2">
      <c r="A8335" s="1" t="s">
        <v>9124</v>
      </c>
      <c r="B8335" t="s">
        <v>638</v>
      </c>
    </row>
    <row r="8336" spans="1:2">
      <c r="A8336" s="1" t="s">
        <v>9125</v>
      </c>
      <c r="B8336" t="s">
        <v>638</v>
      </c>
    </row>
    <row r="8337" spans="1:2">
      <c r="A8337" s="1" t="s">
        <v>9126</v>
      </c>
      <c r="B8337" t="s">
        <v>638</v>
      </c>
    </row>
    <row r="8338" spans="1:2">
      <c r="A8338" s="1" t="s">
        <v>9127</v>
      </c>
      <c r="B8338" t="s">
        <v>638</v>
      </c>
    </row>
    <row r="8339" spans="1:2">
      <c r="A8339" s="1" t="s">
        <v>9128</v>
      </c>
      <c r="B8339" t="s">
        <v>638</v>
      </c>
    </row>
    <row r="8340" spans="1:2">
      <c r="A8340" s="1" t="s">
        <v>9129</v>
      </c>
      <c r="B8340" t="s">
        <v>638</v>
      </c>
    </row>
    <row r="8341" spans="1:2">
      <c r="A8341" s="1" t="s">
        <v>9130</v>
      </c>
      <c r="B8341" t="s">
        <v>638</v>
      </c>
    </row>
    <row r="8342" spans="1:2">
      <c r="A8342" s="1" t="s">
        <v>9131</v>
      </c>
      <c r="B8342" t="s">
        <v>638</v>
      </c>
    </row>
    <row r="8343" spans="1:2">
      <c r="A8343" s="1" t="s">
        <v>9132</v>
      </c>
      <c r="B8343" t="s">
        <v>638</v>
      </c>
    </row>
    <row r="8344" spans="1:2">
      <c r="A8344" s="1" t="s">
        <v>9133</v>
      </c>
      <c r="B8344" t="s">
        <v>638</v>
      </c>
    </row>
    <row r="8345" spans="1:2">
      <c r="A8345" s="1" t="s">
        <v>9134</v>
      </c>
      <c r="B8345" t="s">
        <v>638</v>
      </c>
    </row>
    <row r="8346" spans="1:2">
      <c r="A8346" s="1" t="s">
        <v>9135</v>
      </c>
      <c r="B8346" t="s">
        <v>638</v>
      </c>
    </row>
    <row r="8347" spans="1:2">
      <c r="A8347" s="1" t="s">
        <v>9136</v>
      </c>
      <c r="B8347" t="s">
        <v>638</v>
      </c>
    </row>
    <row r="8348" spans="1:2">
      <c r="A8348" s="1" t="s">
        <v>9137</v>
      </c>
      <c r="B8348" t="s">
        <v>638</v>
      </c>
    </row>
    <row r="8349" spans="1:2">
      <c r="A8349" s="1" t="s">
        <v>9138</v>
      </c>
      <c r="B8349" t="s">
        <v>638</v>
      </c>
    </row>
    <row r="8350" spans="1:2">
      <c r="A8350" s="1" t="s">
        <v>9139</v>
      </c>
      <c r="B8350" t="s">
        <v>638</v>
      </c>
    </row>
    <row r="8351" spans="1:2">
      <c r="A8351" s="1" t="s">
        <v>9140</v>
      </c>
      <c r="B8351" t="s">
        <v>638</v>
      </c>
    </row>
    <row r="8352" spans="1:2">
      <c r="A8352" s="1" t="s">
        <v>9141</v>
      </c>
      <c r="B8352" t="s">
        <v>638</v>
      </c>
    </row>
    <row r="8353" spans="1:2">
      <c r="A8353" s="1" t="s">
        <v>9142</v>
      </c>
      <c r="B8353" t="s">
        <v>638</v>
      </c>
    </row>
    <row r="8354" spans="1:2">
      <c r="A8354" s="1" t="s">
        <v>9143</v>
      </c>
      <c r="B8354" t="s">
        <v>638</v>
      </c>
    </row>
    <row r="8355" spans="1:2">
      <c r="A8355" s="1" t="s">
        <v>9144</v>
      </c>
      <c r="B8355" t="s">
        <v>638</v>
      </c>
    </row>
    <row r="8356" spans="1:2">
      <c r="A8356" s="1" t="s">
        <v>9145</v>
      </c>
      <c r="B8356" t="s">
        <v>638</v>
      </c>
    </row>
    <row r="8357" spans="1:2">
      <c r="A8357" s="1" t="s">
        <v>9146</v>
      </c>
      <c r="B8357" t="s">
        <v>638</v>
      </c>
    </row>
    <row r="8358" spans="1:2">
      <c r="A8358" s="1" t="s">
        <v>9147</v>
      </c>
      <c r="B8358" t="s">
        <v>638</v>
      </c>
    </row>
    <row r="8359" spans="1:2">
      <c r="A8359" s="1" t="s">
        <v>9148</v>
      </c>
      <c r="B8359" t="s">
        <v>638</v>
      </c>
    </row>
    <row r="8360" spans="1:2">
      <c r="A8360" s="1" t="s">
        <v>9149</v>
      </c>
      <c r="B8360" t="s">
        <v>638</v>
      </c>
    </row>
    <row r="8361" spans="1:2">
      <c r="A8361" s="1" t="s">
        <v>9150</v>
      </c>
      <c r="B8361" t="s">
        <v>638</v>
      </c>
    </row>
    <row r="8362" spans="1:2">
      <c r="A8362" s="1" t="s">
        <v>9151</v>
      </c>
      <c r="B8362" t="s">
        <v>638</v>
      </c>
    </row>
    <row r="8363" spans="1:2">
      <c r="A8363" s="1" t="s">
        <v>9152</v>
      </c>
      <c r="B8363" t="s">
        <v>638</v>
      </c>
    </row>
    <row r="8364" spans="1:2">
      <c r="A8364" s="1" t="s">
        <v>9153</v>
      </c>
      <c r="B8364" t="s">
        <v>638</v>
      </c>
    </row>
    <row r="8365" spans="1:2">
      <c r="A8365" s="1" t="s">
        <v>9154</v>
      </c>
      <c r="B8365" t="s">
        <v>638</v>
      </c>
    </row>
    <row r="8366" spans="1:2">
      <c r="A8366" s="1" t="s">
        <v>9155</v>
      </c>
      <c r="B8366" t="s">
        <v>638</v>
      </c>
    </row>
    <row r="8367" spans="1:2">
      <c r="A8367" s="1" t="s">
        <v>9156</v>
      </c>
      <c r="B8367" t="s">
        <v>638</v>
      </c>
    </row>
    <row r="8368" spans="1:2">
      <c r="A8368" s="1" t="s">
        <v>9157</v>
      </c>
      <c r="B8368" t="s">
        <v>638</v>
      </c>
    </row>
    <row r="8369" spans="1:2">
      <c r="A8369" s="1" t="s">
        <v>9158</v>
      </c>
      <c r="B8369" t="s">
        <v>638</v>
      </c>
    </row>
    <row r="8370" spans="1:2">
      <c r="A8370" s="1" t="s">
        <v>9159</v>
      </c>
      <c r="B8370" t="s">
        <v>638</v>
      </c>
    </row>
    <row r="8371" spans="1:2">
      <c r="A8371" s="1" t="s">
        <v>9160</v>
      </c>
      <c r="B8371" t="s">
        <v>638</v>
      </c>
    </row>
    <row r="8372" spans="1:2">
      <c r="A8372" s="1" t="s">
        <v>9161</v>
      </c>
      <c r="B8372" t="s">
        <v>638</v>
      </c>
    </row>
    <row r="8373" spans="1:2">
      <c r="A8373" s="1" t="s">
        <v>9162</v>
      </c>
      <c r="B8373" t="s">
        <v>638</v>
      </c>
    </row>
    <row r="8374" spans="1:2">
      <c r="A8374" s="1" t="s">
        <v>9163</v>
      </c>
      <c r="B8374" t="s">
        <v>638</v>
      </c>
    </row>
    <row r="8375" spans="1:2">
      <c r="A8375" s="1" t="s">
        <v>9164</v>
      </c>
      <c r="B8375" t="s">
        <v>638</v>
      </c>
    </row>
    <row r="8376" spans="1:2">
      <c r="A8376" s="1" t="s">
        <v>9165</v>
      </c>
      <c r="B8376" t="s">
        <v>638</v>
      </c>
    </row>
    <row r="8377" spans="1:2">
      <c r="A8377" s="1" t="s">
        <v>9166</v>
      </c>
      <c r="B8377" t="s">
        <v>638</v>
      </c>
    </row>
    <row r="8378" spans="1:2">
      <c r="A8378" s="1" t="s">
        <v>9167</v>
      </c>
      <c r="B8378" t="s">
        <v>638</v>
      </c>
    </row>
    <row r="8379" spans="1:2">
      <c r="A8379" s="1" t="s">
        <v>9168</v>
      </c>
      <c r="B8379" t="s">
        <v>638</v>
      </c>
    </row>
    <row r="8380" spans="1:2">
      <c r="A8380" s="1" t="s">
        <v>9169</v>
      </c>
      <c r="B8380" t="s">
        <v>638</v>
      </c>
    </row>
    <row r="8381" spans="1:2">
      <c r="A8381" s="1" t="s">
        <v>9170</v>
      </c>
      <c r="B8381" t="s">
        <v>638</v>
      </c>
    </row>
    <row r="8382" spans="1:2">
      <c r="A8382" s="1" t="s">
        <v>9171</v>
      </c>
      <c r="B8382" t="s">
        <v>638</v>
      </c>
    </row>
    <row r="8383" spans="1:2">
      <c r="A8383" s="1" t="s">
        <v>9172</v>
      </c>
      <c r="B8383" t="s">
        <v>638</v>
      </c>
    </row>
    <row r="8384" spans="1:2">
      <c r="A8384" s="1" t="s">
        <v>9173</v>
      </c>
      <c r="B8384" t="s">
        <v>638</v>
      </c>
    </row>
    <row r="8385" spans="1:2">
      <c r="A8385" s="1" t="s">
        <v>9174</v>
      </c>
      <c r="B8385" t="s">
        <v>638</v>
      </c>
    </row>
    <row r="8386" spans="1:2">
      <c r="A8386" s="1" t="s">
        <v>9175</v>
      </c>
      <c r="B8386" t="s">
        <v>638</v>
      </c>
    </row>
    <row r="8387" spans="1:2">
      <c r="A8387" s="1" t="s">
        <v>9176</v>
      </c>
      <c r="B8387" t="s">
        <v>638</v>
      </c>
    </row>
    <row r="8388" spans="1:2">
      <c r="A8388" s="1" t="s">
        <v>9177</v>
      </c>
      <c r="B8388" t="s">
        <v>638</v>
      </c>
    </row>
    <row r="8389" spans="1:2">
      <c r="A8389" s="1" t="s">
        <v>9178</v>
      </c>
      <c r="B8389" t="s">
        <v>638</v>
      </c>
    </row>
    <row r="8390" spans="1:2">
      <c r="A8390" s="1" t="s">
        <v>9179</v>
      </c>
      <c r="B8390" t="s">
        <v>638</v>
      </c>
    </row>
    <row r="8391" spans="1:2">
      <c r="A8391" s="1" t="s">
        <v>9180</v>
      </c>
      <c r="B8391" t="s">
        <v>638</v>
      </c>
    </row>
    <row r="8392" spans="1:2">
      <c r="A8392" s="1" t="s">
        <v>9181</v>
      </c>
      <c r="B8392" t="s">
        <v>638</v>
      </c>
    </row>
    <row r="8393" spans="1:2">
      <c r="A8393" s="1" t="s">
        <v>9182</v>
      </c>
      <c r="B8393" t="s">
        <v>638</v>
      </c>
    </row>
    <row r="8394" spans="1:2">
      <c r="A8394" s="1" t="s">
        <v>9183</v>
      </c>
      <c r="B8394" t="s">
        <v>638</v>
      </c>
    </row>
    <row r="8395" spans="1:2">
      <c r="A8395" s="1" t="s">
        <v>9184</v>
      </c>
      <c r="B8395" t="s">
        <v>638</v>
      </c>
    </row>
    <row r="8396" spans="1:2">
      <c r="A8396" s="1" t="s">
        <v>9185</v>
      </c>
      <c r="B8396" t="s">
        <v>638</v>
      </c>
    </row>
    <row r="8397" spans="1:2">
      <c r="A8397" s="1" t="s">
        <v>9186</v>
      </c>
      <c r="B8397" t="s">
        <v>638</v>
      </c>
    </row>
    <row r="8398" spans="1:2">
      <c r="A8398" s="1" t="s">
        <v>9187</v>
      </c>
      <c r="B8398" t="s">
        <v>638</v>
      </c>
    </row>
    <row r="8399" spans="1:2">
      <c r="A8399" s="1" t="s">
        <v>9188</v>
      </c>
      <c r="B8399" t="s">
        <v>638</v>
      </c>
    </row>
    <row r="8400" spans="1:2">
      <c r="A8400" s="1" t="s">
        <v>9189</v>
      </c>
      <c r="B8400" t="s">
        <v>638</v>
      </c>
    </row>
    <row r="8401" spans="1:2">
      <c r="A8401" s="1" t="s">
        <v>9190</v>
      </c>
      <c r="B8401" t="s">
        <v>638</v>
      </c>
    </row>
    <row r="8402" spans="1:2">
      <c r="A8402" s="1" t="s">
        <v>9191</v>
      </c>
      <c r="B8402" t="s">
        <v>638</v>
      </c>
    </row>
    <row r="8403" spans="1:2">
      <c r="A8403" s="1" t="s">
        <v>9192</v>
      </c>
      <c r="B8403" t="s">
        <v>638</v>
      </c>
    </row>
    <row r="8404" spans="1:2">
      <c r="A8404" s="1" t="s">
        <v>9193</v>
      </c>
      <c r="B8404" t="s">
        <v>638</v>
      </c>
    </row>
    <row r="8405" spans="1:2">
      <c r="A8405" s="1" t="s">
        <v>9194</v>
      </c>
      <c r="B8405" t="s">
        <v>638</v>
      </c>
    </row>
    <row r="8406" spans="1:2">
      <c r="A8406" s="1" t="s">
        <v>9195</v>
      </c>
      <c r="B8406" t="s">
        <v>638</v>
      </c>
    </row>
    <row r="8407" spans="1:2">
      <c r="A8407" s="1" t="s">
        <v>9196</v>
      </c>
      <c r="B8407" t="s">
        <v>638</v>
      </c>
    </row>
    <row r="8408" spans="1:2">
      <c r="A8408" s="1" t="s">
        <v>9197</v>
      </c>
      <c r="B8408" t="s">
        <v>638</v>
      </c>
    </row>
    <row r="8409" spans="1:2">
      <c r="A8409" s="1" t="s">
        <v>9198</v>
      </c>
      <c r="B8409" t="s">
        <v>638</v>
      </c>
    </row>
    <row r="8410" spans="1:2">
      <c r="A8410" s="1" t="s">
        <v>9199</v>
      </c>
      <c r="B8410">
        <v>43816</v>
      </c>
    </row>
    <row r="8411" spans="1:2">
      <c r="A8411" s="1" t="s">
        <v>9200</v>
      </c>
      <c r="B8411" t="s">
        <v>638</v>
      </c>
    </row>
    <row r="8412" spans="1:2">
      <c r="A8412" s="1" t="s">
        <v>9201</v>
      </c>
      <c r="B8412" t="s">
        <v>638</v>
      </c>
    </row>
    <row r="8413" spans="1:2">
      <c r="A8413" s="1" t="s">
        <v>9202</v>
      </c>
      <c r="B8413" t="s">
        <v>638</v>
      </c>
    </row>
    <row r="8414" spans="1:2">
      <c r="A8414" s="1" t="s">
        <v>9203</v>
      </c>
      <c r="B8414" t="s">
        <v>638</v>
      </c>
    </row>
    <row r="8415" spans="1:2">
      <c r="A8415" s="1" t="s">
        <v>9204</v>
      </c>
      <c r="B8415" t="s">
        <v>638</v>
      </c>
    </row>
    <row r="8416" spans="1:2">
      <c r="A8416" s="1" t="s">
        <v>9205</v>
      </c>
      <c r="B8416" t="s">
        <v>638</v>
      </c>
    </row>
    <row r="8417" spans="1:2">
      <c r="A8417" s="1" t="s">
        <v>9206</v>
      </c>
      <c r="B8417" t="s">
        <v>638</v>
      </c>
    </row>
    <row r="8418" spans="1:2">
      <c r="A8418" s="1" t="s">
        <v>9207</v>
      </c>
      <c r="B8418" t="s">
        <v>638</v>
      </c>
    </row>
    <row r="8419" spans="1:2">
      <c r="A8419" s="1" t="s">
        <v>9208</v>
      </c>
      <c r="B8419" t="s">
        <v>638</v>
      </c>
    </row>
    <row r="8420" spans="1:2">
      <c r="A8420" s="1" t="s">
        <v>9209</v>
      </c>
      <c r="B8420" t="s">
        <v>638</v>
      </c>
    </row>
    <row r="8421" spans="1:2">
      <c r="A8421" s="1" t="s">
        <v>9210</v>
      </c>
      <c r="B8421" t="s">
        <v>638</v>
      </c>
    </row>
    <row r="8422" spans="1:2">
      <c r="A8422" s="1" t="s">
        <v>9211</v>
      </c>
      <c r="B8422" t="s">
        <v>638</v>
      </c>
    </row>
    <row r="8423" spans="1:2">
      <c r="A8423" s="1" t="s">
        <v>9212</v>
      </c>
      <c r="B8423" t="s">
        <v>638</v>
      </c>
    </row>
    <row r="8424" spans="1:2">
      <c r="A8424" s="1" t="s">
        <v>9213</v>
      </c>
      <c r="B8424" t="s">
        <v>638</v>
      </c>
    </row>
    <row r="8425" spans="1:2">
      <c r="A8425" s="1" t="s">
        <v>9214</v>
      </c>
      <c r="B8425" t="s">
        <v>638</v>
      </c>
    </row>
    <row r="8426" spans="1:2">
      <c r="A8426" s="1" t="s">
        <v>9215</v>
      </c>
      <c r="B8426" t="s">
        <v>638</v>
      </c>
    </row>
    <row r="8427" spans="1:2">
      <c r="A8427" s="1" t="s">
        <v>9216</v>
      </c>
      <c r="B8427" t="s">
        <v>638</v>
      </c>
    </row>
    <row r="8428" spans="1:2">
      <c r="A8428" s="1" t="s">
        <v>9217</v>
      </c>
      <c r="B8428" t="s">
        <v>638</v>
      </c>
    </row>
    <row r="8429" spans="1:2">
      <c r="A8429" s="1" t="s">
        <v>9218</v>
      </c>
      <c r="B8429" t="s">
        <v>638</v>
      </c>
    </row>
    <row r="8430" spans="1:2">
      <c r="A8430" s="1" t="s">
        <v>9219</v>
      </c>
      <c r="B8430" t="s">
        <v>638</v>
      </c>
    </row>
    <row r="8431" spans="1:2">
      <c r="A8431" s="1" t="s">
        <v>9220</v>
      </c>
      <c r="B8431" t="s">
        <v>638</v>
      </c>
    </row>
    <row r="8432" spans="1:2">
      <c r="A8432" s="1" t="s">
        <v>9221</v>
      </c>
      <c r="B8432" t="s">
        <v>638</v>
      </c>
    </row>
    <row r="8433" spans="1:2">
      <c r="A8433" s="1" t="s">
        <v>9222</v>
      </c>
      <c r="B8433" t="s">
        <v>638</v>
      </c>
    </row>
    <row r="8434" spans="1:2">
      <c r="A8434" s="1" t="s">
        <v>9223</v>
      </c>
      <c r="B8434" t="s">
        <v>638</v>
      </c>
    </row>
    <row r="8435" spans="1:2">
      <c r="A8435" s="1" t="s">
        <v>9224</v>
      </c>
      <c r="B8435" t="s">
        <v>638</v>
      </c>
    </row>
    <row r="8436" spans="1:2">
      <c r="A8436" s="1" t="s">
        <v>9225</v>
      </c>
      <c r="B8436" t="s">
        <v>638</v>
      </c>
    </row>
    <row r="8437" spans="1:2">
      <c r="A8437" s="1" t="s">
        <v>9226</v>
      </c>
      <c r="B8437" t="s">
        <v>638</v>
      </c>
    </row>
    <row r="8438" spans="1:2">
      <c r="A8438" s="1" t="s">
        <v>9227</v>
      </c>
      <c r="B8438" t="s">
        <v>638</v>
      </c>
    </row>
    <row r="8439" spans="1:2">
      <c r="A8439" s="1" t="s">
        <v>9228</v>
      </c>
      <c r="B8439" t="s">
        <v>638</v>
      </c>
    </row>
    <row r="8440" spans="1:2">
      <c r="A8440" s="1" t="s">
        <v>9229</v>
      </c>
      <c r="B8440" t="s">
        <v>638</v>
      </c>
    </row>
    <row r="8441" spans="1:2">
      <c r="A8441" s="1" t="s">
        <v>9230</v>
      </c>
      <c r="B8441" t="s">
        <v>638</v>
      </c>
    </row>
    <row r="8442" spans="1:2">
      <c r="A8442" s="1" t="s">
        <v>9231</v>
      </c>
      <c r="B8442" t="s">
        <v>638</v>
      </c>
    </row>
    <row r="8443" spans="1:2">
      <c r="A8443" s="1" t="s">
        <v>9232</v>
      </c>
      <c r="B8443" t="s">
        <v>638</v>
      </c>
    </row>
    <row r="8444" spans="1:2">
      <c r="A8444" s="1" t="s">
        <v>9233</v>
      </c>
      <c r="B8444" t="s">
        <v>638</v>
      </c>
    </row>
    <row r="8445" spans="1:2">
      <c r="A8445" s="1" t="s">
        <v>9234</v>
      </c>
      <c r="B8445" t="s">
        <v>638</v>
      </c>
    </row>
    <row r="8446" spans="1:2">
      <c r="A8446" s="1" t="s">
        <v>9235</v>
      </c>
      <c r="B8446" t="s">
        <v>638</v>
      </c>
    </row>
    <row r="8447" spans="1:2">
      <c r="A8447" s="1" t="s">
        <v>9236</v>
      </c>
      <c r="B8447" t="s">
        <v>638</v>
      </c>
    </row>
    <row r="8448" spans="1:2">
      <c r="A8448" s="1" t="s">
        <v>9237</v>
      </c>
      <c r="B8448" t="s">
        <v>638</v>
      </c>
    </row>
    <row r="8449" spans="1:2">
      <c r="A8449" s="1" t="s">
        <v>9238</v>
      </c>
      <c r="B8449" t="s">
        <v>638</v>
      </c>
    </row>
    <row r="8450" spans="1:2">
      <c r="A8450" s="1" t="s">
        <v>9239</v>
      </c>
      <c r="B8450" t="s">
        <v>638</v>
      </c>
    </row>
    <row r="8451" spans="1:2">
      <c r="A8451" s="1" t="s">
        <v>9240</v>
      </c>
      <c r="B8451" t="s">
        <v>638</v>
      </c>
    </row>
    <row r="8452" spans="1:2">
      <c r="A8452" s="1" t="s">
        <v>9241</v>
      </c>
      <c r="B8452" t="s">
        <v>638</v>
      </c>
    </row>
    <row r="8453" spans="1:2">
      <c r="A8453" s="1" t="s">
        <v>9242</v>
      </c>
      <c r="B8453" t="s">
        <v>638</v>
      </c>
    </row>
    <row r="8454" spans="1:2">
      <c r="A8454" s="1" t="s">
        <v>9243</v>
      </c>
      <c r="B8454" t="s">
        <v>638</v>
      </c>
    </row>
    <row r="8455" spans="1:2">
      <c r="A8455" s="1" t="s">
        <v>9244</v>
      </c>
      <c r="B8455" t="s">
        <v>638</v>
      </c>
    </row>
    <row r="8456" spans="1:2">
      <c r="A8456" s="1" t="s">
        <v>9245</v>
      </c>
      <c r="B8456" t="s">
        <v>638</v>
      </c>
    </row>
    <row r="8457" spans="1:2">
      <c r="A8457" s="1" t="s">
        <v>9246</v>
      </c>
      <c r="B8457" t="s">
        <v>638</v>
      </c>
    </row>
    <row r="8458" spans="1:2">
      <c r="A8458" s="1" t="s">
        <v>9247</v>
      </c>
      <c r="B8458" t="s">
        <v>638</v>
      </c>
    </row>
    <row r="8459" spans="1:2">
      <c r="A8459" s="1" t="s">
        <v>9248</v>
      </c>
      <c r="B8459" t="s">
        <v>638</v>
      </c>
    </row>
    <row r="8460" spans="1:2">
      <c r="A8460" s="1" t="s">
        <v>9249</v>
      </c>
      <c r="B8460" t="s">
        <v>638</v>
      </c>
    </row>
    <row r="8461" spans="1:2">
      <c r="A8461" s="1" t="s">
        <v>9250</v>
      </c>
      <c r="B8461" t="s">
        <v>638</v>
      </c>
    </row>
    <row r="8462" spans="1:2">
      <c r="A8462" s="1" t="s">
        <v>9251</v>
      </c>
      <c r="B8462" t="s">
        <v>638</v>
      </c>
    </row>
    <row r="8463" spans="1:2">
      <c r="A8463" s="1" t="s">
        <v>9252</v>
      </c>
      <c r="B8463" t="s">
        <v>638</v>
      </c>
    </row>
    <row r="8464" spans="1:2">
      <c r="A8464" s="1" t="s">
        <v>9253</v>
      </c>
      <c r="B8464" t="s">
        <v>638</v>
      </c>
    </row>
    <row r="8465" spans="1:2">
      <c r="A8465" s="1" t="s">
        <v>9254</v>
      </c>
      <c r="B8465" t="s">
        <v>638</v>
      </c>
    </row>
    <row r="8466" spans="1:2">
      <c r="A8466" s="1" t="s">
        <v>9255</v>
      </c>
      <c r="B8466" t="s">
        <v>638</v>
      </c>
    </row>
    <row r="8467" spans="1:2">
      <c r="A8467" s="1" t="s">
        <v>9256</v>
      </c>
      <c r="B8467" t="s">
        <v>638</v>
      </c>
    </row>
    <row r="8468" spans="1:2">
      <c r="A8468" s="1" t="s">
        <v>9257</v>
      </c>
      <c r="B8468" t="s">
        <v>638</v>
      </c>
    </row>
    <row r="8469" spans="1:2">
      <c r="A8469" s="1" t="s">
        <v>9258</v>
      </c>
      <c r="B8469" t="s">
        <v>638</v>
      </c>
    </row>
    <row r="8470" spans="1:2">
      <c r="A8470" s="1" t="s">
        <v>9259</v>
      </c>
      <c r="B8470" t="s">
        <v>638</v>
      </c>
    </row>
    <row r="8471" spans="1:2">
      <c r="A8471" s="1" t="s">
        <v>9260</v>
      </c>
      <c r="B8471" t="s">
        <v>638</v>
      </c>
    </row>
    <row r="8472" spans="1:2">
      <c r="A8472" s="1" t="s">
        <v>9261</v>
      </c>
      <c r="B8472" t="s">
        <v>638</v>
      </c>
    </row>
    <row r="8473" spans="1:2">
      <c r="A8473" s="1" t="s">
        <v>9262</v>
      </c>
      <c r="B8473" t="s">
        <v>638</v>
      </c>
    </row>
    <row r="8474" spans="1:2">
      <c r="A8474" s="1" t="s">
        <v>9263</v>
      </c>
      <c r="B8474" t="s">
        <v>638</v>
      </c>
    </row>
    <row r="8475" spans="1:2">
      <c r="A8475" s="1" t="s">
        <v>9264</v>
      </c>
      <c r="B8475" t="s">
        <v>638</v>
      </c>
    </row>
    <row r="8476" spans="1:2">
      <c r="A8476" s="1" t="s">
        <v>9265</v>
      </c>
      <c r="B8476" t="s">
        <v>638</v>
      </c>
    </row>
    <row r="8477" spans="1:2">
      <c r="A8477" s="1" t="s">
        <v>9266</v>
      </c>
      <c r="B8477" t="s">
        <v>638</v>
      </c>
    </row>
    <row r="8478" spans="1:2">
      <c r="A8478" s="1" t="s">
        <v>9267</v>
      </c>
      <c r="B8478" t="s">
        <v>638</v>
      </c>
    </row>
    <row r="8479" spans="1:2">
      <c r="A8479" s="1" t="s">
        <v>9268</v>
      </c>
      <c r="B8479" t="s">
        <v>638</v>
      </c>
    </row>
    <row r="8480" spans="1:2">
      <c r="A8480" s="1" t="s">
        <v>9269</v>
      </c>
      <c r="B8480" t="s">
        <v>638</v>
      </c>
    </row>
    <row r="8481" spans="1:2">
      <c r="A8481" s="1" t="s">
        <v>9270</v>
      </c>
      <c r="B8481" t="s">
        <v>638</v>
      </c>
    </row>
    <row r="8482" spans="1:2">
      <c r="A8482" s="1" t="s">
        <v>9271</v>
      </c>
      <c r="B8482" t="s">
        <v>638</v>
      </c>
    </row>
    <row r="8483" spans="1:2">
      <c r="A8483" s="1" t="s">
        <v>9272</v>
      </c>
      <c r="B8483" t="s">
        <v>638</v>
      </c>
    </row>
    <row r="8484" spans="1:2">
      <c r="A8484" s="1" t="s">
        <v>9273</v>
      </c>
      <c r="B8484" t="s">
        <v>638</v>
      </c>
    </row>
    <row r="8485" spans="1:2">
      <c r="A8485" s="1" t="s">
        <v>9274</v>
      </c>
      <c r="B8485" t="s">
        <v>638</v>
      </c>
    </row>
    <row r="8486" spans="1:2">
      <c r="A8486" s="1" t="s">
        <v>9275</v>
      </c>
      <c r="B8486" t="s">
        <v>638</v>
      </c>
    </row>
    <row r="8487" spans="1:2">
      <c r="A8487" s="1" t="s">
        <v>9276</v>
      </c>
      <c r="B8487" t="s">
        <v>638</v>
      </c>
    </row>
    <row r="8488" spans="1:2">
      <c r="A8488" s="1" t="s">
        <v>9277</v>
      </c>
      <c r="B8488" t="s">
        <v>638</v>
      </c>
    </row>
    <row r="8489" spans="1:2">
      <c r="A8489" s="1" t="s">
        <v>9278</v>
      </c>
      <c r="B8489" t="s">
        <v>638</v>
      </c>
    </row>
    <row r="8490" spans="1:2">
      <c r="A8490" s="1" t="s">
        <v>9279</v>
      </c>
      <c r="B8490" t="s">
        <v>638</v>
      </c>
    </row>
    <row r="8491" spans="1:2">
      <c r="A8491" s="1" t="s">
        <v>9280</v>
      </c>
      <c r="B8491" t="s">
        <v>638</v>
      </c>
    </row>
    <row r="8492" spans="1:2">
      <c r="A8492" s="1" t="s">
        <v>9281</v>
      </c>
      <c r="B8492" t="s">
        <v>638</v>
      </c>
    </row>
    <row r="8493" spans="1:2">
      <c r="A8493" s="1" t="s">
        <v>9282</v>
      </c>
      <c r="B8493" t="s">
        <v>638</v>
      </c>
    </row>
    <row r="8494" spans="1:2">
      <c r="A8494" s="1" t="s">
        <v>9283</v>
      </c>
      <c r="B8494" t="s">
        <v>638</v>
      </c>
    </row>
    <row r="8495" spans="1:2">
      <c r="A8495" s="1" t="s">
        <v>9284</v>
      </c>
      <c r="B8495" t="s">
        <v>638</v>
      </c>
    </row>
    <row r="8496" spans="1:2">
      <c r="A8496" s="1" t="s">
        <v>9285</v>
      </c>
      <c r="B8496" t="s">
        <v>638</v>
      </c>
    </row>
    <row r="8497" spans="1:2">
      <c r="A8497" s="1" t="s">
        <v>9286</v>
      </c>
      <c r="B8497" t="s">
        <v>638</v>
      </c>
    </row>
    <row r="8498" spans="1:2">
      <c r="A8498" s="1" t="s">
        <v>9287</v>
      </c>
      <c r="B8498" t="s">
        <v>638</v>
      </c>
    </row>
    <row r="8499" spans="1:2">
      <c r="A8499" s="1" t="s">
        <v>9288</v>
      </c>
      <c r="B8499" t="s">
        <v>638</v>
      </c>
    </row>
    <row r="8500" spans="1:2">
      <c r="A8500" s="1" t="s">
        <v>9289</v>
      </c>
      <c r="B8500" t="s">
        <v>638</v>
      </c>
    </row>
    <row r="8501" spans="1:2">
      <c r="A8501" s="1" t="s">
        <v>9290</v>
      </c>
      <c r="B8501" t="s">
        <v>638</v>
      </c>
    </row>
    <row r="8502" spans="1:2">
      <c r="A8502" s="1" t="s">
        <v>9291</v>
      </c>
      <c r="B8502" t="s">
        <v>638</v>
      </c>
    </row>
    <row r="8503" spans="1:2">
      <c r="A8503" s="1" t="s">
        <v>9292</v>
      </c>
      <c r="B8503" t="s">
        <v>638</v>
      </c>
    </row>
    <row r="8504" spans="1:2">
      <c r="A8504" s="1" t="s">
        <v>9293</v>
      </c>
      <c r="B8504" t="s">
        <v>638</v>
      </c>
    </row>
    <row r="8505" spans="1:2">
      <c r="A8505" s="1" t="s">
        <v>9294</v>
      </c>
      <c r="B8505" t="s">
        <v>638</v>
      </c>
    </row>
    <row r="8506" spans="1:2">
      <c r="A8506" s="1" t="s">
        <v>9295</v>
      </c>
      <c r="B8506" t="s">
        <v>638</v>
      </c>
    </row>
    <row r="8507" spans="1:2">
      <c r="A8507" s="1" t="s">
        <v>9296</v>
      </c>
      <c r="B8507" t="s">
        <v>638</v>
      </c>
    </row>
    <row r="8508" spans="1:2">
      <c r="A8508" s="1" t="s">
        <v>9297</v>
      </c>
      <c r="B8508" t="s">
        <v>638</v>
      </c>
    </row>
    <row r="8509" spans="1:2">
      <c r="A8509" s="1" t="s">
        <v>9298</v>
      </c>
      <c r="B8509" t="s">
        <v>638</v>
      </c>
    </row>
    <row r="8510" spans="1:2">
      <c r="A8510" s="1" t="s">
        <v>9299</v>
      </c>
      <c r="B8510" t="s">
        <v>638</v>
      </c>
    </row>
    <row r="8511" spans="1:2">
      <c r="A8511" s="1" t="s">
        <v>9300</v>
      </c>
      <c r="B8511" t="s">
        <v>638</v>
      </c>
    </row>
    <row r="8512" spans="1:2">
      <c r="A8512" s="1" t="s">
        <v>9301</v>
      </c>
      <c r="B8512" t="s">
        <v>638</v>
      </c>
    </row>
    <row r="8513" spans="1:2">
      <c r="A8513" s="1" t="s">
        <v>9302</v>
      </c>
      <c r="B8513" t="s">
        <v>638</v>
      </c>
    </row>
    <row r="8514" spans="1:2">
      <c r="A8514" s="1" t="s">
        <v>9303</v>
      </c>
      <c r="B8514" t="s">
        <v>638</v>
      </c>
    </row>
    <row r="8515" spans="1:2">
      <c r="A8515" s="1" t="s">
        <v>9304</v>
      </c>
      <c r="B8515" t="s">
        <v>638</v>
      </c>
    </row>
    <row r="8516" spans="1:2">
      <c r="A8516" s="1" t="s">
        <v>9305</v>
      </c>
      <c r="B8516" t="s">
        <v>638</v>
      </c>
    </row>
    <row r="8517" spans="1:2">
      <c r="A8517" s="1" t="s">
        <v>9306</v>
      </c>
      <c r="B8517" t="s">
        <v>638</v>
      </c>
    </row>
    <row r="8518" spans="1:2">
      <c r="A8518" s="1" t="s">
        <v>9307</v>
      </c>
      <c r="B8518" t="s">
        <v>638</v>
      </c>
    </row>
    <row r="8519" spans="1:2">
      <c r="A8519" s="1" t="s">
        <v>9308</v>
      </c>
      <c r="B8519" t="s">
        <v>638</v>
      </c>
    </row>
    <row r="8520" spans="1:2">
      <c r="A8520" s="1" t="s">
        <v>9309</v>
      </c>
      <c r="B8520" t="s">
        <v>638</v>
      </c>
    </row>
    <row r="8521" spans="1:2">
      <c r="A8521" s="1" t="s">
        <v>9310</v>
      </c>
      <c r="B8521" t="s">
        <v>638</v>
      </c>
    </row>
    <row r="8522" spans="1:2">
      <c r="A8522" s="1" t="s">
        <v>9311</v>
      </c>
      <c r="B8522" t="s">
        <v>638</v>
      </c>
    </row>
    <row r="8523" spans="1:2">
      <c r="A8523" s="1" t="s">
        <v>9312</v>
      </c>
      <c r="B8523" t="s">
        <v>638</v>
      </c>
    </row>
    <row r="8524" spans="1:2">
      <c r="A8524" s="1" t="s">
        <v>9313</v>
      </c>
      <c r="B8524" t="s">
        <v>638</v>
      </c>
    </row>
    <row r="8525" spans="1:2">
      <c r="A8525" s="1" t="s">
        <v>9314</v>
      </c>
      <c r="B8525" t="s">
        <v>638</v>
      </c>
    </row>
    <row r="8526" spans="1:2">
      <c r="A8526" s="1" t="s">
        <v>9315</v>
      </c>
      <c r="B8526" t="s">
        <v>638</v>
      </c>
    </row>
    <row r="8527" spans="1:2">
      <c r="A8527" s="1" t="s">
        <v>9316</v>
      </c>
      <c r="B8527" t="s">
        <v>638</v>
      </c>
    </row>
    <row r="8528" spans="1:2">
      <c r="A8528" s="1" t="s">
        <v>9317</v>
      </c>
      <c r="B8528" t="s">
        <v>638</v>
      </c>
    </row>
    <row r="8529" spans="1:2">
      <c r="A8529" s="1" t="s">
        <v>9318</v>
      </c>
      <c r="B8529" t="s">
        <v>638</v>
      </c>
    </row>
    <row r="8530" spans="1:2">
      <c r="A8530" s="1" t="s">
        <v>9319</v>
      </c>
      <c r="B8530" t="s">
        <v>638</v>
      </c>
    </row>
    <row r="8531" spans="1:2">
      <c r="A8531" s="1" t="s">
        <v>9320</v>
      </c>
      <c r="B8531" t="s">
        <v>638</v>
      </c>
    </row>
    <row r="8532" spans="1:2">
      <c r="A8532" s="1" t="s">
        <v>9321</v>
      </c>
      <c r="B8532" t="s">
        <v>638</v>
      </c>
    </row>
    <row r="8533" spans="1:2">
      <c r="A8533" s="1" t="s">
        <v>9322</v>
      </c>
      <c r="B8533" t="s">
        <v>638</v>
      </c>
    </row>
    <row r="8534" spans="1:2">
      <c r="A8534" s="1" t="s">
        <v>9323</v>
      </c>
      <c r="B8534" t="s">
        <v>638</v>
      </c>
    </row>
    <row r="8535" spans="1:2">
      <c r="A8535" s="1" t="s">
        <v>9324</v>
      </c>
      <c r="B8535" t="s">
        <v>638</v>
      </c>
    </row>
    <row r="8536" spans="1:2">
      <c r="A8536" s="1" t="s">
        <v>9325</v>
      </c>
      <c r="B8536" t="s">
        <v>638</v>
      </c>
    </row>
    <row r="8537" spans="1:2">
      <c r="A8537" s="1" t="s">
        <v>9326</v>
      </c>
      <c r="B8537" t="s">
        <v>638</v>
      </c>
    </row>
    <row r="8538" spans="1:2">
      <c r="A8538" s="1" t="s">
        <v>9327</v>
      </c>
      <c r="B8538" t="s">
        <v>638</v>
      </c>
    </row>
    <row r="8539" spans="1:2">
      <c r="A8539" s="1" t="s">
        <v>9328</v>
      </c>
      <c r="B8539" t="s">
        <v>638</v>
      </c>
    </row>
    <row r="8540" spans="1:2">
      <c r="A8540" s="1" t="s">
        <v>9329</v>
      </c>
      <c r="B8540" t="s">
        <v>638</v>
      </c>
    </row>
    <row r="8541" spans="1:2">
      <c r="A8541" s="1" t="s">
        <v>9330</v>
      </c>
      <c r="B8541" t="s">
        <v>638</v>
      </c>
    </row>
    <row r="8542" spans="1:2">
      <c r="A8542" s="1" t="s">
        <v>9331</v>
      </c>
      <c r="B8542" t="s">
        <v>638</v>
      </c>
    </row>
    <row r="8543" spans="1:2">
      <c r="A8543" s="1" t="s">
        <v>9332</v>
      </c>
      <c r="B8543" t="s">
        <v>638</v>
      </c>
    </row>
    <row r="8544" spans="1:2">
      <c r="A8544" s="1" t="s">
        <v>9333</v>
      </c>
      <c r="B8544" t="s">
        <v>638</v>
      </c>
    </row>
    <row r="8545" spans="1:2">
      <c r="A8545" s="1" t="s">
        <v>9334</v>
      </c>
      <c r="B8545" t="s">
        <v>638</v>
      </c>
    </row>
    <row r="8546" spans="1:2">
      <c r="A8546" s="1" t="s">
        <v>9335</v>
      </c>
      <c r="B8546" t="s">
        <v>638</v>
      </c>
    </row>
    <row r="8547" spans="1:2">
      <c r="A8547" s="1" t="s">
        <v>9336</v>
      </c>
      <c r="B8547" t="s">
        <v>638</v>
      </c>
    </row>
    <row r="8548" spans="1:2">
      <c r="A8548" s="1" t="s">
        <v>9337</v>
      </c>
      <c r="B8548" t="s">
        <v>638</v>
      </c>
    </row>
    <row r="8549" spans="1:2">
      <c r="A8549" s="1" t="s">
        <v>9338</v>
      </c>
      <c r="B8549" t="s">
        <v>638</v>
      </c>
    </row>
    <row r="8550" spans="1:2">
      <c r="A8550" s="1" t="s">
        <v>9339</v>
      </c>
      <c r="B8550" t="s">
        <v>638</v>
      </c>
    </row>
    <row r="8551" spans="1:2">
      <c r="A8551" s="1" t="s">
        <v>9340</v>
      </c>
      <c r="B8551" t="s">
        <v>638</v>
      </c>
    </row>
    <row r="8552" spans="1:2">
      <c r="A8552" s="1" t="s">
        <v>9341</v>
      </c>
      <c r="B8552" t="s">
        <v>638</v>
      </c>
    </row>
    <row r="8553" spans="1:2">
      <c r="A8553" s="1" t="s">
        <v>9342</v>
      </c>
      <c r="B8553" t="s">
        <v>638</v>
      </c>
    </row>
    <row r="8554" spans="1:2">
      <c r="A8554" s="1" t="s">
        <v>9343</v>
      </c>
      <c r="B8554" t="s">
        <v>638</v>
      </c>
    </row>
    <row r="8555" spans="1:2">
      <c r="A8555" s="1" t="s">
        <v>9344</v>
      </c>
      <c r="B8555" t="s">
        <v>638</v>
      </c>
    </row>
    <row r="8556" spans="1:2">
      <c r="A8556" s="1" t="s">
        <v>9345</v>
      </c>
      <c r="B8556" t="s">
        <v>638</v>
      </c>
    </row>
    <row r="8557" spans="1:2">
      <c r="A8557" s="1" t="s">
        <v>9346</v>
      </c>
      <c r="B8557" t="s">
        <v>638</v>
      </c>
    </row>
    <row r="8558" spans="1:2">
      <c r="A8558" s="1" t="s">
        <v>9347</v>
      </c>
      <c r="B8558" t="s">
        <v>638</v>
      </c>
    </row>
    <row r="8559" spans="1:2">
      <c r="A8559" s="1" t="s">
        <v>9348</v>
      </c>
      <c r="B8559" t="s">
        <v>638</v>
      </c>
    </row>
    <row r="8560" spans="1:2">
      <c r="A8560" s="1" t="s">
        <v>9349</v>
      </c>
      <c r="B8560" t="s">
        <v>638</v>
      </c>
    </row>
    <row r="8561" spans="1:2">
      <c r="A8561" s="1" t="s">
        <v>9350</v>
      </c>
      <c r="B8561" t="s">
        <v>638</v>
      </c>
    </row>
    <row r="8562" spans="1:2">
      <c r="A8562" s="1" t="s">
        <v>9351</v>
      </c>
      <c r="B8562" t="s">
        <v>638</v>
      </c>
    </row>
    <row r="8563" spans="1:2">
      <c r="A8563" s="1" t="s">
        <v>9352</v>
      </c>
      <c r="B8563" t="s">
        <v>638</v>
      </c>
    </row>
    <row r="8564" spans="1:2">
      <c r="A8564" s="1" t="s">
        <v>9353</v>
      </c>
      <c r="B8564" t="s">
        <v>638</v>
      </c>
    </row>
    <row r="8565" spans="1:2">
      <c r="A8565" s="1" t="s">
        <v>9354</v>
      </c>
      <c r="B8565" t="s">
        <v>638</v>
      </c>
    </row>
    <row r="8566" spans="1:2">
      <c r="A8566" s="1" t="s">
        <v>9355</v>
      </c>
      <c r="B8566" t="s">
        <v>638</v>
      </c>
    </row>
    <row r="8567" spans="1:2">
      <c r="A8567" s="1" t="s">
        <v>9356</v>
      </c>
      <c r="B8567" t="s">
        <v>638</v>
      </c>
    </row>
    <row r="8568" spans="1:2">
      <c r="A8568" s="1" t="s">
        <v>9357</v>
      </c>
      <c r="B8568" t="s">
        <v>638</v>
      </c>
    </row>
    <row r="8569" spans="1:2">
      <c r="A8569" s="1" t="s">
        <v>9358</v>
      </c>
      <c r="B8569" t="s">
        <v>638</v>
      </c>
    </row>
    <row r="8570" spans="1:2">
      <c r="A8570" s="1" t="s">
        <v>9359</v>
      </c>
      <c r="B8570" t="s">
        <v>638</v>
      </c>
    </row>
    <row r="8571" spans="1:2">
      <c r="A8571" s="1" t="s">
        <v>9360</v>
      </c>
      <c r="B8571" t="s">
        <v>638</v>
      </c>
    </row>
    <row r="8572" spans="1:2">
      <c r="A8572" s="1" t="s">
        <v>9361</v>
      </c>
      <c r="B8572" t="s">
        <v>638</v>
      </c>
    </row>
    <row r="8573" spans="1:2">
      <c r="A8573" s="1" t="s">
        <v>9362</v>
      </c>
      <c r="B8573" t="s">
        <v>638</v>
      </c>
    </row>
    <row r="8574" spans="1:2">
      <c r="A8574" s="1" t="s">
        <v>9363</v>
      </c>
      <c r="B8574" t="s">
        <v>638</v>
      </c>
    </row>
    <row r="8575" spans="1:2">
      <c r="A8575" s="1" t="s">
        <v>9364</v>
      </c>
      <c r="B8575" t="s">
        <v>638</v>
      </c>
    </row>
    <row r="8576" spans="1:2">
      <c r="A8576" s="1" t="s">
        <v>9365</v>
      </c>
      <c r="B8576" t="s">
        <v>638</v>
      </c>
    </row>
    <row r="8577" spans="1:2">
      <c r="A8577" s="1" t="s">
        <v>9366</v>
      </c>
      <c r="B8577" t="s">
        <v>638</v>
      </c>
    </row>
    <row r="8578" spans="1:2">
      <c r="A8578" s="1" t="s">
        <v>9367</v>
      </c>
      <c r="B8578" t="s">
        <v>638</v>
      </c>
    </row>
    <row r="8579" spans="1:2">
      <c r="A8579" s="1" t="s">
        <v>9368</v>
      </c>
      <c r="B8579" t="s">
        <v>638</v>
      </c>
    </row>
    <row r="8580" spans="1:2">
      <c r="A8580" s="1" t="s">
        <v>9369</v>
      </c>
      <c r="B8580" t="s">
        <v>638</v>
      </c>
    </row>
    <row r="8581" spans="1:2">
      <c r="A8581" s="1" t="s">
        <v>9370</v>
      </c>
      <c r="B8581" t="s">
        <v>638</v>
      </c>
    </row>
    <row r="8582" spans="1:2">
      <c r="A8582" s="1" t="s">
        <v>9371</v>
      </c>
      <c r="B8582" t="s">
        <v>638</v>
      </c>
    </row>
    <row r="8583" spans="1:2">
      <c r="A8583" s="1" t="s">
        <v>9372</v>
      </c>
      <c r="B8583" t="s">
        <v>638</v>
      </c>
    </row>
    <row r="8584" spans="1:2">
      <c r="A8584" s="1" t="s">
        <v>9373</v>
      </c>
      <c r="B8584" t="s">
        <v>638</v>
      </c>
    </row>
    <row r="8585" spans="1:2">
      <c r="A8585" s="1" t="s">
        <v>9374</v>
      </c>
      <c r="B8585" t="s">
        <v>638</v>
      </c>
    </row>
    <row r="8586" spans="1:2">
      <c r="A8586" s="1" t="s">
        <v>9375</v>
      </c>
      <c r="B8586" t="s">
        <v>638</v>
      </c>
    </row>
    <row r="8587" spans="1:2">
      <c r="A8587" s="1" t="s">
        <v>9376</v>
      </c>
      <c r="B8587" t="s">
        <v>638</v>
      </c>
    </row>
    <row r="8588" spans="1:2">
      <c r="A8588" s="1" t="s">
        <v>9377</v>
      </c>
      <c r="B8588" t="s">
        <v>638</v>
      </c>
    </row>
    <row r="8589" spans="1:2">
      <c r="A8589" s="1" t="s">
        <v>9378</v>
      </c>
      <c r="B8589" t="s">
        <v>638</v>
      </c>
    </row>
    <row r="8590" spans="1:2">
      <c r="A8590" s="1" t="s">
        <v>9379</v>
      </c>
      <c r="B8590" t="s">
        <v>638</v>
      </c>
    </row>
    <row r="8591" spans="1:2">
      <c r="A8591" s="1" t="s">
        <v>9380</v>
      </c>
      <c r="B8591" t="s">
        <v>638</v>
      </c>
    </row>
    <row r="8592" spans="1:2">
      <c r="A8592" s="1" t="s">
        <v>9381</v>
      </c>
      <c r="B8592" t="s">
        <v>638</v>
      </c>
    </row>
    <row r="8593" spans="1:2">
      <c r="A8593" s="1" t="s">
        <v>9382</v>
      </c>
      <c r="B8593" t="s">
        <v>638</v>
      </c>
    </row>
    <row r="8594" spans="1:2">
      <c r="A8594" s="1" t="s">
        <v>9383</v>
      </c>
      <c r="B8594" t="s">
        <v>638</v>
      </c>
    </row>
    <row r="8595" spans="1:2">
      <c r="A8595" s="1" t="s">
        <v>9384</v>
      </c>
      <c r="B8595" t="s">
        <v>638</v>
      </c>
    </row>
    <row r="8596" spans="1:2">
      <c r="A8596" s="1" t="s">
        <v>9385</v>
      </c>
      <c r="B8596" t="s">
        <v>638</v>
      </c>
    </row>
    <row r="8597" spans="1:2">
      <c r="A8597" s="1" t="s">
        <v>9386</v>
      </c>
      <c r="B8597" t="s">
        <v>638</v>
      </c>
    </row>
    <row r="8598" spans="1:2">
      <c r="A8598" s="1" t="s">
        <v>9387</v>
      </c>
      <c r="B8598" t="s">
        <v>638</v>
      </c>
    </row>
    <row r="8599" spans="1:2">
      <c r="A8599" s="1" t="s">
        <v>9388</v>
      </c>
      <c r="B8599" t="s">
        <v>638</v>
      </c>
    </row>
    <row r="8600" spans="1:2">
      <c r="A8600" s="1" t="s">
        <v>9389</v>
      </c>
      <c r="B8600" t="s">
        <v>638</v>
      </c>
    </row>
    <row r="8601" spans="1:2">
      <c r="A8601" s="1" t="s">
        <v>9390</v>
      </c>
      <c r="B8601" t="s">
        <v>638</v>
      </c>
    </row>
    <row r="8602" spans="1:2">
      <c r="A8602" s="1" t="s">
        <v>9391</v>
      </c>
      <c r="B8602" t="s">
        <v>638</v>
      </c>
    </row>
    <row r="8603" spans="1:2">
      <c r="A8603" s="1" t="s">
        <v>9392</v>
      </c>
      <c r="B8603" t="s">
        <v>638</v>
      </c>
    </row>
    <row r="8604" spans="1:2">
      <c r="A8604" s="1" t="s">
        <v>9393</v>
      </c>
      <c r="B8604" t="s">
        <v>638</v>
      </c>
    </row>
    <row r="8605" spans="1:2">
      <c r="A8605" s="1" t="s">
        <v>9394</v>
      </c>
      <c r="B8605" t="s">
        <v>638</v>
      </c>
    </row>
    <row r="8606" spans="1:2">
      <c r="A8606" s="1" t="s">
        <v>9395</v>
      </c>
      <c r="B8606" t="s">
        <v>638</v>
      </c>
    </row>
    <row r="8607" spans="1:2">
      <c r="A8607" s="1" t="s">
        <v>9396</v>
      </c>
      <c r="B8607" t="s">
        <v>638</v>
      </c>
    </row>
    <row r="8608" spans="1:2">
      <c r="A8608" s="1" t="s">
        <v>9397</v>
      </c>
      <c r="B8608" t="s">
        <v>638</v>
      </c>
    </row>
    <row r="8609" spans="1:2">
      <c r="A8609" s="1" t="s">
        <v>9398</v>
      </c>
      <c r="B8609" t="s">
        <v>638</v>
      </c>
    </row>
    <row r="8610" spans="1:2">
      <c r="A8610" s="1" t="s">
        <v>9399</v>
      </c>
      <c r="B8610" t="s">
        <v>638</v>
      </c>
    </row>
    <row r="8611" spans="1:2">
      <c r="A8611" s="1" t="s">
        <v>9400</v>
      </c>
      <c r="B8611" t="s">
        <v>638</v>
      </c>
    </row>
    <row r="8612" spans="1:2">
      <c r="A8612" s="1" t="s">
        <v>9401</v>
      </c>
      <c r="B8612" t="s">
        <v>638</v>
      </c>
    </row>
    <row r="8613" spans="1:2">
      <c r="A8613" s="1" t="s">
        <v>9402</v>
      </c>
      <c r="B8613" t="s">
        <v>638</v>
      </c>
    </row>
    <row r="8614" spans="1:2">
      <c r="A8614" s="1" t="s">
        <v>9403</v>
      </c>
      <c r="B8614" t="s">
        <v>638</v>
      </c>
    </row>
    <row r="8615" spans="1:2">
      <c r="A8615" s="1" t="s">
        <v>9404</v>
      </c>
      <c r="B8615" t="s">
        <v>638</v>
      </c>
    </row>
    <row r="8616" spans="1:2">
      <c r="A8616" s="1" t="s">
        <v>9405</v>
      </c>
      <c r="B8616" t="s">
        <v>638</v>
      </c>
    </row>
    <row r="8617" spans="1:2">
      <c r="A8617" s="1" t="s">
        <v>9406</v>
      </c>
      <c r="B8617" t="s">
        <v>638</v>
      </c>
    </row>
    <row r="8618" spans="1:2">
      <c r="A8618" s="1" t="s">
        <v>9407</v>
      </c>
      <c r="B8618" t="s">
        <v>638</v>
      </c>
    </row>
    <row r="8619" spans="1:2">
      <c r="A8619" s="1" t="s">
        <v>9408</v>
      </c>
      <c r="B8619" t="s">
        <v>638</v>
      </c>
    </row>
    <row r="8620" spans="1:2">
      <c r="A8620" s="1" t="s">
        <v>9409</v>
      </c>
      <c r="B8620" t="s">
        <v>638</v>
      </c>
    </row>
    <row r="8621" spans="1:2">
      <c r="A8621" s="1" t="s">
        <v>9410</v>
      </c>
      <c r="B8621" t="s">
        <v>638</v>
      </c>
    </row>
    <row r="8622" spans="1:2">
      <c r="A8622" s="1" t="s">
        <v>9411</v>
      </c>
      <c r="B8622" t="s">
        <v>638</v>
      </c>
    </row>
    <row r="8623" spans="1:2">
      <c r="A8623" s="1" t="s">
        <v>9412</v>
      </c>
      <c r="B8623" t="s">
        <v>638</v>
      </c>
    </row>
    <row r="8624" spans="1:2">
      <c r="A8624" s="1" t="s">
        <v>9413</v>
      </c>
      <c r="B8624" t="s">
        <v>638</v>
      </c>
    </row>
    <row r="8625" spans="1:2">
      <c r="A8625" s="1" t="s">
        <v>9414</v>
      </c>
      <c r="B8625" t="s">
        <v>638</v>
      </c>
    </row>
    <row r="8626" spans="1:2">
      <c r="A8626" s="1" t="s">
        <v>9415</v>
      </c>
      <c r="B8626" t="s">
        <v>638</v>
      </c>
    </row>
    <row r="8627" spans="1:2">
      <c r="A8627" s="1" t="s">
        <v>9416</v>
      </c>
      <c r="B8627" t="s">
        <v>638</v>
      </c>
    </row>
    <row r="8628" spans="1:2">
      <c r="A8628" s="1" t="s">
        <v>9417</v>
      </c>
      <c r="B8628" t="s">
        <v>638</v>
      </c>
    </row>
    <row r="8629" spans="1:2">
      <c r="A8629" s="1" t="s">
        <v>9418</v>
      </c>
      <c r="B8629" t="s">
        <v>638</v>
      </c>
    </row>
    <row r="8630" spans="1:2">
      <c r="A8630" s="1" t="s">
        <v>9419</v>
      </c>
      <c r="B8630" t="s">
        <v>638</v>
      </c>
    </row>
    <row r="8631" spans="1:2">
      <c r="A8631" s="1" t="s">
        <v>9420</v>
      </c>
      <c r="B8631" t="s">
        <v>638</v>
      </c>
    </row>
    <row r="8632" spans="1:2">
      <c r="A8632" s="1" t="s">
        <v>9421</v>
      </c>
      <c r="B8632" t="s">
        <v>638</v>
      </c>
    </row>
    <row r="8633" spans="1:2">
      <c r="A8633" s="1" t="s">
        <v>9422</v>
      </c>
      <c r="B8633" t="s">
        <v>638</v>
      </c>
    </row>
    <row r="8634" spans="1:2">
      <c r="A8634" s="1" t="s">
        <v>9423</v>
      </c>
      <c r="B8634" t="s">
        <v>638</v>
      </c>
    </row>
    <row r="8635" spans="1:2">
      <c r="A8635" s="1" t="s">
        <v>9424</v>
      </c>
      <c r="B8635" t="s">
        <v>638</v>
      </c>
    </row>
    <row r="8636" spans="1:2">
      <c r="A8636" s="1" t="s">
        <v>9425</v>
      </c>
      <c r="B8636" t="s">
        <v>638</v>
      </c>
    </row>
    <row r="8637" spans="1:2">
      <c r="A8637" s="1" t="s">
        <v>9426</v>
      </c>
      <c r="B8637" t="s">
        <v>638</v>
      </c>
    </row>
    <row r="8638" spans="1:2">
      <c r="A8638" s="1" t="s">
        <v>9427</v>
      </c>
      <c r="B8638" t="s">
        <v>638</v>
      </c>
    </row>
    <row r="8639" spans="1:2">
      <c r="A8639" s="1" t="s">
        <v>9428</v>
      </c>
      <c r="B8639" t="s">
        <v>638</v>
      </c>
    </row>
    <row r="8640" spans="1:2">
      <c r="A8640" s="1" t="s">
        <v>9429</v>
      </c>
      <c r="B8640" t="s">
        <v>638</v>
      </c>
    </row>
    <row r="8641" spans="1:2">
      <c r="A8641" s="1" t="s">
        <v>9430</v>
      </c>
      <c r="B8641" t="s">
        <v>638</v>
      </c>
    </row>
    <row r="8642" spans="1:2">
      <c r="A8642" s="1" t="s">
        <v>9431</v>
      </c>
      <c r="B8642" t="s">
        <v>638</v>
      </c>
    </row>
    <row r="8643" spans="1:2">
      <c r="A8643" s="1" t="s">
        <v>9432</v>
      </c>
      <c r="B8643" t="s">
        <v>638</v>
      </c>
    </row>
    <row r="8644" spans="1:2">
      <c r="A8644" s="1" t="s">
        <v>9433</v>
      </c>
      <c r="B8644" t="s">
        <v>638</v>
      </c>
    </row>
    <row r="8645" spans="1:2">
      <c r="A8645" s="1" t="s">
        <v>9434</v>
      </c>
      <c r="B8645" t="s">
        <v>638</v>
      </c>
    </row>
    <row r="8646" spans="1:2">
      <c r="A8646" s="1" t="s">
        <v>9435</v>
      </c>
      <c r="B8646" t="s">
        <v>638</v>
      </c>
    </row>
    <row r="8647" spans="1:2">
      <c r="A8647" s="1" t="s">
        <v>9436</v>
      </c>
      <c r="B8647" t="s">
        <v>638</v>
      </c>
    </row>
    <row r="8648" spans="1:2">
      <c r="A8648" s="1" t="s">
        <v>9437</v>
      </c>
      <c r="B8648" t="s">
        <v>638</v>
      </c>
    </row>
    <row r="8649" spans="1:2">
      <c r="A8649" s="1" t="s">
        <v>9438</v>
      </c>
      <c r="B8649" t="s">
        <v>638</v>
      </c>
    </row>
    <row r="8650" spans="1:2">
      <c r="A8650" s="1" t="s">
        <v>9439</v>
      </c>
      <c r="B8650" t="s">
        <v>638</v>
      </c>
    </row>
    <row r="8651" spans="1:2">
      <c r="A8651" s="1" t="s">
        <v>9440</v>
      </c>
      <c r="B8651" t="s">
        <v>638</v>
      </c>
    </row>
    <row r="8652" spans="1:2">
      <c r="A8652" s="1" t="s">
        <v>9441</v>
      </c>
      <c r="B8652" t="s">
        <v>638</v>
      </c>
    </row>
    <row r="8653" spans="1:2">
      <c r="A8653" s="1" t="s">
        <v>9442</v>
      </c>
      <c r="B8653" t="s">
        <v>638</v>
      </c>
    </row>
    <row r="8654" spans="1:2">
      <c r="A8654" s="1" t="s">
        <v>9443</v>
      </c>
      <c r="B8654" t="s">
        <v>638</v>
      </c>
    </row>
    <row r="8655" spans="1:2">
      <c r="A8655" s="1" t="s">
        <v>9444</v>
      </c>
      <c r="B8655" t="s">
        <v>638</v>
      </c>
    </row>
    <row r="8656" spans="1:2">
      <c r="A8656" s="1" t="s">
        <v>9445</v>
      </c>
      <c r="B8656" t="s">
        <v>638</v>
      </c>
    </row>
    <row r="8657" spans="1:2">
      <c r="A8657" s="1" t="s">
        <v>9446</v>
      </c>
      <c r="B8657" t="s">
        <v>638</v>
      </c>
    </row>
    <row r="8658" spans="1:2">
      <c r="A8658" s="1" t="s">
        <v>9447</v>
      </c>
      <c r="B8658" t="s">
        <v>638</v>
      </c>
    </row>
    <row r="8659" spans="1:2">
      <c r="A8659" s="1" t="s">
        <v>9448</v>
      </c>
      <c r="B8659" t="s">
        <v>638</v>
      </c>
    </row>
    <row r="8660" spans="1:2">
      <c r="A8660" s="1" t="s">
        <v>9449</v>
      </c>
      <c r="B8660" t="s">
        <v>638</v>
      </c>
    </row>
    <row r="8661" spans="1:2">
      <c r="A8661" s="1" t="s">
        <v>9450</v>
      </c>
      <c r="B8661" t="s">
        <v>638</v>
      </c>
    </row>
    <row r="8662" spans="1:2">
      <c r="A8662" s="1" t="s">
        <v>9451</v>
      </c>
      <c r="B8662" t="s">
        <v>638</v>
      </c>
    </row>
    <row r="8663" spans="1:2">
      <c r="A8663" s="1" t="s">
        <v>9452</v>
      </c>
      <c r="B8663" t="s">
        <v>638</v>
      </c>
    </row>
    <row r="8664" spans="1:2">
      <c r="A8664" s="1" t="s">
        <v>9453</v>
      </c>
      <c r="B8664" t="s">
        <v>638</v>
      </c>
    </row>
    <row r="8665" spans="1:2">
      <c r="A8665" s="1" t="s">
        <v>9454</v>
      </c>
      <c r="B8665" t="s">
        <v>638</v>
      </c>
    </row>
    <row r="8666" spans="1:2">
      <c r="A8666" s="1" t="s">
        <v>9455</v>
      </c>
      <c r="B8666" t="s">
        <v>638</v>
      </c>
    </row>
    <row r="8667" spans="1:2">
      <c r="A8667" s="1" t="s">
        <v>9456</v>
      </c>
      <c r="B8667" t="s">
        <v>638</v>
      </c>
    </row>
    <row r="8668" spans="1:2">
      <c r="A8668" s="1" t="s">
        <v>9457</v>
      </c>
      <c r="B8668" t="s">
        <v>638</v>
      </c>
    </row>
    <row r="8669" spans="1:2">
      <c r="A8669" s="1" t="s">
        <v>9458</v>
      </c>
      <c r="B8669" t="s">
        <v>638</v>
      </c>
    </row>
    <row r="8670" spans="1:2">
      <c r="A8670" s="1" t="s">
        <v>9459</v>
      </c>
      <c r="B8670" t="s">
        <v>638</v>
      </c>
    </row>
    <row r="8671" spans="1:2">
      <c r="A8671" s="1" t="s">
        <v>9460</v>
      </c>
      <c r="B8671" t="s">
        <v>638</v>
      </c>
    </row>
    <row r="8672" spans="1:2">
      <c r="A8672" s="1" t="s">
        <v>9461</v>
      </c>
      <c r="B8672" t="s">
        <v>638</v>
      </c>
    </row>
    <row r="8673" spans="1:2">
      <c r="A8673" s="1" t="s">
        <v>9462</v>
      </c>
      <c r="B8673" t="s">
        <v>638</v>
      </c>
    </row>
    <row r="8674" spans="1:2">
      <c r="A8674" s="1" t="s">
        <v>9463</v>
      </c>
      <c r="B8674" t="s">
        <v>638</v>
      </c>
    </row>
    <row r="8675" spans="1:2">
      <c r="A8675" s="1" t="s">
        <v>9464</v>
      </c>
      <c r="B8675" t="s">
        <v>638</v>
      </c>
    </row>
    <row r="8676" spans="1:2">
      <c r="A8676" s="1" t="s">
        <v>9465</v>
      </c>
      <c r="B8676" t="s">
        <v>638</v>
      </c>
    </row>
    <row r="8677" spans="1:2">
      <c r="A8677" s="1" t="s">
        <v>9466</v>
      </c>
      <c r="B8677" t="s">
        <v>638</v>
      </c>
    </row>
    <row r="8678" spans="1:2">
      <c r="A8678" s="1" t="s">
        <v>9467</v>
      </c>
      <c r="B8678" t="s">
        <v>638</v>
      </c>
    </row>
    <row r="8679" spans="1:2">
      <c r="A8679" s="1" t="s">
        <v>9468</v>
      </c>
      <c r="B8679" t="s">
        <v>638</v>
      </c>
    </row>
    <row r="8680" spans="1:2">
      <c r="A8680" s="1" t="s">
        <v>9469</v>
      </c>
      <c r="B8680" t="s">
        <v>638</v>
      </c>
    </row>
    <row r="8681" spans="1:2">
      <c r="A8681" s="1" t="s">
        <v>9470</v>
      </c>
      <c r="B8681" t="s">
        <v>638</v>
      </c>
    </row>
    <row r="8682" spans="1:2">
      <c r="A8682" s="1" t="s">
        <v>9471</v>
      </c>
      <c r="B8682" t="s">
        <v>638</v>
      </c>
    </row>
    <row r="8683" spans="1:2">
      <c r="A8683" s="1" t="s">
        <v>9472</v>
      </c>
      <c r="B8683" t="s">
        <v>638</v>
      </c>
    </row>
    <row r="8684" spans="1:2">
      <c r="A8684" s="1" t="s">
        <v>9473</v>
      </c>
      <c r="B8684" t="s">
        <v>638</v>
      </c>
    </row>
    <row r="8685" spans="1:2">
      <c r="A8685" s="1" t="s">
        <v>9474</v>
      </c>
      <c r="B8685" t="s">
        <v>638</v>
      </c>
    </row>
    <row r="8686" spans="1:2">
      <c r="A8686" s="1" t="s">
        <v>9475</v>
      </c>
      <c r="B8686" t="s">
        <v>638</v>
      </c>
    </row>
    <row r="8687" spans="1:2">
      <c r="A8687" s="1" t="s">
        <v>9476</v>
      </c>
      <c r="B8687" t="s">
        <v>638</v>
      </c>
    </row>
    <row r="8688" spans="1:2">
      <c r="A8688" s="1" t="s">
        <v>9477</v>
      </c>
      <c r="B8688" t="s">
        <v>638</v>
      </c>
    </row>
    <row r="8689" spans="1:2">
      <c r="A8689" s="1" t="s">
        <v>9478</v>
      </c>
      <c r="B8689" t="s">
        <v>638</v>
      </c>
    </row>
    <row r="8690" spans="1:2">
      <c r="A8690" s="1" t="s">
        <v>9479</v>
      </c>
      <c r="B8690" t="s">
        <v>638</v>
      </c>
    </row>
    <row r="8691" spans="1:2">
      <c r="A8691" s="1" t="s">
        <v>9480</v>
      </c>
      <c r="B8691" t="s">
        <v>638</v>
      </c>
    </row>
    <row r="8692" spans="1:2">
      <c r="A8692" s="1" t="s">
        <v>9481</v>
      </c>
      <c r="B8692" t="s">
        <v>638</v>
      </c>
    </row>
    <row r="8693" spans="1:2">
      <c r="A8693" s="1" t="s">
        <v>9482</v>
      </c>
      <c r="B8693" t="s">
        <v>638</v>
      </c>
    </row>
    <row r="8694" spans="1:2">
      <c r="A8694" s="1" t="s">
        <v>9483</v>
      </c>
      <c r="B8694" t="s">
        <v>638</v>
      </c>
    </row>
    <row r="8695" spans="1:2">
      <c r="A8695" s="1" t="s">
        <v>9484</v>
      </c>
      <c r="B8695" t="s">
        <v>638</v>
      </c>
    </row>
    <row r="8696" spans="1:2">
      <c r="A8696" s="1" t="s">
        <v>9485</v>
      </c>
      <c r="B8696" t="s">
        <v>638</v>
      </c>
    </row>
    <row r="8697" spans="1:2">
      <c r="A8697" s="1" t="s">
        <v>9486</v>
      </c>
      <c r="B8697" t="s">
        <v>638</v>
      </c>
    </row>
    <row r="8698" spans="1:2">
      <c r="A8698" s="1" t="s">
        <v>9487</v>
      </c>
      <c r="B8698" t="s">
        <v>638</v>
      </c>
    </row>
    <row r="8699" spans="1:2">
      <c r="A8699" s="1" t="s">
        <v>9488</v>
      </c>
      <c r="B8699" t="s">
        <v>638</v>
      </c>
    </row>
    <row r="8700" spans="1:2">
      <c r="A8700" s="1" t="s">
        <v>9489</v>
      </c>
      <c r="B8700" t="s">
        <v>638</v>
      </c>
    </row>
    <row r="8701" spans="1:2">
      <c r="A8701" s="1" t="s">
        <v>9490</v>
      </c>
      <c r="B8701" t="s">
        <v>638</v>
      </c>
    </row>
    <row r="8702" spans="1:2">
      <c r="A8702" s="1" t="s">
        <v>9491</v>
      </c>
      <c r="B8702" t="s">
        <v>638</v>
      </c>
    </row>
    <row r="8703" spans="1:2">
      <c r="A8703" s="1" t="s">
        <v>9492</v>
      </c>
      <c r="B8703" t="s">
        <v>638</v>
      </c>
    </row>
    <row r="8704" spans="1:2">
      <c r="A8704" s="1" t="s">
        <v>9493</v>
      </c>
      <c r="B8704" t="s">
        <v>638</v>
      </c>
    </row>
    <row r="8705" spans="1:2">
      <c r="A8705" s="1" t="s">
        <v>9494</v>
      </c>
      <c r="B8705" t="s">
        <v>638</v>
      </c>
    </row>
    <row r="8706" spans="1:2">
      <c r="A8706" s="1" t="s">
        <v>9495</v>
      </c>
      <c r="B8706" t="s">
        <v>638</v>
      </c>
    </row>
    <row r="8707" spans="1:2">
      <c r="A8707" s="1" t="s">
        <v>9496</v>
      </c>
      <c r="B8707" t="s">
        <v>638</v>
      </c>
    </row>
    <row r="8708" spans="1:2">
      <c r="A8708" s="1" t="s">
        <v>9497</v>
      </c>
      <c r="B8708" t="s">
        <v>638</v>
      </c>
    </row>
    <row r="8709" spans="1:2">
      <c r="A8709" s="1" t="s">
        <v>9498</v>
      </c>
      <c r="B8709" t="s">
        <v>638</v>
      </c>
    </row>
    <row r="8710" spans="1:2">
      <c r="A8710" s="1" t="s">
        <v>9499</v>
      </c>
      <c r="B8710" t="s">
        <v>638</v>
      </c>
    </row>
    <row r="8711" spans="1:2">
      <c r="A8711" s="1" t="s">
        <v>9500</v>
      </c>
      <c r="B8711" t="s">
        <v>638</v>
      </c>
    </row>
    <row r="8712" spans="1:2">
      <c r="A8712" s="1" t="s">
        <v>9501</v>
      </c>
      <c r="B8712" t="s">
        <v>638</v>
      </c>
    </row>
    <row r="8713" spans="1:2">
      <c r="A8713" s="1" t="s">
        <v>9502</v>
      </c>
      <c r="B8713" t="s">
        <v>638</v>
      </c>
    </row>
    <row r="8714" spans="1:2">
      <c r="A8714" s="1" t="s">
        <v>9503</v>
      </c>
      <c r="B8714" t="s">
        <v>638</v>
      </c>
    </row>
    <row r="8715" spans="1:2">
      <c r="A8715" s="1" t="s">
        <v>9504</v>
      </c>
      <c r="B8715" t="s">
        <v>638</v>
      </c>
    </row>
    <row r="8716" spans="1:2">
      <c r="A8716" s="1" t="s">
        <v>9505</v>
      </c>
      <c r="B8716" t="s">
        <v>638</v>
      </c>
    </row>
    <row r="8717" spans="1:2">
      <c r="A8717" s="1" t="s">
        <v>9506</v>
      </c>
      <c r="B8717" t="s">
        <v>638</v>
      </c>
    </row>
    <row r="8718" spans="1:2">
      <c r="A8718" s="1" t="s">
        <v>9507</v>
      </c>
      <c r="B8718" t="s">
        <v>638</v>
      </c>
    </row>
    <row r="8719" spans="1:2">
      <c r="A8719" s="1" t="s">
        <v>9508</v>
      </c>
      <c r="B8719" t="s">
        <v>638</v>
      </c>
    </row>
    <row r="8720" spans="1:2">
      <c r="A8720" s="1" t="s">
        <v>9509</v>
      </c>
      <c r="B8720" t="s">
        <v>638</v>
      </c>
    </row>
    <row r="8721" spans="1:2">
      <c r="A8721" s="1" t="s">
        <v>9510</v>
      </c>
      <c r="B8721" t="s">
        <v>638</v>
      </c>
    </row>
    <row r="8722" spans="1:2">
      <c r="A8722" s="1" t="s">
        <v>9511</v>
      </c>
      <c r="B8722" t="s">
        <v>638</v>
      </c>
    </row>
    <row r="8723" spans="1:2">
      <c r="A8723" s="1" t="s">
        <v>9512</v>
      </c>
      <c r="B8723" t="s">
        <v>638</v>
      </c>
    </row>
    <row r="8724" spans="1:2">
      <c r="A8724" s="1" t="s">
        <v>9513</v>
      </c>
      <c r="B8724" t="s">
        <v>638</v>
      </c>
    </row>
    <row r="8725" spans="1:2">
      <c r="A8725" s="1" t="s">
        <v>9514</v>
      </c>
      <c r="B8725" t="s">
        <v>638</v>
      </c>
    </row>
    <row r="8726" spans="1:2">
      <c r="A8726" s="1" t="s">
        <v>9515</v>
      </c>
      <c r="B8726" t="s">
        <v>638</v>
      </c>
    </row>
    <row r="8727" spans="1:2">
      <c r="A8727" s="1" t="s">
        <v>141</v>
      </c>
      <c r="B8727" t="s">
        <v>638</v>
      </c>
    </row>
    <row r="8728" spans="1:2">
      <c r="A8728" s="1" t="s">
        <v>9516</v>
      </c>
      <c r="B8728" t="s">
        <v>638</v>
      </c>
    </row>
    <row r="8729" spans="1:2">
      <c r="A8729" s="1" t="s">
        <v>9517</v>
      </c>
      <c r="B8729" t="s">
        <v>638</v>
      </c>
    </row>
    <row r="8730" spans="1:2">
      <c r="A8730" s="1" t="s">
        <v>9518</v>
      </c>
      <c r="B8730" t="s">
        <v>638</v>
      </c>
    </row>
    <row r="8731" spans="1:2">
      <c r="A8731" s="1" t="s">
        <v>9519</v>
      </c>
      <c r="B8731" t="s">
        <v>638</v>
      </c>
    </row>
    <row r="8732" spans="1:2">
      <c r="A8732" s="1" t="s">
        <v>9520</v>
      </c>
      <c r="B8732" t="s">
        <v>638</v>
      </c>
    </row>
    <row r="8733" spans="1:2">
      <c r="A8733" s="1" t="s">
        <v>9521</v>
      </c>
      <c r="B8733" t="s">
        <v>638</v>
      </c>
    </row>
    <row r="8734" spans="1:2">
      <c r="A8734" s="1" t="s">
        <v>9522</v>
      </c>
      <c r="B8734" t="s">
        <v>638</v>
      </c>
    </row>
    <row r="8735" spans="1:2">
      <c r="A8735" s="1" t="s">
        <v>9523</v>
      </c>
      <c r="B8735" t="s">
        <v>638</v>
      </c>
    </row>
    <row r="8736" spans="1:2">
      <c r="A8736" s="1" t="s">
        <v>9524</v>
      </c>
      <c r="B8736" t="s">
        <v>638</v>
      </c>
    </row>
    <row r="8737" spans="1:2">
      <c r="A8737" s="1" t="s">
        <v>9525</v>
      </c>
      <c r="B8737" t="s">
        <v>638</v>
      </c>
    </row>
    <row r="8738" spans="1:2">
      <c r="A8738" s="1" t="s">
        <v>9526</v>
      </c>
      <c r="B8738" t="s">
        <v>638</v>
      </c>
    </row>
    <row r="8739" spans="1:2">
      <c r="A8739" s="1" t="s">
        <v>9527</v>
      </c>
      <c r="B8739" t="s">
        <v>638</v>
      </c>
    </row>
    <row r="8740" spans="1:2">
      <c r="A8740" s="1" t="s">
        <v>9528</v>
      </c>
      <c r="B8740" t="s">
        <v>638</v>
      </c>
    </row>
    <row r="8741" spans="1:2">
      <c r="A8741" s="1" t="s">
        <v>9529</v>
      </c>
      <c r="B8741" t="s">
        <v>638</v>
      </c>
    </row>
    <row r="8742" spans="1:2">
      <c r="A8742" s="1" t="s">
        <v>9530</v>
      </c>
      <c r="B8742" t="s">
        <v>638</v>
      </c>
    </row>
    <row r="8743" spans="1:2">
      <c r="A8743" s="1" t="s">
        <v>9531</v>
      </c>
      <c r="B8743" t="s">
        <v>638</v>
      </c>
    </row>
    <row r="8744" spans="1:2">
      <c r="A8744" s="1" t="s">
        <v>9532</v>
      </c>
      <c r="B8744" t="s">
        <v>638</v>
      </c>
    </row>
    <row r="8745" spans="1:2">
      <c r="A8745" s="1" t="s">
        <v>9533</v>
      </c>
      <c r="B8745" t="s">
        <v>638</v>
      </c>
    </row>
    <row r="8746" spans="1:2">
      <c r="A8746" s="1" t="s">
        <v>9534</v>
      </c>
      <c r="B8746" t="s">
        <v>638</v>
      </c>
    </row>
    <row r="8747" spans="1:2">
      <c r="A8747" s="1" t="s">
        <v>9535</v>
      </c>
      <c r="B8747" t="s">
        <v>638</v>
      </c>
    </row>
    <row r="8748" spans="1:2">
      <c r="A8748" s="1" t="s">
        <v>9536</v>
      </c>
      <c r="B8748" t="s">
        <v>638</v>
      </c>
    </row>
    <row r="8749" spans="1:2">
      <c r="A8749" s="1" t="s">
        <v>9537</v>
      </c>
      <c r="B8749" t="s">
        <v>638</v>
      </c>
    </row>
    <row r="8750" spans="1:2">
      <c r="A8750" s="1" t="s">
        <v>9538</v>
      </c>
      <c r="B8750" t="s">
        <v>638</v>
      </c>
    </row>
    <row r="8751" spans="1:2">
      <c r="A8751" s="1" t="s">
        <v>9539</v>
      </c>
      <c r="B8751" t="s">
        <v>638</v>
      </c>
    </row>
    <row r="8752" spans="1:2">
      <c r="A8752" s="1" t="s">
        <v>9540</v>
      </c>
      <c r="B8752" t="s">
        <v>638</v>
      </c>
    </row>
    <row r="8753" spans="1:2">
      <c r="A8753" s="1" t="s">
        <v>9541</v>
      </c>
      <c r="B8753" t="s">
        <v>638</v>
      </c>
    </row>
    <row r="8754" spans="1:2">
      <c r="A8754" s="1" t="s">
        <v>9542</v>
      </c>
      <c r="B8754" t="s">
        <v>638</v>
      </c>
    </row>
    <row r="8755" spans="1:2">
      <c r="A8755" s="1" t="s">
        <v>9543</v>
      </c>
      <c r="B8755" t="s">
        <v>638</v>
      </c>
    </row>
    <row r="8756" spans="1:2">
      <c r="A8756" s="1" t="s">
        <v>9544</v>
      </c>
      <c r="B8756" t="s">
        <v>638</v>
      </c>
    </row>
    <row r="8757" spans="1:2">
      <c r="A8757" s="1" t="s">
        <v>9545</v>
      </c>
      <c r="B8757" t="s">
        <v>638</v>
      </c>
    </row>
    <row r="8758" spans="1:2">
      <c r="A8758" s="1" t="s">
        <v>9546</v>
      </c>
      <c r="B8758" t="s">
        <v>638</v>
      </c>
    </row>
    <row r="8759" spans="1:2">
      <c r="A8759" s="1" t="s">
        <v>9547</v>
      </c>
      <c r="B8759" t="s">
        <v>638</v>
      </c>
    </row>
    <row r="8760" spans="1:2">
      <c r="A8760" s="1" t="s">
        <v>9548</v>
      </c>
      <c r="B8760" t="s">
        <v>638</v>
      </c>
    </row>
    <row r="8761" spans="1:2">
      <c r="A8761" s="1" t="s">
        <v>9549</v>
      </c>
      <c r="B8761" t="s">
        <v>638</v>
      </c>
    </row>
    <row r="8762" spans="1:2">
      <c r="A8762" s="1" t="s">
        <v>9550</v>
      </c>
      <c r="B8762" t="s">
        <v>638</v>
      </c>
    </row>
    <row r="8763" spans="1:2">
      <c r="A8763" s="1" t="s">
        <v>9551</v>
      </c>
      <c r="B8763" t="s">
        <v>638</v>
      </c>
    </row>
    <row r="8764" spans="1:2">
      <c r="A8764" s="1" t="s">
        <v>9552</v>
      </c>
      <c r="B8764" t="s">
        <v>638</v>
      </c>
    </row>
    <row r="8765" spans="1:2">
      <c r="A8765" s="1" t="s">
        <v>9553</v>
      </c>
      <c r="B8765" t="s">
        <v>638</v>
      </c>
    </row>
    <row r="8766" spans="1:2">
      <c r="A8766" s="1" t="s">
        <v>9554</v>
      </c>
      <c r="B8766" t="s">
        <v>638</v>
      </c>
    </row>
    <row r="8767" spans="1:2">
      <c r="A8767" s="1" t="s">
        <v>9555</v>
      </c>
      <c r="B8767" t="s">
        <v>638</v>
      </c>
    </row>
    <row r="8768" spans="1:2">
      <c r="A8768" s="1" t="s">
        <v>9556</v>
      </c>
      <c r="B8768" t="s">
        <v>638</v>
      </c>
    </row>
    <row r="8769" spans="1:2">
      <c r="A8769" s="1" t="s">
        <v>9557</v>
      </c>
      <c r="B8769" t="s">
        <v>638</v>
      </c>
    </row>
    <row r="8770" spans="1:2">
      <c r="A8770" s="1" t="s">
        <v>9558</v>
      </c>
      <c r="B8770" t="s">
        <v>638</v>
      </c>
    </row>
    <row r="8771" spans="1:2">
      <c r="A8771" s="1" t="s">
        <v>9559</v>
      </c>
      <c r="B8771" t="s">
        <v>638</v>
      </c>
    </row>
    <row r="8772" spans="1:2">
      <c r="A8772" s="1" t="s">
        <v>9560</v>
      </c>
      <c r="B8772" t="s">
        <v>638</v>
      </c>
    </row>
    <row r="8773" spans="1:2">
      <c r="A8773" s="1" t="s">
        <v>9561</v>
      </c>
      <c r="B8773" t="s">
        <v>638</v>
      </c>
    </row>
    <row r="8774" spans="1:2">
      <c r="A8774" s="1" t="s">
        <v>9562</v>
      </c>
      <c r="B8774" t="s">
        <v>638</v>
      </c>
    </row>
    <row r="8775" spans="1:2">
      <c r="A8775" s="1" t="s">
        <v>9563</v>
      </c>
      <c r="B8775" t="s">
        <v>638</v>
      </c>
    </row>
    <row r="8776" spans="1:2">
      <c r="A8776" s="1" t="s">
        <v>9564</v>
      </c>
      <c r="B8776" t="s">
        <v>638</v>
      </c>
    </row>
    <row r="8777" spans="1:2">
      <c r="A8777" s="1" t="s">
        <v>9565</v>
      </c>
      <c r="B8777" t="s">
        <v>638</v>
      </c>
    </row>
    <row r="8778" spans="1:2">
      <c r="A8778" s="1" t="s">
        <v>9566</v>
      </c>
      <c r="B8778" t="s">
        <v>638</v>
      </c>
    </row>
    <row r="8779" spans="1:2">
      <c r="A8779" s="1" t="s">
        <v>9567</v>
      </c>
      <c r="B8779" t="s">
        <v>638</v>
      </c>
    </row>
    <row r="8780" spans="1:2">
      <c r="A8780" s="1" t="s">
        <v>9568</v>
      </c>
      <c r="B8780" t="s">
        <v>638</v>
      </c>
    </row>
    <row r="8781" spans="1:2">
      <c r="A8781" s="1" t="s">
        <v>9569</v>
      </c>
      <c r="B8781" t="s">
        <v>638</v>
      </c>
    </row>
    <row r="8782" spans="1:2">
      <c r="A8782" s="1" t="s">
        <v>9570</v>
      </c>
      <c r="B8782" t="s">
        <v>638</v>
      </c>
    </row>
    <row r="8783" spans="1:2">
      <c r="A8783" s="1" t="s">
        <v>9571</v>
      </c>
      <c r="B8783" t="s">
        <v>638</v>
      </c>
    </row>
    <row r="8784" spans="1:2">
      <c r="A8784" s="1" t="s">
        <v>9572</v>
      </c>
      <c r="B8784" t="s">
        <v>638</v>
      </c>
    </row>
    <row r="8785" spans="1:2">
      <c r="A8785" s="1" t="s">
        <v>9573</v>
      </c>
      <c r="B8785" t="s">
        <v>638</v>
      </c>
    </row>
    <row r="8786" spans="1:2">
      <c r="A8786" s="1" t="s">
        <v>9574</v>
      </c>
      <c r="B8786" t="s">
        <v>638</v>
      </c>
    </row>
    <row r="8787" spans="1:2">
      <c r="A8787" s="1" t="s">
        <v>9575</v>
      </c>
      <c r="B8787" t="s">
        <v>638</v>
      </c>
    </row>
    <row r="8788" spans="1:2">
      <c r="A8788" s="1" t="s">
        <v>9576</v>
      </c>
      <c r="B8788" t="s">
        <v>638</v>
      </c>
    </row>
    <row r="8789" spans="1:2">
      <c r="A8789" s="1" t="s">
        <v>9577</v>
      </c>
      <c r="B8789" t="s">
        <v>638</v>
      </c>
    </row>
    <row r="8790" spans="1:2">
      <c r="A8790" s="1" t="s">
        <v>9578</v>
      </c>
      <c r="B8790" t="s">
        <v>638</v>
      </c>
    </row>
    <row r="8791" spans="1:2">
      <c r="A8791" s="1" t="s">
        <v>9579</v>
      </c>
      <c r="B8791" t="s">
        <v>638</v>
      </c>
    </row>
    <row r="8792" spans="1:2">
      <c r="A8792" s="1" t="s">
        <v>9580</v>
      </c>
      <c r="B8792" t="s">
        <v>638</v>
      </c>
    </row>
    <row r="8793" spans="1:2">
      <c r="A8793" s="1" t="s">
        <v>9581</v>
      </c>
      <c r="B8793" t="s">
        <v>638</v>
      </c>
    </row>
    <row r="8794" spans="1:2">
      <c r="A8794" s="1" t="s">
        <v>9582</v>
      </c>
      <c r="B8794" t="s">
        <v>638</v>
      </c>
    </row>
    <row r="8795" spans="1:2">
      <c r="A8795" s="1" t="s">
        <v>9583</v>
      </c>
      <c r="B8795" t="s">
        <v>638</v>
      </c>
    </row>
    <row r="8796" spans="1:2">
      <c r="A8796" s="1" t="s">
        <v>9584</v>
      </c>
      <c r="B8796" t="s">
        <v>638</v>
      </c>
    </row>
    <row r="8797" spans="1:2">
      <c r="A8797" s="1" t="s">
        <v>9585</v>
      </c>
      <c r="B8797" t="s">
        <v>638</v>
      </c>
    </row>
    <row r="8798" spans="1:2">
      <c r="A8798" s="1" t="s">
        <v>9586</v>
      </c>
      <c r="B8798" t="s">
        <v>638</v>
      </c>
    </row>
    <row r="8799" spans="1:2">
      <c r="A8799" s="1" t="s">
        <v>9587</v>
      </c>
      <c r="B8799" t="s">
        <v>638</v>
      </c>
    </row>
    <row r="8800" spans="1:2">
      <c r="A8800" s="1" t="s">
        <v>9588</v>
      </c>
      <c r="B8800" t="s">
        <v>638</v>
      </c>
    </row>
    <row r="8801" spans="1:2">
      <c r="A8801" s="1" t="s">
        <v>9589</v>
      </c>
      <c r="B8801" t="s">
        <v>638</v>
      </c>
    </row>
    <row r="8802" spans="1:2">
      <c r="A8802" s="1" t="s">
        <v>9590</v>
      </c>
      <c r="B8802" t="s">
        <v>638</v>
      </c>
    </row>
    <row r="8803" spans="1:2">
      <c r="A8803" s="1" t="s">
        <v>9591</v>
      </c>
      <c r="B8803" t="s">
        <v>638</v>
      </c>
    </row>
    <row r="8804" spans="1:2">
      <c r="A8804" s="1" t="s">
        <v>9592</v>
      </c>
      <c r="B8804" t="s">
        <v>638</v>
      </c>
    </row>
    <row r="8805" spans="1:2">
      <c r="A8805" s="1" t="s">
        <v>9593</v>
      </c>
      <c r="B8805" t="s">
        <v>638</v>
      </c>
    </row>
    <row r="8806" spans="1:2">
      <c r="A8806" s="1" t="s">
        <v>9594</v>
      </c>
      <c r="B8806" t="s">
        <v>638</v>
      </c>
    </row>
    <row r="8807" spans="1:2">
      <c r="A8807" s="1" t="s">
        <v>9595</v>
      </c>
      <c r="B8807" t="s">
        <v>638</v>
      </c>
    </row>
    <row r="8808" spans="1:2">
      <c r="A8808" s="1" t="s">
        <v>9596</v>
      </c>
      <c r="B8808" t="s">
        <v>638</v>
      </c>
    </row>
    <row r="8809" spans="1:2">
      <c r="A8809" s="1" t="s">
        <v>9597</v>
      </c>
      <c r="B8809" t="s">
        <v>638</v>
      </c>
    </row>
    <row r="8810" spans="1:2">
      <c r="A8810" s="1" t="s">
        <v>9598</v>
      </c>
      <c r="B8810" t="s">
        <v>638</v>
      </c>
    </row>
    <row r="8811" spans="1:2">
      <c r="A8811" s="1" t="s">
        <v>9599</v>
      </c>
      <c r="B8811">
        <v>43567</v>
      </c>
    </row>
    <row r="8812" spans="1:2">
      <c r="A8812" s="1" t="s">
        <v>9600</v>
      </c>
      <c r="B8812" t="s">
        <v>638</v>
      </c>
    </row>
    <row r="8813" spans="1:2">
      <c r="A8813" s="1" t="s">
        <v>9601</v>
      </c>
      <c r="B8813" t="s">
        <v>638</v>
      </c>
    </row>
    <row r="8814" spans="1:2">
      <c r="A8814" s="1" t="s">
        <v>9602</v>
      </c>
      <c r="B8814" t="s">
        <v>638</v>
      </c>
    </row>
    <row r="8815" spans="1:2">
      <c r="A8815" s="1" t="s">
        <v>9603</v>
      </c>
      <c r="B8815" t="s">
        <v>638</v>
      </c>
    </row>
    <row r="8816" spans="1:2">
      <c r="A8816" s="1" t="s">
        <v>9604</v>
      </c>
      <c r="B8816" t="s">
        <v>638</v>
      </c>
    </row>
    <row r="8817" spans="1:2">
      <c r="A8817" s="1" t="s">
        <v>9605</v>
      </c>
      <c r="B8817" t="s">
        <v>638</v>
      </c>
    </row>
    <row r="8818" spans="1:2">
      <c r="A8818" s="1" t="s">
        <v>9606</v>
      </c>
      <c r="B8818" t="s">
        <v>638</v>
      </c>
    </row>
    <row r="8819" spans="1:2">
      <c r="A8819" s="1" t="s">
        <v>9607</v>
      </c>
      <c r="B8819" t="s">
        <v>638</v>
      </c>
    </row>
    <row r="8820" spans="1:2">
      <c r="A8820" s="1" t="s">
        <v>9608</v>
      </c>
      <c r="B8820" t="s">
        <v>638</v>
      </c>
    </row>
    <row r="8821" spans="1:2">
      <c r="A8821" s="1" t="s">
        <v>9609</v>
      </c>
      <c r="B8821" t="s">
        <v>638</v>
      </c>
    </row>
    <row r="8822" spans="1:2">
      <c r="A8822" s="1" t="s">
        <v>9610</v>
      </c>
      <c r="B8822" t="s">
        <v>638</v>
      </c>
    </row>
    <row r="8823" spans="1:2">
      <c r="A8823" s="1" t="s">
        <v>9611</v>
      </c>
      <c r="B8823" t="s">
        <v>638</v>
      </c>
    </row>
    <row r="8824" spans="1:2">
      <c r="A8824" s="1" t="s">
        <v>9612</v>
      </c>
      <c r="B8824" t="s">
        <v>638</v>
      </c>
    </row>
    <row r="8825" spans="1:2">
      <c r="A8825" s="1" t="s">
        <v>9613</v>
      </c>
      <c r="B8825" t="s">
        <v>638</v>
      </c>
    </row>
    <row r="8826" spans="1:2">
      <c r="A8826" s="1" t="s">
        <v>9614</v>
      </c>
      <c r="B8826" t="s">
        <v>638</v>
      </c>
    </row>
    <row r="8827" spans="1:2">
      <c r="A8827" s="1" t="s">
        <v>9615</v>
      </c>
      <c r="B8827" t="s">
        <v>638</v>
      </c>
    </row>
    <row r="8828" spans="1:2">
      <c r="A8828" s="1" t="s">
        <v>9616</v>
      </c>
      <c r="B8828" t="s">
        <v>638</v>
      </c>
    </row>
    <row r="8829" spans="1:2">
      <c r="A8829" s="1" t="s">
        <v>9617</v>
      </c>
      <c r="B8829" t="s">
        <v>638</v>
      </c>
    </row>
    <row r="8830" spans="1:2">
      <c r="A8830" s="1" t="s">
        <v>9618</v>
      </c>
      <c r="B8830" t="s">
        <v>638</v>
      </c>
    </row>
    <row r="8831" spans="1:2">
      <c r="A8831" s="1" t="s">
        <v>9619</v>
      </c>
      <c r="B8831" t="s">
        <v>638</v>
      </c>
    </row>
    <row r="8832" spans="1:2">
      <c r="A8832" s="1" t="s">
        <v>9620</v>
      </c>
      <c r="B8832" t="s">
        <v>638</v>
      </c>
    </row>
    <row r="8833" spans="1:2">
      <c r="A8833" s="1" t="s">
        <v>9621</v>
      </c>
      <c r="B8833" t="s">
        <v>638</v>
      </c>
    </row>
    <row r="8834" spans="1:2">
      <c r="A8834" s="1" t="s">
        <v>9622</v>
      </c>
      <c r="B8834" t="s">
        <v>638</v>
      </c>
    </row>
    <row r="8835" spans="1:2">
      <c r="A8835" s="1" t="s">
        <v>9623</v>
      </c>
      <c r="B8835" t="s">
        <v>638</v>
      </c>
    </row>
    <row r="8836" spans="1:2">
      <c r="A8836" s="1" t="s">
        <v>9624</v>
      </c>
      <c r="B8836" t="s">
        <v>638</v>
      </c>
    </row>
    <row r="8837" spans="1:2">
      <c r="A8837" s="1" t="s">
        <v>9625</v>
      </c>
      <c r="B8837" t="s">
        <v>638</v>
      </c>
    </row>
    <row r="8838" spans="1:2">
      <c r="A8838" s="1" t="s">
        <v>9626</v>
      </c>
      <c r="B8838" t="s">
        <v>638</v>
      </c>
    </row>
    <row r="8839" spans="1:2">
      <c r="A8839" s="1" t="s">
        <v>9627</v>
      </c>
      <c r="B8839" t="s">
        <v>638</v>
      </c>
    </row>
    <row r="8840" spans="1:2">
      <c r="A8840" s="1" t="s">
        <v>9628</v>
      </c>
      <c r="B8840" t="s">
        <v>638</v>
      </c>
    </row>
    <row r="8841" spans="1:2">
      <c r="A8841" s="1" t="s">
        <v>9629</v>
      </c>
      <c r="B8841" t="s">
        <v>638</v>
      </c>
    </row>
    <row r="8842" spans="1:2">
      <c r="A8842" s="1" t="s">
        <v>9630</v>
      </c>
      <c r="B8842" t="s">
        <v>638</v>
      </c>
    </row>
    <row r="8843" spans="1:2">
      <c r="A8843" s="1" t="s">
        <v>9631</v>
      </c>
      <c r="B8843" t="s">
        <v>638</v>
      </c>
    </row>
    <row r="8844" spans="1:2">
      <c r="A8844" s="1" t="s">
        <v>9632</v>
      </c>
      <c r="B8844" t="s">
        <v>638</v>
      </c>
    </row>
    <row r="8845" spans="1:2">
      <c r="A8845" s="1" t="s">
        <v>9633</v>
      </c>
      <c r="B8845" t="s">
        <v>638</v>
      </c>
    </row>
    <row r="8846" spans="1:2">
      <c r="A8846" s="1" t="s">
        <v>9634</v>
      </c>
      <c r="B8846" t="s">
        <v>638</v>
      </c>
    </row>
    <row r="8847" spans="1:2">
      <c r="A8847" s="1" t="s">
        <v>9635</v>
      </c>
      <c r="B8847" t="s">
        <v>638</v>
      </c>
    </row>
    <row r="8848" spans="1:2">
      <c r="A8848" s="1" t="s">
        <v>9636</v>
      </c>
      <c r="B8848" t="s">
        <v>638</v>
      </c>
    </row>
    <row r="8849" spans="1:2">
      <c r="A8849" s="1" t="s">
        <v>9637</v>
      </c>
      <c r="B8849" t="s">
        <v>638</v>
      </c>
    </row>
    <row r="8850" spans="1:2">
      <c r="A8850" s="1" t="s">
        <v>9638</v>
      </c>
      <c r="B8850" t="s">
        <v>638</v>
      </c>
    </row>
    <row r="8851" spans="1:2">
      <c r="A8851" s="1" t="s">
        <v>9639</v>
      </c>
      <c r="B8851" t="s">
        <v>638</v>
      </c>
    </row>
    <row r="8852" spans="1:2">
      <c r="A8852" s="1" t="s">
        <v>9640</v>
      </c>
      <c r="B8852" t="s">
        <v>638</v>
      </c>
    </row>
    <row r="8853" spans="1:2">
      <c r="A8853" s="1" t="s">
        <v>9641</v>
      </c>
      <c r="B8853" t="s">
        <v>638</v>
      </c>
    </row>
    <row r="8854" spans="1:2">
      <c r="A8854" s="1" t="s">
        <v>9642</v>
      </c>
      <c r="B8854" t="s">
        <v>638</v>
      </c>
    </row>
    <row r="8855" spans="1:2">
      <c r="A8855" s="1" t="s">
        <v>9643</v>
      </c>
      <c r="B8855" t="s">
        <v>638</v>
      </c>
    </row>
    <row r="8856" spans="1:2">
      <c r="A8856" s="1" t="s">
        <v>9644</v>
      </c>
      <c r="B8856" t="s">
        <v>638</v>
      </c>
    </row>
    <row r="8857" spans="1:2">
      <c r="A8857" s="1" t="s">
        <v>9645</v>
      </c>
      <c r="B8857" t="s">
        <v>638</v>
      </c>
    </row>
    <row r="8858" spans="1:2">
      <c r="A8858" s="1" t="s">
        <v>9646</v>
      </c>
      <c r="B8858" t="s">
        <v>638</v>
      </c>
    </row>
    <row r="8859" spans="1:2">
      <c r="A8859" s="1" t="s">
        <v>9647</v>
      </c>
      <c r="B8859" t="s">
        <v>638</v>
      </c>
    </row>
    <row r="8860" spans="1:2">
      <c r="A8860" s="1" t="s">
        <v>9648</v>
      </c>
      <c r="B8860" t="s">
        <v>638</v>
      </c>
    </row>
    <row r="8861" spans="1:2">
      <c r="A8861" s="1" t="s">
        <v>9649</v>
      </c>
      <c r="B8861" t="s">
        <v>638</v>
      </c>
    </row>
    <row r="8862" spans="1:2">
      <c r="A8862" s="1" t="s">
        <v>9650</v>
      </c>
      <c r="B8862" t="s">
        <v>638</v>
      </c>
    </row>
    <row r="8863" spans="1:2">
      <c r="A8863" s="1" t="s">
        <v>9651</v>
      </c>
      <c r="B8863" t="s">
        <v>638</v>
      </c>
    </row>
    <row r="8864" spans="1:2">
      <c r="A8864" s="1" t="s">
        <v>9652</v>
      </c>
      <c r="B8864" t="s">
        <v>638</v>
      </c>
    </row>
    <row r="8865" spans="1:2">
      <c r="A8865" s="1" t="s">
        <v>9653</v>
      </c>
      <c r="B8865" t="s">
        <v>638</v>
      </c>
    </row>
    <row r="8866" spans="1:2">
      <c r="A8866" s="1" t="s">
        <v>9654</v>
      </c>
      <c r="B8866" t="s">
        <v>638</v>
      </c>
    </row>
    <row r="8867" spans="1:2">
      <c r="A8867" s="1" t="s">
        <v>9655</v>
      </c>
      <c r="B8867" t="s">
        <v>638</v>
      </c>
    </row>
    <row r="8868" spans="1:2">
      <c r="A8868" s="1" t="s">
        <v>9656</v>
      </c>
      <c r="B8868" t="s">
        <v>638</v>
      </c>
    </row>
    <row r="8869" spans="1:2">
      <c r="A8869" s="1" t="s">
        <v>9657</v>
      </c>
      <c r="B8869" t="s">
        <v>638</v>
      </c>
    </row>
    <row r="8870" spans="1:2">
      <c r="A8870" s="1" t="s">
        <v>9658</v>
      </c>
      <c r="B8870" t="s">
        <v>638</v>
      </c>
    </row>
    <row r="8871" spans="1:2">
      <c r="A8871" s="1" t="s">
        <v>9659</v>
      </c>
      <c r="B8871" t="s">
        <v>638</v>
      </c>
    </row>
    <row r="8872" spans="1:2">
      <c r="A8872" s="1" t="s">
        <v>9660</v>
      </c>
      <c r="B8872" t="s">
        <v>638</v>
      </c>
    </row>
    <row r="8873" spans="1:2">
      <c r="A8873" s="1" t="s">
        <v>9661</v>
      </c>
      <c r="B8873" t="s">
        <v>638</v>
      </c>
    </row>
    <row r="8874" spans="1:2">
      <c r="A8874" s="1" t="s">
        <v>9662</v>
      </c>
      <c r="B8874" t="s">
        <v>638</v>
      </c>
    </row>
    <row r="8875" spans="1:2">
      <c r="A8875" s="1" t="s">
        <v>9663</v>
      </c>
      <c r="B8875" t="s">
        <v>638</v>
      </c>
    </row>
    <row r="8876" spans="1:2">
      <c r="A8876" s="1" t="s">
        <v>9664</v>
      </c>
      <c r="B8876" t="s">
        <v>638</v>
      </c>
    </row>
    <row r="8877" spans="1:2">
      <c r="A8877" s="1" t="s">
        <v>9665</v>
      </c>
      <c r="B8877" t="s">
        <v>638</v>
      </c>
    </row>
    <row r="8878" spans="1:2">
      <c r="A8878" s="1" t="s">
        <v>9666</v>
      </c>
      <c r="B8878" t="s">
        <v>638</v>
      </c>
    </row>
    <row r="8879" spans="1:2">
      <c r="A8879" s="1" t="s">
        <v>9667</v>
      </c>
      <c r="B8879" t="s">
        <v>638</v>
      </c>
    </row>
    <row r="8880" spans="1:2">
      <c r="A8880" s="1" t="s">
        <v>9668</v>
      </c>
      <c r="B8880" t="s">
        <v>638</v>
      </c>
    </row>
    <row r="8881" spans="1:2">
      <c r="A8881" s="1" t="s">
        <v>9669</v>
      </c>
      <c r="B8881" t="s">
        <v>638</v>
      </c>
    </row>
    <row r="8882" spans="1:2">
      <c r="A8882" s="1" t="s">
        <v>9670</v>
      </c>
      <c r="B8882" t="s">
        <v>638</v>
      </c>
    </row>
    <row r="8883" spans="1:2">
      <c r="A8883" s="1" t="s">
        <v>9671</v>
      </c>
      <c r="B8883" t="s">
        <v>638</v>
      </c>
    </row>
    <row r="8884" spans="1:2">
      <c r="A8884" s="1" t="s">
        <v>9672</v>
      </c>
      <c r="B8884" t="s">
        <v>638</v>
      </c>
    </row>
    <row r="8885" spans="1:2">
      <c r="A8885" s="1" t="s">
        <v>9673</v>
      </c>
      <c r="B8885" t="s">
        <v>638</v>
      </c>
    </row>
    <row r="8886" spans="1:2">
      <c r="A8886" s="1" t="s">
        <v>9674</v>
      </c>
      <c r="B8886" t="s">
        <v>638</v>
      </c>
    </row>
    <row r="8887" spans="1:2">
      <c r="A8887" s="1" t="s">
        <v>9675</v>
      </c>
      <c r="B8887" t="s">
        <v>638</v>
      </c>
    </row>
    <row r="8888" spans="1:2">
      <c r="A8888" s="1" t="s">
        <v>9676</v>
      </c>
      <c r="B8888" t="s">
        <v>638</v>
      </c>
    </row>
    <row r="8889" spans="1:2">
      <c r="A8889" s="1" t="s">
        <v>9677</v>
      </c>
      <c r="B8889" t="s">
        <v>638</v>
      </c>
    </row>
    <row r="8890" spans="1:2">
      <c r="A8890" s="1" t="s">
        <v>9678</v>
      </c>
      <c r="B8890" t="s">
        <v>638</v>
      </c>
    </row>
    <row r="8891" spans="1:2">
      <c r="A8891" s="1" t="s">
        <v>9679</v>
      </c>
      <c r="B8891" t="s">
        <v>638</v>
      </c>
    </row>
    <row r="8892" spans="1:2">
      <c r="A8892" s="1" t="s">
        <v>9680</v>
      </c>
      <c r="B8892" t="s">
        <v>638</v>
      </c>
    </row>
    <row r="8893" spans="1:2">
      <c r="A8893" s="1" t="s">
        <v>9681</v>
      </c>
      <c r="B8893" t="s">
        <v>638</v>
      </c>
    </row>
    <row r="8894" spans="1:2">
      <c r="A8894" s="1" t="s">
        <v>9682</v>
      </c>
      <c r="B8894" t="s">
        <v>638</v>
      </c>
    </row>
    <row r="8895" spans="1:2">
      <c r="A8895" s="1" t="s">
        <v>9683</v>
      </c>
      <c r="B8895" t="s">
        <v>638</v>
      </c>
    </row>
    <row r="8896" spans="1:2">
      <c r="A8896" s="1" t="s">
        <v>9684</v>
      </c>
      <c r="B8896" t="s">
        <v>638</v>
      </c>
    </row>
    <row r="8897" spans="1:2">
      <c r="A8897" s="1" t="s">
        <v>9685</v>
      </c>
      <c r="B8897" t="s">
        <v>638</v>
      </c>
    </row>
    <row r="8898" spans="1:2">
      <c r="A8898" s="1" t="s">
        <v>9686</v>
      </c>
      <c r="B8898" t="s">
        <v>638</v>
      </c>
    </row>
    <row r="8899" spans="1:2">
      <c r="A8899" s="1" t="s">
        <v>9687</v>
      </c>
      <c r="B8899" t="s">
        <v>638</v>
      </c>
    </row>
    <row r="8900" spans="1:2">
      <c r="A8900" s="1" t="s">
        <v>9688</v>
      </c>
      <c r="B8900" t="s">
        <v>638</v>
      </c>
    </row>
    <row r="8901" spans="1:2">
      <c r="A8901" s="1" t="s">
        <v>9689</v>
      </c>
      <c r="B8901" t="s">
        <v>638</v>
      </c>
    </row>
    <row r="8902" spans="1:2">
      <c r="A8902" s="1" t="s">
        <v>9690</v>
      </c>
      <c r="B8902" t="s">
        <v>638</v>
      </c>
    </row>
    <row r="8903" spans="1:2">
      <c r="A8903" s="1" t="s">
        <v>9691</v>
      </c>
      <c r="B8903" t="s">
        <v>638</v>
      </c>
    </row>
    <row r="8904" spans="1:2">
      <c r="A8904" s="1" t="s">
        <v>9692</v>
      </c>
      <c r="B8904" t="s">
        <v>638</v>
      </c>
    </row>
    <row r="8905" spans="1:2">
      <c r="A8905" s="1" t="s">
        <v>9693</v>
      </c>
      <c r="B8905" t="s">
        <v>638</v>
      </c>
    </row>
    <row r="8906" spans="1:2">
      <c r="A8906" s="1" t="s">
        <v>9694</v>
      </c>
      <c r="B8906" t="s">
        <v>638</v>
      </c>
    </row>
    <row r="8907" spans="1:2">
      <c r="A8907" s="1" t="s">
        <v>9695</v>
      </c>
      <c r="B8907" t="s">
        <v>638</v>
      </c>
    </row>
    <row r="8908" spans="1:2">
      <c r="A8908" s="1" t="s">
        <v>9696</v>
      </c>
      <c r="B8908" t="s">
        <v>638</v>
      </c>
    </row>
    <row r="8909" spans="1:2">
      <c r="A8909" s="1" t="s">
        <v>9697</v>
      </c>
      <c r="B8909" t="s">
        <v>638</v>
      </c>
    </row>
    <row r="8910" spans="1:2">
      <c r="A8910" s="1" t="s">
        <v>9698</v>
      </c>
      <c r="B8910" t="s">
        <v>638</v>
      </c>
    </row>
    <row r="8911" spans="1:2">
      <c r="A8911" s="1" t="s">
        <v>9699</v>
      </c>
      <c r="B8911" t="s">
        <v>638</v>
      </c>
    </row>
    <row r="8912" spans="1:2">
      <c r="A8912" s="1" t="s">
        <v>9700</v>
      </c>
      <c r="B8912" t="s">
        <v>638</v>
      </c>
    </row>
    <row r="8913" spans="1:2">
      <c r="A8913" s="1" t="s">
        <v>9701</v>
      </c>
      <c r="B8913" t="s">
        <v>638</v>
      </c>
    </row>
    <row r="8914" spans="1:2">
      <c r="A8914" s="1" t="s">
        <v>9702</v>
      </c>
      <c r="B8914" t="s">
        <v>638</v>
      </c>
    </row>
    <row r="8915" spans="1:2">
      <c r="A8915" s="1" t="s">
        <v>9703</v>
      </c>
      <c r="B8915" t="s">
        <v>638</v>
      </c>
    </row>
    <row r="8916" spans="1:2">
      <c r="A8916" s="1" t="s">
        <v>9704</v>
      </c>
      <c r="B8916" t="s">
        <v>638</v>
      </c>
    </row>
    <row r="8917" spans="1:2">
      <c r="A8917" s="1" t="s">
        <v>9705</v>
      </c>
      <c r="B8917" t="s">
        <v>638</v>
      </c>
    </row>
    <row r="8918" spans="1:2">
      <c r="A8918" s="1" t="s">
        <v>9706</v>
      </c>
      <c r="B8918" t="s">
        <v>638</v>
      </c>
    </row>
    <row r="8919" spans="1:2">
      <c r="A8919" s="1" t="s">
        <v>9707</v>
      </c>
      <c r="B8919" t="s">
        <v>638</v>
      </c>
    </row>
    <row r="8920" spans="1:2">
      <c r="A8920" s="1" t="s">
        <v>9708</v>
      </c>
      <c r="B8920" t="s">
        <v>638</v>
      </c>
    </row>
    <row r="8921" spans="1:2">
      <c r="A8921" s="1" t="s">
        <v>9709</v>
      </c>
      <c r="B8921" t="s">
        <v>638</v>
      </c>
    </row>
    <row r="8922" spans="1:2">
      <c r="A8922" s="1" t="s">
        <v>9710</v>
      </c>
      <c r="B8922" t="s">
        <v>638</v>
      </c>
    </row>
    <row r="8923" spans="1:2">
      <c r="A8923" s="1" t="s">
        <v>9711</v>
      </c>
      <c r="B8923" t="s">
        <v>638</v>
      </c>
    </row>
    <row r="8924" spans="1:2">
      <c r="A8924" s="1" t="s">
        <v>9712</v>
      </c>
      <c r="B8924" t="s">
        <v>638</v>
      </c>
    </row>
    <row r="8925" spans="1:2">
      <c r="A8925" s="1" t="s">
        <v>9713</v>
      </c>
      <c r="B8925" t="s">
        <v>638</v>
      </c>
    </row>
    <row r="8926" spans="1:2">
      <c r="A8926" s="1" t="s">
        <v>9714</v>
      </c>
      <c r="B8926" t="s">
        <v>638</v>
      </c>
    </row>
    <row r="8927" spans="1:2">
      <c r="A8927" s="1" t="s">
        <v>9715</v>
      </c>
      <c r="B8927" t="s">
        <v>638</v>
      </c>
    </row>
    <row r="8928" spans="1:2">
      <c r="A8928" s="1" t="s">
        <v>9716</v>
      </c>
      <c r="B8928" t="s">
        <v>638</v>
      </c>
    </row>
    <row r="8929" spans="1:2">
      <c r="A8929" s="1" t="s">
        <v>9717</v>
      </c>
      <c r="B8929" t="s">
        <v>638</v>
      </c>
    </row>
    <row r="8930" spans="1:2">
      <c r="A8930" s="1" t="s">
        <v>9718</v>
      </c>
      <c r="B8930" t="s">
        <v>638</v>
      </c>
    </row>
    <row r="8931" spans="1:2">
      <c r="A8931" s="1" t="s">
        <v>9719</v>
      </c>
      <c r="B8931" t="s">
        <v>638</v>
      </c>
    </row>
    <row r="8932" spans="1:2">
      <c r="A8932" s="1" t="s">
        <v>9720</v>
      </c>
      <c r="B8932" t="s">
        <v>638</v>
      </c>
    </row>
    <row r="8933" spans="1:2">
      <c r="A8933" s="1" t="s">
        <v>9721</v>
      </c>
      <c r="B8933" t="s">
        <v>638</v>
      </c>
    </row>
    <row r="8934" spans="1:2">
      <c r="A8934" s="1" t="s">
        <v>9722</v>
      </c>
      <c r="B8934" t="s">
        <v>638</v>
      </c>
    </row>
    <row r="8935" spans="1:2">
      <c r="A8935" s="1" t="s">
        <v>9723</v>
      </c>
      <c r="B8935" t="s">
        <v>638</v>
      </c>
    </row>
    <row r="8936" spans="1:2">
      <c r="A8936" s="1" t="s">
        <v>9724</v>
      </c>
      <c r="B8936" t="s">
        <v>638</v>
      </c>
    </row>
    <row r="8937" spans="1:2">
      <c r="A8937" s="1" t="s">
        <v>9725</v>
      </c>
      <c r="B8937" t="s">
        <v>638</v>
      </c>
    </row>
    <row r="8938" spans="1:2">
      <c r="A8938" s="1" t="s">
        <v>9726</v>
      </c>
      <c r="B8938" t="s">
        <v>638</v>
      </c>
    </row>
    <row r="8939" spans="1:2">
      <c r="A8939" s="1" t="s">
        <v>9727</v>
      </c>
      <c r="B8939" t="s">
        <v>638</v>
      </c>
    </row>
    <row r="8940" spans="1:2">
      <c r="A8940" s="1" t="s">
        <v>9728</v>
      </c>
      <c r="B8940" t="s">
        <v>638</v>
      </c>
    </row>
    <row r="8941" spans="1:2">
      <c r="A8941" s="1" t="s">
        <v>9729</v>
      </c>
      <c r="B8941" t="s">
        <v>638</v>
      </c>
    </row>
    <row r="8942" spans="1:2">
      <c r="A8942" s="1" t="s">
        <v>9730</v>
      </c>
      <c r="B8942" t="s">
        <v>638</v>
      </c>
    </row>
    <row r="8943" spans="1:2">
      <c r="A8943" s="1" t="s">
        <v>9731</v>
      </c>
      <c r="B8943" t="s">
        <v>638</v>
      </c>
    </row>
    <row r="8944" spans="1:2">
      <c r="A8944" s="1" t="s">
        <v>9732</v>
      </c>
      <c r="B8944" t="s">
        <v>638</v>
      </c>
    </row>
    <row r="8945" spans="1:2">
      <c r="A8945" s="1" t="s">
        <v>9733</v>
      </c>
      <c r="B8945" t="s">
        <v>638</v>
      </c>
    </row>
    <row r="8946" spans="1:2">
      <c r="A8946" s="1" t="s">
        <v>9734</v>
      </c>
      <c r="B8946" t="s">
        <v>638</v>
      </c>
    </row>
    <row r="8947" spans="1:2">
      <c r="A8947" s="1" t="s">
        <v>9735</v>
      </c>
      <c r="B8947" t="s">
        <v>638</v>
      </c>
    </row>
    <row r="8948" spans="1:2">
      <c r="A8948" s="1" t="s">
        <v>9736</v>
      </c>
      <c r="B8948" t="s">
        <v>638</v>
      </c>
    </row>
    <row r="8949" spans="1:2">
      <c r="A8949" s="1" t="s">
        <v>9737</v>
      </c>
      <c r="B8949" t="s">
        <v>638</v>
      </c>
    </row>
    <row r="8950" spans="1:2">
      <c r="A8950" s="1" t="s">
        <v>9738</v>
      </c>
      <c r="B8950" t="s">
        <v>638</v>
      </c>
    </row>
    <row r="8951" spans="1:2">
      <c r="A8951" s="1" t="s">
        <v>9739</v>
      </c>
      <c r="B8951" t="s">
        <v>638</v>
      </c>
    </row>
    <row r="8952" spans="1:2">
      <c r="A8952" s="1" t="s">
        <v>9740</v>
      </c>
      <c r="B8952" t="s">
        <v>638</v>
      </c>
    </row>
    <row r="8953" spans="1:2">
      <c r="A8953" s="1" t="s">
        <v>9741</v>
      </c>
      <c r="B8953" t="s">
        <v>638</v>
      </c>
    </row>
    <row r="8954" spans="1:2">
      <c r="A8954" s="1" t="s">
        <v>9742</v>
      </c>
      <c r="B8954" t="s">
        <v>638</v>
      </c>
    </row>
    <row r="8955" spans="1:2">
      <c r="A8955" s="1" t="s">
        <v>9743</v>
      </c>
      <c r="B8955" t="s">
        <v>638</v>
      </c>
    </row>
    <row r="8956" spans="1:2">
      <c r="A8956" s="1" t="s">
        <v>9744</v>
      </c>
      <c r="B8956" t="s">
        <v>638</v>
      </c>
    </row>
    <row r="8957" spans="1:2">
      <c r="A8957" s="1" t="s">
        <v>9745</v>
      </c>
      <c r="B8957" t="s">
        <v>638</v>
      </c>
    </row>
    <row r="8958" spans="1:2">
      <c r="A8958" s="1" t="s">
        <v>9746</v>
      </c>
      <c r="B8958" t="s">
        <v>638</v>
      </c>
    </row>
    <row r="8959" spans="1:2">
      <c r="A8959" s="1" t="s">
        <v>9747</v>
      </c>
      <c r="B8959" t="s">
        <v>638</v>
      </c>
    </row>
    <row r="8960" spans="1:2">
      <c r="A8960" s="1" t="s">
        <v>9748</v>
      </c>
      <c r="B8960" t="s">
        <v>638</v>
      </c>
    </row>
    <row r="8961" spans="1:2">
      <c r="A8961" s="1" t="s">
        <v>9749</v>
      </c>
      <c r="B8961" t="s">
        <v>638</v>
      </c>
    </row>
    <row r="8962" spans="1:2">
      <c r="A8962" s="1" t="s">
        <v>9750</v>
      </c>
      <c r="B8962" t="s">
        <v>638</v>
      </c>
    </row>
    <row r="8963" spans="1:2">
      <c r="A8963" s="1" t="s">
        <v>9751</v>
      </c>
      <c r="B8963" t="s">
        <v>638</v>
      </c>
    </row>
    <row r="8964" spans="1:2">
      <c r="A8964" s="1" t="s">
        <v>9752</v>
      </c>
      <c r="B8964" t="s">
        <v>638</v>
      </c>
    </row>
    <row r="8965" spans="1:2">
      <c r="A8965" s="1" t="s">
        <v>9753</v>
      </c>
      <c r="B8965" t="s">
        <v>638</v>
      </c>
    </row>
    <row r="8966" spans="1:2">
      <c r="A8966" s="1" t="s">
        <v>9754</v>
      </c>
      <c r="B8966" t="s">
        <v>638</v>
      </c>
    </row>
    <row r="8967" spans="1:2">
      <c r="A8967" s="1" t="s">
        <v>9755</v>
      </c>
      <c r="B8967" t="s">
        <v>638</v>
      </c>
    </row>
    <row r="8968" spans="1:2">
      <c r="A8968" s="1" t="s">
        <v>9756</v>
      </c>
      <c r="B8968" t="s">
        <v>638</v>
      </c>
    </row>
    <row r="8969" spans="1:2">
      <c r="A8969" s="1" t="s">
        <v>9757</v>
      </c>
      <c r="B8969" t="s">
        <v>638</v>
      </c>
    </row>
    <row r="8970" spans="1:2">
      <c r="A8970" s="1" t="s">
        <v>9758</v>
      </c>
      <c r="B8970" t="s">
        <v>638</v>
      </c>
    </row>
    <row r="8971" spans="1:2">
      <c r="A8971" s="1" t="s">
        <v>9759</v>
      </c>
      <c r="B8971" t="s">
        <v>638</v>
      </c>
    </row>
    <row r="8972" spans="1:2">
      <c r="A8972" s="1" t="s">
        <v>9760</v>
      </c>
      <c r="B8972" t="s">
        <v>638</v>
      </c>
    </row>
    <row r="8973" spans="1:2">
      <c r="A8973" s="1" t="s">
        <v>9761</v>
      </c>
      <c r="B8973" t="s">
        <v>638</v>
      </c>
    </row>
    <row r="8974" spans="1:2">
      <c r="A8974" s="1" t="s">
        <v>9762</v>
      </c>
      <c r="B8974" t="s">
        <v>638</v>
      </c>
    </row>
    <row r="8975" spans="1:2">
      <c r="A8975" s="1" t="s">
        <v>9763</v>
      </c>
      <c r="B8975" t="s">
        <v>638</v>
      </c>
    </row>
    <row r="8976" spans="1:2">
      <c r="A8976" s="1" t="s">
        <v>9764</v>
      </c>
      <c r="B8976" t="s">
        <v>638</v>
      </c>
    </row>
    <row r="8977" spans="1:2">
      <c r="A8977" s="1" t="s">
        <v>9765</v>
      </c>
      <c r="B8977" t="s">
        <v>638</v>
      </c>
    </row>
    <row r="8978" spans="1:2">
      <c r="A8978" s="1" t="s">
        <v>9766</v>
      </c>
      <c r="B8978" t="s">
        <v>638</v>
      </c>
    </row>
    <row r="8979" spans="1:2">
      <c r="A8979" s="1" t="s">
        <v>9767</v>
      </c>
      <c r="B8979" t="s">
        <v>638</v>
      </c>
    </row>
    <row r="8980" spans="1:2">
      <c r="A8980" s="1" t="s">
        <v>9768</v>
      </c>
      <c r="B8980" t="s">
        <v>638</v>
      </c>
    </row>
    <row r="8981" spans="1:2">
      <c r="A8981" s="1" t="s">
        <v>9769</v>
      </c>
      <c r="B8981" t="s">
        <v>638</v>
      </c>
    </row>
    <row r="8982" spans="1:2">
      <c r="A8982" s="1" t="s">
        <v>9770</v>
      </c>
      <c r="B8982" t="s">
        <v>638</v>
      </c>
    </row>
    <row r="8983" spans="1:2">
      <c r="A8983" s="1" t="s">
        <v>9771</v>
      </c>
      <c r="B8983" t="s">
        <v>638</v>
      </c>
    </row>
    <row r="8984" spans="1:2">
      <c r="A8984" s="1" t="s">
        <v>9772</v>
      </c>
      <c r="B8984" t="s">
        <v>638</v>
      </c>
    </row>
    <row r="8985" spans="1:2">
      <c r="A8985" s="1" t="s">
        <v>9773</v>
      </c>
      <c r="B8985" t="s">
        <v>638</v>
      </c>
    </row>
    <row r="8986" spans="1:2">
      <c r="A8986" s="1" t="s">
        <v>9774</v>
      </c>
      <c r="B8986" t="s">
        <v>638</v>
      </c>
    </row>
    <row r="8987" spans="1:2">
      <c r="A8987" s="1" t="s">
        <v>9775</v>
      </c>
      <c r="B8987" t="s">
        <v>638</v>
      </c>
    </row>
    <row r="8988" spans="1:2">
      <c r="A8988" s="1" t="s">
        <v>9776</v>
      </c>
      <c r="B8988" t="s">
        <v>638</v>
      </c>
    </row>
    <row r="8989" spans="1:2">
      <c r="A8989" s="1" t="s">
        <v>9777</v>
      </c>
      <c r="B8989" t="s">
        <v>638</v>
      </c>
    </row>
    <row r="8990" spans="1:2">
      <c r="A8990" s="1" t="s">
        <v>9778</v>
      </c>
      <c r="B8990" t="s">
        <v>638</v>
      </c>
    </row>
    <row r="8991" spans="1:2">
      <c r="A8991" s="1" t="s">
        <v>9779</v>
      </c>
      <c r="B8991" t="s">
        <v>638</v>
      </c>
    </row>
    <row r="8992" spans="1:2">
      <c r="A8992" s="1" t="s">
        <v>9780</v>
      </c>
      <c r="B8992" t="s">
        <v>638</v>
      </c>
    </row>
    <row r="8993" spans="1:2">
      <c r="A8993" s="1" t="s">
        <v>9781</v>
      </c>
      <c r="B8993" t="s">
        <v>638</v>
      </c>
    </row>
    <row r="8994" spans="1:2">
      <c r="A8994" s="1" t="s">
        <v>9782</v>
      </c>
      <c r="B8994" t="s">
        <v>638</v>
      </c>
    </row>
    <row r="8995" spans="1:2">
      <c r="A8995" s="1" t="s">
        <v>9783</v>
      </c>
      <c r="B8995" t="s">
        <v>638</v>
      </c>
    </row>
    <row r="8996" spans="1:2">
      <c r="A8996" s="1" t="s">
        <v>9784</v>
      </c>
      <c r="B8996" t="s">
        <v>638</v>
      </c>
    </row>
    <row r="8997" spans="1:2">
      <c r="A8997" s="1" t="s">
        <v>9785</v>
      </c>
      <c r="B8997" t="s">
        <v>638</v>
      </c>
    </row>
    <row r="8998" spans="1:2">
      <c r="A8998" s="1" t="s">
        <v>9786</v>
      </c>
      <c r="B8998" t="s">
        <v>638</v>
      </c>
    </row>
    <row r="8999" spans="1:2">
      <c r="A8999" s="1" t="s">
        <v>9787</v>
      </c>
      <c r="B8999" t="s">
        <v>638</v>
      </c>
    </row>
    <row r="9000" spans="1:2">
      <c r="A9000" s="1" t="s">
        <v>9788</v>
      </c>
      <c r="B9000" t="s">
        <v>638</v>
      </c>
    </row>
    <row r="9001" spans="1:2">
      <c r="A9001" s="1" t="s">
        <v>9789</v>
      </c>
      <c r="B9001" t="s">
        <v>638</v>
      </c>
    </row>
    <row r="9002" spans="1:2">
      <c r="A9002" s="1" t="s">
        <v>9790</v>
      </c>
      <c r="B9002" t="s">
        <v>638</v>
      </c>
    </row>
    <row r="9003" spans="1:2">
      <c r="A9003" s="1" t="s">
        <v>9791</v>
      </c>
      <c r="B9003" t="s">
        <v>638</v>
      </c>
    </row>
    <row r="9004" spans="1:2">
      <c r="A9004" s="1" t="s">
        <v>9792</v>
      </c>
      <c r="B9004" t="s">
        <v>638</v>
      </c>
    </row>
    <row r="9005" spans="1:2">
      <c r="A9005" s="1" t="s">
        <v>9793</v>
      </c>
      <c r="B9005" t="s">
        <v>638</v>
      </c>
    </row>
    <row r="9006" spans="1:2">
      <c r="A9006" s="1" t="s">
        <v>9794</v>
      </c>
      <c r="B9006" t="s">
        <v>638</v>
      </c>
    </row>
    <row r="9007" spans="1:2">
      <c r="A9007" s="1" t="s">
        <v>9795</v>
      </c>
      <c r="B9007" t="s">
        <v>638</v>
      </c>
    </row>
    <row r="9008" spans="1:2">
      <c r="A9008" s="1" t="s">
        <v>9796</v>
      </c>
      <c r="B9008" t="s">
        <v>638</v>
      </c>
    </row>
    <row r="9009" spans="1:2">
      <c r="A9009" s="1" t="s">
        <v>9797</v>
      </c>
      <c r="B9009" t="s">
        <v>638</v>
      </c>
    </row>
    <row r="9010" spans="1:2">
      <c r="A9010" s="1" t="s">
        <v>9798</v>
      </c>
      <c r="B9010" t="s">
        <v>638</v>
      </c>
    </row>
    <row r="9011" spans="1:2">
      <c r="A9011" s="1" t="s">
        <v>9799</v>
      </c>
      <c r="B9011" t="s">
        <v>638</v>
      </c>
    </row>
    <row r="9012" spans="1:2">
      <c r="A9012" s="1" t="s">
        <v>9800</v>
      </c>
      <c r="B9012" t="s">
        <v>638</v>
      </c>
    </row>
    <row r="9013" spans="1:2">
      <c r="A9013" s="1" t="s">
        <v>9801</v>
      </c>
      <c r="B9013" t="s">
        <v>638</v>
      </c>
    </row>
    <row r="9014" spans="1:2">
      <c r="A9014" s="1" t="s">
        <v>9802</v>
      </c>
      <c r="B9014" t="s">
        <v>638</v>
      </c>
    </row>
    <row r="9015" spans="1:2">
      <c r="A9015" s="1" t="s">
        <v>9803</v>
      </c>
      <c r="B9015" t="s">
        <v>638</v>
      </c>
    </row>
    <row r="9016" spans="1:2">
      <c r="A9016" s="1" t="s">
        <v>9804</v>
      </c>
      <c r="B9016" t="s">
        <v>638</v>
      </c>
    </row>
    <row r="9017" spans="1:2">
      <c r="A9017" s="1" t="s">
        <v>9805</v>
      </c>
      <c r="B9017" t="s">
        <v>638</v>
      </c>
    </row>
    <row r="9018" spans="1:2">
      <c r="A9018" s="1" t="s">
        <v>9806</v>
      </c>
      <c r="B9018" t="s">
        <v>638</v>
      </c>
    </row>
    <row r="9019" spans="1:2">
      <c r="A9019" s="1" t="s">
        <v>9807</v>
      </c>
      <c r="B9019" t="s">
        <v>638</v>
      </c>
    </row>
    <row r="9020" spans="1:2">
      <c r="A9020" s="1" t="s">
        <v>9808</v>
      </c>
      <c r="B9020" t="s">
        <v>638</v>
      </c>
    </row>
    <row r="9021" spans="1:2">
      <c r="A9021" s="1" t="s">
        <v>9809</v>
      </c>
      <c r="B9021" t="s">
        <v>638</v>
      </c>
    </row>
    <row r="9022" spans="1:2">
      <c r="A9022" s="1" t="s">
        <v>9810</v>
      </c>
      <c r="B9022" t="s">
        <v>638</v>
      </c>
    </row>
    <row r="9023" spans="1:2">
      <c r="A9023" s="1" t="s">
        <v>9811</v>
      </c>
      <c r="B9023" t="s">
        <v>638</v>
      </c>
    </row>
    <row r="9024" spans="1:2">
      <c r="A9024" s="1" t="s">
        <v>9812</v>
      </c>
      <c r="B9024" t="s">
        <v>638</v>
      </c>
    </row>
    <row r="9025" spans="1:2">
      <c r="A9025" s="1" t="s">
        <v>9813</v>
      </c>
      <c r="B9025" t="s">
        <v>638</v>
      </c>
    </row>
    <row r="9026" spans="1:2">
      <c r="A9026" s="1" t="s">
        <v>9814</v>
      </c>
      <c r="B9026" t="s">
        <v>638</v>
      </c>
    </row>
    <row r="9027" spans="1:2">
      <c r="A9027" s="1" t="s">
        <v>9815</v>
      </c>
      <c r="B9027" t="s">
        <v>638</v>
      </c>
    </row>
    <row r="9028" spans="1:2">
      <c r="A9028" s="1" t="s">
        <v>9816</v>
      </c>
      <c r="B9028" t="s">
        <v>638</v>
      </c>
    </row>
    <row r="9029" spans="1:2">
      <c r="A9029" s="1" t="s">
        <v>9817</v>
      </c>
      <c r="B9029" t="s">
        <v>638</v>
      </c>
    </row>
    <row r="9030" spans="1:2">
      <c r="A9030" s="1" t="s">
        <v>9818</v>
      </c>
      <c r="B9030" t="s">
        <v>638</v>
      </c>
    </row>
    <row r="9031" spans="1:2">
      <c r="A9031" s="1" t="s">
        <v>9819</v>
      </c>
      <c r="B9031" t="s">
        <v>638</v>
      </c>
    </row>
    <row r="9032" spans="1:2">
      <c r="A9032" s="1" t="s">
        <v>9820</v>
      </c>
      <c r="B9032" t="s">
        <v>638</v>
      </c>
    </row>
    <row r="9033" spans="1:2">
      <c r="A9033" s="1" t="s">
        <v>9821</v>
      </c>
      <c r="B9033" t="s">
        <v>638</v>
      </c>
    </row>
    <row r="9034" spans="1:2">
      <c r="A9034" s="1" t="s">
        <v>9822</v>
      </c>
      <c r="B9034" t="s">
        <v>638</v>
      </c>
    </row>
    <row r="9035" spans="1:2">
      <c r="A9035" s="1" t="s">
        <v>9823</v>
      </c>
      <c r="B9035" t="s">
        <v>638</v>
      </c>
    </row>
    <row r="9036" spans="1:2">
      <c r="A9036" s="1" t="s">
        <v>9824</v>
      </c>
      <c r="B9036" t="s">
        <v>638</v>
      </c>
    </row>
    <row r="9037" spans="1:2">
      <c r="A9037" s="1" t="s">
        <v>9825</v>
      </c>
      <c r="B9037" t="s">
        <v>638</v>
      </c>
    </row>
    <row r="9038" spans="1:2">
      <c r="A9038" s="1" t="s">
        <v>9826</v>
      </c>
      <c r="B9038" t="s">
        <v>638</v>
      </c>
    </row>
    <row r="9039" spans="1:2">
      <c r="A9039" s="1" t="s">
        <v>9827</v>
      </c>
      <c r="B9039" t="s">
        <v>638</v>
      </c>
    </row>
    <row r="9040" spans="1:2">
      <c r="A9040" s="1" t="s">
        <v>9828</v>
      </c>
      <c r="B9040" t="s">
        <v>638</v>
      </c>
    </row>
    <row r="9041" spans="1:2">
      <c r="A9041" s="1" t="s">
        <v>9829</v>
      </c>
      <c r="B9041" t="s">
        <v>638</v>
      </c>
    </row>
    <row r="9042" spans="1:2">
      <c r="A9042" s="1" t="s">
        <v>9830</v>
      </c>
      <c r="B9042" t="s">
        <v>638</v>
      </c>
    </row>
    <row r="9043" spans="1:2">
      <c r="A9043" s="1" t="s">
        <v>9831</v>
      </c>
      <c r="B9043" t="s">
        <v>638</v>
      </c>
    </row>
    <row r="9044" spans="1:2">
      <c r="A9044" s="1" t="s">
        <v>9832</v>
      </c>
      <c r="B9044" t="s">
        <v>638</v>
      </c>
    </row>
    <row r="9045" spans="1:2">
      <c r="A9045" s="1" t="s">
        <v>9833</v>
      </c>
      <c r="B9045" t="s">
        <v>638</v>
      </c>
    </row>
    <row r="9046" spans="1:2">
      <c r="A9046" s="1" t="s">
        <v>9834</v>
      </c>
      <c r="B9046" t="s">
        <v>638</v>
      </c>
    </row>
    <row r="9047" spans="1:2">
      <c r="A9047" s="1" t="s">
        <v>9835</v>
      </c>
      <c r="B9047" t="s">
        <v>638</v>
      </c>
    </row>
    <row r="9048" spans="1:2">
      <c r="A9048" s="1" t="s">
        <v>9836</v>
      </c>
      <c r="B9048" t="s">
        <v>638</v>
      </c>
    </row>
    <row r="9049" spans="1:2">
      <c r="A9049" s="1" t="s">
        <v>9837</v>
      </c>
      <c r="B9049" t="s">
        <v>638</v>
      </c>
    </row>
    <row r="9050" spans="1:2">
      <c r="A9050" s="1" t="s">
        <v>9838</v>
      </c>
      <c r="B9050" t="s">
        <v>638</v>
      </c>
    </row>
    <row r="9051" spans="1:2">
      <c r="A9051" s="1" t="s">
        <v>9839</v>
      </c>
      <c r="B9051" t="s">
        <v>638</v>
      </c>
    </row>
    <row r="9052" spans="1:2">
      <c r="A9052" s="1" t="s">
        <v>9840</v>
      </c>
      <c r="B9052" t="s">
        <v>638</v>
      </c>
    </row>
    <row r="9053" spans="1:2">
      <c r="A9053" s="1" t="s">
        <v>9841</v>
      </c>
      <c r="B9053" t="s">
        <v>638</v>
      </c>
    </row>
    <row r="9054" spans="1:2">
      <c r="A9054" s="1" t="s">
        <v>9842</v>
      </c>
      <c r="B9054" t="s">
        <v>638</v>
      </c>
    </row>
    <row r="9055" spans="1:2">
      <c r="A9055" s="1" t="s">
        <v>9843</v>
      </c>
      <c r="B9055" t="s">
        <v>638</v>
      </c>
    </row>
    <row r="9056" spans="1:2">
      <c r="A9056" s="1" t="s">
        <v>9844</v>
      </c>
      <c r="B9056" t="s">
        <v>638</v>
      </c>
    </row>
    <row r="9057" spans="1:2">
      <c r="A9057" s="1" t="s">
        <v>9845</v>
      </c>
      <c r="B9057" t="s">
        <v>638</v>
      </c>
    </row>
    <row r="9058" spans="1:2">
      <c r="A9058" s="1" t="s">
        <v>9846</v>
      </c>
      <c r="B9058" t="s">
        <v>638</v>
      </c>
    </row>
    <row r="9059" spans="1:2">
      <c r="A9059" s="1" t="s">
        <v>9847</v>
      </c>
      <c r="B9059" t="s">
        <v>638</v>
      </c>
    </row>
    <row r="9060" spans="1:2">
      <c r="A9060" s="1" t="s">
        <v>9848</v>
      </c>
      <c r="B9060" t="s">
        <v>638</v>
      </c>
    </row>
    <row r="9061" spans="1:2">
      <c r="A9061" s="1" t="s">
        <v>9849</v>
      </c>
      <c r="B9061" t="s">
        <v>638</v>
      </c>
    </row>
    <row r="9062" spans="1:2">
      <c r="A9062" s="1" t="s">
        <v>9850</v>
      </c>
      <c r="B9062" t="s">
        <v>638</v>
      </c>
    </row>
    <row r="9063" spans="1:2">
      <c r="A9063" s="1" t="s">
        <v>9851</v>
      </c>
      <c r="B9063" t="s">
        <v>638</v>
      </c>
    </row>
    <row r="9064" spans="1:2">
      <c r="A9064" s="1" t="s">
        <v>9852</v>
      </c>
      <c r="B9064" t="s">
        <v>638</v>
      </c>
    </row>
    <row r="9065" spans="1:2">
      <c r="A9065" s="1" t="s">
        <v>9853</v>
      </c>
      <c r="B9065" t="s">
        <v>638</v>
      </c>
    </row>
    <row r="9066" spans="1:2">
      <c r="A9066" s="1" t="s">
        <v>9854</v>
      </c>
      <c r="B9066" t="s">
        <v>638</v>
      </c>
    </row>
    <row r="9067" spans="1:2">
      <c r="A9067" s="1" t="s">
        <v>9855</v>
      </c>
      <c r="B9067" t="s">
        <v>638</v>
      </c>
    </row>
    <row r="9068" spans="1:2">
      <c r="A9068" s="1" t="s">
        <v>9856</v>
      </c>
      <c r="B9068" t="s">
        <v>638</v>
      </c>
    </row>
    <row r="9069" spans="1:2">
      <c r="A9069" s="1" t="s">
        <v>9857</v>
      </c>
      <c r="B9069" t="s">
        <v>638</v>
      </c>
    </row>
    <row r="9070" spans="1:2">
      <c r="A9070" s="1" t="s">
        <v>9858</v>
      </c>
      <c r="B9070" t="s">
        <v>638</v>
      </c>
    </row>
    <row r="9071" spans="1:2">
      <c r="A9071" s="1" t="s">
        <v>9859</v>
      </c>
      <c r="B9071" t="s">
        <v>638</v>
      </c>
    </row>
    <row r="9072" spans="1:2">
      <c r="A9072" s="1" t="s">
        <v>9860</v>
      </c>
      <c r="B9072" t="s">
        <v>638</v>
      </c>
    </row>
    <row r="9073" spans="1:2">
      <c r="A9073" s="1" t="s">
        <v>9861</v>
      </c>
      <c r="B9073" t="s">
        <v>638</v>
      </c>
    </row>
    <row r="9074" spans="1:2">
      <c r="A9074" s="1" t="s">
        <v>9862</v>
      </c>
      <c r="B9074" t="s">
        <v>638</v>
      </c>
    </row>
    <row r="9075" spans="1:2">
      <c r="A9075" s="1" t="s">
        <v>9863</v>
      </c>
      <c r="B9075" t="s">
        <v>638</v>
      </c>
    </row>
    <row r="9076" spans="1:2">
      <c r="A9076" s="1" t="s">
        <v>9864</v>
      </c>
      <c r="B9076" t="s">
        <v>638</v>
      </c>
    </row>
    <row r="9077" spans="1:2">
      <c r="A9077" s="1" t="s">
        <v>9865</v>
      </c>
      <c r="B9077" t="s">
        <v>638</v>
      </c>
    </row>
    <row r="9078" spans="1:2">
      <c r="A9078" s="1" t="s">
        <v>9866</v>
      </c>
      <c r="B9078" t="s">
        <v>638</v>
      </c>
    </row>
    <row r="9079" spans="1:2">
      <c r="A9079" s="1" t="s">
        <v>9867</v>
      </c>
      <c r="B9079" t="s">
        <v>638</v>
      </c>
    </row>
    <row r="9080" spans="1:2">
      <c r="A9080" s="1" t="s">
        <v>9868</v>
      </c>
      <c r="B9080" t="s">
        <v>638</v>
      </c>
    </row>
    <row r="9081" spans="1:2">
      <c r="A9081" s="1" t="s">
        <v>9869</v>
      </c>
      <c r="B9081" t="s">
        <v>638</v>
      </c>
    </row>
    <row r="9082" spans="1:2">
      <c r="A9082" s="1" t="s">
        <v>9870</v>
      </c>
      <c r="B9082" t="s">
        <v>638</v>
      </c>
    </row>
    <row r="9083" spans="1:2">
      <c r="A9083" s="1" t="s">
        <v>9871</v>
      </c>
      <c r="B9083" t="s">
        <v>638</v>
      </c>
    </row>
    <row r="9084" spans="1:2">
      <c r="A9084" s="1" t="s">
        <v>9872</v>
      </c>
      <c r="B9084" t="s">
        <v>638</v>
      </c>
    </row>
    <row r="9085" spans="1:2">
      <c r="A9085" s="1" t="s">
        <v>9873</v>
      </c>
      <c r="B9085" t="s">
        <v>638</v>
      </c>
    </row>
    <row r="9086" spans="1:2">
      <c r="A9086" s="1" t="s">
        <v>9874</v>
      </c>
      <c r="B9086" t="s">
        <v>638</v>
      </c>
    </row>
    <row r="9087" spans="1:2">
      <c r="A9087" s="1" t="s">
        <v>9875</v>
      </c>
      <c r="B9087" t="s">
        <v>638</v>
      </c>
    </row>
    <row r="9088" spans="1:2">
      <c r="A9088" s="1" t="s">
        <v>9876</v>
      </c>
      <c r="B9088" t="s">
        <v>638</v>
      </c>
    </row>
    <row r="9089" spans="1:2">
      <c r="A9089" s="1" t="s">
        <v>9877</v>
      </c>
      <c r="B9089" t="s">
        <v>638</v>
      </c>
    </row>
    <row r="9090" spans="1:2">
      <c r="A9090" s="1" t="s">
        <v>9878</v>
      </c>
      <c r="B9090" t="s">
        <v>638</v>
      </c>
    </row>
    <row r="9091" spans="1:2">
      <c r="A9091" s="1" t="s">
        <v>9879</v>
      </c>
      <c r="B9091" t="s">
        <v>638</v>
      </c>
    </row>
    <row r="9092" spans="1:2">
      <c r="A9092" s="1" t="s">
        <v>9880</v>
      </c>
      <c r="B9092" t="s">
        <v>638</v>
      </c>
    </row>
    <row r="9093" spans="1:2">
      <c r="A9093" s="1" t="s">
        <v>9881</v>
      </c>
      <c r="B9093" t="s">
        <v>638</v>
      </c>
    </row>
    <row r="9094" spans="1:2">
      <c r="A9094" s="1" t="s">
        <v>9882</v>
      </c>
      <c r="B9094" t="s">
        <v>638</v>
      </c>
    </row>
    <row r="9095" spans="1:2">
      <c r="A9095" s="1" t="s">
        <v>9883</v>
      </c>
      <c r="B9095" t="s">
        <v>638</v>
      </c>
    </row>
    <row r="9096" spans="1:2">
      <c r="A9096" s="1" t="s">
        <v>9884</v>
      </c>
      <c r="B9096" t="s">
        <v>638</v>
      </c>
    </row>
    <row r="9097" spans="1:2">
      <c r="A9097" s="1" t="s">
        <v>9885</v>
      </c>
      <c r="B9097" t="s">
        <v>638</v>
      </c>
    </row>
    <row r="9098" spans="1:2">
      <c r="A9098" s="1" t="s">
        <v>9886</v>
      </c>
      <c r="B9098" t="s">
        <v>638</v>
      </c>
    </row>
    <row r="9099" spans="1:2">
      <c r="A9099" s="1" t="s">
        <v>9887</v>
      </c>
      <c r="B9099" t="s">
        <v>638</v>
      </c>
    </row>
    <row r="9100" spans="1:2">
      <c r="A9100" s="1" t="s">
        <v>9888</v>
      </c>
      <c r="B9100" t="s">
        <v>638</v>
      </c>
    </row>
    <row r="9101" spans="1:2">
      <c r="A9101" s="1" t="s">
        <v>9889</v>
      </c>
      <c r="B9101" t="s">
        <v>638</v>
      </c>
    </row>
    <row r="9102" spans="1:2">
      <c r="A9102" s="1" t="s">
        <v>9890</v>
      </c>
      <c r="B9102" t="s">
        <v>638</v>
      </c>
    </row>
    <row r="9103" spans="1:2">
      <c r="A9103" s="1" t="s">
        <v>9891</v>
      </c>
      <c r="B9103" t="s">
        <v>638</v>
      </c>
    </row>
    <row r="9104" spans="1:2">
      <c r="A9104" s="1" t="s">
        <v>9892</v>
      </c>
      <c r="B9104" t="s">
        <v>638</v>
      </c>
    </row>
    <row r="9105" spans="1:2">
      <c r="A9105" s="1" t="s">
        <v>9893</v>
      </c>
      <c r="B9105" t="s">
        <v>638</v>
      </c>
    </row>
    <row r="9106" spans="1:2">
      <c r="A9106" s="1" t="s">
        <v>9894</v>
      </c>
      <c r="B9106" t="s">
        <v>638</v>
      </c>
    </row>
    <row r="9107" spans="1:2">
      <c r="A9107" s="1" t="s">
        <v>9895</v>
      </c>
      <c r="B9107" t="s">
        <v>638</v>
      </c>
    </row>
    <row r="9108" spans="1:2">
      <c r="A9108" s="1" t="s">
        <v>9896</v>
      </c>
      <c r="B9108" t="s">
        <v>638</v>
      </c>
    </row>
    <row r="9109" spans="1:2">
      <c r="A9109" s="1" t="s">
        <v>9897</v>
      </c>
      <c r="B9109" t="s">
        <v>638</v>
      </c>
    </row>
    <row r="9110" spans="1:2">
      <c r="A9110" s="1" t="s">
        <v>9898</v>
      </c>
      <c r="B9110" t="s">
        <v>638</v>
      </c>
    </row>
    <row r="9111" spans="1:2">
      <c r="A9111" s="1" t="s">
        <v>9899</v>
      </c>
      <c r="B9111" t="s">
        <v>638</v>
      </c>
    </row>
    <row r="9112" spans="1:2">
      <c r="A9112" s="1" t="s">
        <v>9900</v>
      </c>
      <c r="B9112" t="s">
        <v>638</v>
      </c>
    </row>
    <row r="9113" spans="1:2">
      <c r="A9113" s="1" t="s">
        <v>9901</v>
      </c>
      <c r="B9113" t="s">
        <v>638</v>
      </c>
    </row>
    <row r="9114" spans="1:2">
      <c r="A9114" s="1" t="s">
        <v>9902</v>
      </c>
      <c r="B9114" t="s">
        <v>638</v>
      </c>
    </row>
    <row r="9115" spans="1:2">
      <c r="A9115" s="1" t="s">
        <v>9903</v>
      </c>
      <c r="B9115" t="s">
        <v>638</v>
      </c>
    </row>
    <row r="9116" spans="1:2">
      <c r="A9116" s="1" t="s">
        <v>9904</v>
      </c>
      <c r="B9116" t="s">
        <v>638</v>
      </c>
    </row>
    <row r="9117" spans="1:2">
      <c r="A9117" s="1" t="s">
        <v>9905</v>
      </c>
      <c r="B9117" t="s">
        <v>638</v>
      </c>
    </row>
    <row r="9118" spans="1:2">
      <c r="A9118" s="1" t="s">
        <v>9906</v>
      </c>
      <c r="B9118" t="s">
        <v>638</v>
      </c>
    </row>
    <row r="9119" spans="1:2">
      <c r="A9119" s="1" t="s">
        <v>9907</v>
      </c>
      <c r="B9119" t="s">
        <v>638</v>
      </c>
    </row>
    <row r="9120" spans="1:2">
      <c r="A9120" s="1" t="s">
        <v>9908</v>
      </c>
      <c r="B9120" t="s">
        <v>638</v>
      </c>
    </row>
    <row r="9121" spans="1:2">
      <c r="A9121" s="1" t="s">
        <v>9909</v>
      </c>
      <c r="B9121" t="s">
        <v>638</v>
      </c>
    </row>
    <row r="9122" spans="1:2">
      <c r="A9122" s="1" t="s">
        <v>9910</v>
      </c>
      <c r="B9122" t="s">
        <v>638</v>
      </c>
    </row>
    <row r="9123" spans="1:2">
      <c r="A9123" s="1" t="s">
        <v>9911</v>
      </c>
      <c r="B9123" t="s">
        <v>638</v>
      </c>
    </row>
    <row r="9124" spans="1:2">
      <c r="A9124" s="1" t="s">
        <v>9912</v>
      </c>
      <c r="B9124" t="s">
        <v>638</v>
      </c>
    </row>
    <row r="9125" spans="1:2">
      <c r="A9125" s="1" t="s">
        <v>9913</v>
      </c>
      <c r="B9125" t="s">
        <v>638</v>
      </c>
    </row>
    <row r="9126" spans="1:2">
      <c r="A9126" s="1" t="s">
        <v>9914</v>
      </c>
      <c r="B9126" t="s">
        <v>638</v>
      </c>
    </row>
    <row r="9127" spans="1:2">
      <c r="A9127" s="1" t="s">
        <v>9915</v>
      </c>
      <c r="B9127" t="s">
        <v>638</v>
      </c>
    </row>
    <row r="9128" spans="1:2">
      <c r="A9128" s="1" t="s">
        <v>9916</v>
      </c>
      <c r="B9128" t="s">
        <v>638</v>
      </c>
    </row>
    <row r="9129" spans="1:2">
      <c r="A9129" s="1" t="s">
        <v>9917</v>
      </c>
      <c r="B9129" t="s">
        <v>638</v>
      </c>
    </row>
    <row r="9130" spans="1:2">
      <c r="A9130" s="1" t="s">
        <v>9918</v>
      </c>
      <c r="B9130" t="s">
        <v>638</v>
      </c>
    </row>
    <row r="9131" spans="1:2">
      <c r="A9131" s="1" t="s">
        <v>9919</v>
      </c>
      <c r="B9131" t="s">
        <v>638</v>
      </c>
    </row>
    <row r="9132" spans="1:2">
      <c r="A9132" s="1" t="s">
        <v>9920</v>
      </c>
      <c r="B9132" t="s">
        <v>638</v>
      </c>
    </row>
    <row r="9133" spans="1:2">
      <c r="A9133" s="1" t="s">
        <v>9921</v>
      </c>
      <c r="B9133" t="s">
        <v>638</v>
      </c>
    </row>
    <row r="9134" spans="1:2">
      <c r="A9134" s="1" t="s">
        <v>9922</v>
      </c>
      <c r="B9134" t="s">
        <v>638</v>
      </c>
    </row>
    <row r="9135" spans="1:2">
      <c r="A9135" s="1" t="s">
        <v>9923</v>
      </c>
      <c r="B9135" t="s">
        <v>638</v>
      </c>
    </row>
    <row r="9136" spans="1:2">
      <c r="A9136" s="1" t="s">
        <v>9924</v>
      </c>
      <c r="B9136" t="s">
        <v>638</v>
      </c>
    </row>
    <row r="9137" spans="1:2">
      <c r="A9137" s="1" t="s">
        <v>9925</v>
      </c>
      <c r="B9137" t="s">
        <v>638</v>
      </c>
    </row>
    <row r="9138" spans="1:2">
      <c r="A9138" s="1" t="s">
        <v>9926</v>
      </c>
      <c r="B9138" t="s">
        <v>638</v>
      </c>
    </row>
    <row r="9139" spans="1:2">
      <c r="A9139" s="1" t="s">
        <v>9927</v>
      </c>
      <c r="B9139" t="s">
        <v>638</v>
      </c>
    </row>
    <row r="9140" spans="1:2">
      <c r="A9140" s="1" t="s">
        <v>9928</v>
      </c>
      <c r="B9140" t="s">
        <v>638</v>
      </c>
    </row>
    <row r="9141" spans="1:2">
      <c r="A9141" s="1" t="s">
        <v>9929</v>
      </c>
      <c r="B9141" t="s">
        <v>638</v>
      </c>
    </row>
    <row r="9142" spans="1:2">
      <c r="A9142" s="1" t="s">
        <v>9930</v>
      </c>
      <c r="B9142" t="s">
        <v>638</v>
      </c>
    </row>
    <row r="9143" spans="1:2">
      <c r="A9143" s="1" t="s">
        <v>9931</v>
      </c>
      <c r="B9143" t="s">
        <v>638</v>
      </c>
    </row>
    <row r="9144" spans="1:2">
      <c r="A9144" s="1" t="s">
        <v>9932</v>
      </c>
      <c r="B9144" t="s">
        <v>638</v>
      </c>
    </row>
    <row r="9145" spans="1:2">
      <c r="A9145" s="1" t="s">
        <v>9933</v>
      </c>
      <c r="B9145" t="s">
        <v>638</v>
      </c>
    </row>
    <row r="9146" spans="1:2">
      <c r="A9146" s="1" t="s">
        <v>9934</v>
      </c>
      <c r="B9146" t="s">
        <v>638</v>
      </c>
    </row>
    <row r="9147" spans="1:2">
      <c r="A9147" s="1" t="s">
        <v>9935</v>
      </c>
      <c r="B9147" t="s">
        <v>638</v>
      </c>
    </row>
    <row r="9148" spans="1:2">
      <c r="A9148" s="1" t="s">
        <v>9936</v>
      </c>
      <c r="B9148" t="s">
        <v>638</v>
      </c>
    </row>
    <row r="9149" spans="1:2">
      <c r="A9149" s="1" t="s">
        <v>9937</v>
      </c>
      <c r="B9149" t="s">
        <v>638</v>
      </c>
    </row>
    <row r="9150" spans="1:2">
      <c r="A9150" s="1" t="s">
        <v>9938</v>
      </c>
      <c r="B9150" t="s">
        <v>638</v>
      </c>
    </row>
    <row r="9151" spans="1:2">
      <c r="A9151" s="1" t="s">
        <v>9939</v>
      </c>
      <c r="B9151" t="s">
        <v>638</v>
      </c>
    </row>
    <row r="9152" spans="1:2">
      <c r="A9152" s="1" t="s">
        <v>9940</v>
      </c>
      <c r="B9152" t="s">
        <v>638</v>
      </c>
    </row>
    <row r="9153" spans="1:2">
      <c r="A9153" s="1" t="s">
        <v>9941</v>
      </c>
      <c r="B9153" t="s">
        <v>638</v>
      </c>
    </row>
    <row r="9154" spans="1:2">
      <c r="A9154" s="1" t="s">
        <v>9942</v>
      </c>
      <c r="B9154" t="s">
        <v>638</v>
      </c>
    </row>
    <row r="9155" spans="1:2">
      <c r="A9155" s="1" t="s">
        <v>9943</v>
      </c>
      <c r="B9155" t="s">
        <v>638</v>
      </c>
    </row>
    <row r="9156" spans="1:2">
      <c r="A9156" s="1" t="s">
        <v>9944</v>
      </c>
      <c r="B9156" t="s">
        <v>638</v>
      </c>
    </row>
    <row r="9157" spans="1:2">
      <c r="A9157" s="1" t="s">
        <v>9945</v>
      </c>
      <c r="B9157" t="s">
        <v>638</v>
      </c>
    </row>
    <row r="9158" spans="1:2">
      <c r="A9158" s="1" t="s">
        <v>9946</v>
      </c>
      <c r="B9158" t="s">
        <v>638</v>
      </c>
    </row>
    <row r="9159" spans="1:2">
      <c r="A9159" s="1" t="s">
        <v>9947</v>
      </c>
      <c r="B9159" t="s">
        <v>638</v>
      </c>
    </row>
    <row r="9160" spans="1:2">
      <c r="A9160" s="1" t="s">
        <v>9948</v>
      </c>
      <c r="B9160" t="s">
        <v>638</v>
      </c>
    </row>
    <row r="9161" spans="1:2">
      <c r="A9161" s="1" t="s">
        <v>9949</v>
      </c>
      <c r="B9161" t="s">
        <v>638</v>
      </c>
    </row>
    <row r="9162" spans="1:2">
      <c r="A9162" s="1" t="s">
        <v>9950</v>
      </c>
      <c r="B9162" t="s">
        <v>638</v>
      </c>
    </row>
    <row r="9163" spans="1:2">
      <c r="A9163" s="1" t="s">
        <v>9951</v>
      </c>
      <c r="B9163" t="s">
        <v>638</v>
      </c>
    </row>
    <row r="9164" spans="1:2">
      <c r="A9164" s="1" t="s">
        <v>9952</v>
      </c>
      <c r="B9164" t="s">
        <v>638</v>
      </c>
    </row>
    <row r="9165" spans="1:2">
      <c r="A9165" s="1" t="s">
        <v>9953</v>
      </c>
      <c r="B9165" t="s">
        <v>638</v>
      </c>
    </row>
    <row r="9166" spans="1:2">
      <c r="A9166" s="1" t="s">
        <v>9954</v>
      </c>
      <c r="B9166" t="s">
        <v>638</v>
      </c>
    </row>
    <row r="9167" spans="1:2">
      <c r="A9167" s="1" t="s">
        <v>9955</v>
      </c>
      <c r="B9167" t="s">
        <v>638</v>
      </c>
    </row>
    <row r="9168" spans="1:2">
      <c r="A9168" s="1" t="s">
        <v>9956</v>
      </c>
      <c r="B9168" t="s">
        <v>638</v>
      </c>
    </row>
    <row r="9169" spans="1:2">
      <c r="A9169" s="1" t="s">
        <v>9957</v>
      </c>
      <c r="B9169" t="s">
        <v>638</v>
      </c>
    </row>
    <row r="9170" spans="1:2">
      <c r="A9170" s="1" t="s">
        <v>9958</v>
      </c>
      <c r="B9170" t="s">
        <v>638</v>
      </c>
    </row>
    <row r="9171" spans="1:2">
      <c r="A9171" s="1" t="s">
        <v>9959</v>
      </c>
      <c r="B9171" t="s">
        <v>638</v>
      </c>
    </row>
    <row r="9172" spans="1:2">
      <c r="A9172" s="1" t="s">
        <v>9960</v>
      </c>
      <c r="B9172" t="s">
        <v>638</v>
      </c>
    </row>
    <row r="9173" spans="1:2">
      <c r="A9173" s="1" t="s">
        <v>9961</v>
      </c>
      <c r="B9173" t="s">
        <v>638</v>
      </c>
    </row>
    <row r="9174" spans="1:2">
      <c r="A9174" s="1" t="s">
        <v>9962</v>
      </c>
      <c r="B9174" t="s">
        <v>638</v>
      </c>
    </row>
    <row r="9175" spans="1:2">
      <c r="A9175" s="1" t="s">
        <v>9963</v>
      </c>
      <c r="B9175" t="s">
        <v>638</v>
      </c>
    </row>
    <row r="9176" spans="1:2">
      <c r="A9176" s="1" t="s">
        <v>9964</v>
      </c>
      <c r="B9176" t="s">
        <v>638</v>
      </c>
    </row>
    <row r="9177" spans="1:2">
      <c r="A9177" s="1" t="s">
        <v>9965</v>
      </c>
      <c r="B9177" t="s">
        <v>638</v>
      </c>
    </row>
    <row r="9178" spans="1:2">
      <c r="A9178" s="1" t="s">
        <v>9966</v>
      </c>
      <c r="B9178" t="s">
        <v>638</v>
      </c>
    </row>
    <row r="9179" spans="1:2">
      <c r="A9179" s="1" t="s">
        <v>9967</v>
      </c>
      <c r="B9179" t="s">
        <v>638</v>
      </c>
    </row>
    <row r="9180" spans="1:2">
      <c r="A9180" s="1" t="s">
        <v>9968</v>
      </c>
      <c r="B9180" t="s">
        <v>638</v>
      </c>
    </row>
    <row r="9181" spans="1:2">
      <c r="A9181" s="1" t="s">
        <v>9969</v>
      </c>
      <c r="B9181" t="s">
        <v>638</v>
      </c>
    </row>
    <row r="9182" spans="1:2">
      <c r="A9182" s="1" t="s">
        <v>9970</v>
      </c>
      <c r="B9182" t="s">
        <v>638</v>
      </c>
    </row>
    <row r="9183" spans="1:2">
      <c r="A9183" s="1" t="s">
        <v>9971</v>
      </c>
      <c r="B9183" t="s">
        <v>638</v>
      </c>
    </row>
    <row r="9184" spans="1:2">
      <c r="A9184" s="1" t="s">
        <v>9972</v>
      </c>
      <c r="B9184" t="s">
        <v>638</v>
      </c>
    </row>
    <row r="9185" spans="1:2">
      <c r="A9185" s="1" t="s">
        <v>9973</v>
      </c>
      <c r="B9185" t="s">
        <v>638</v>
      </c>
    </row>
    <row r="9186" spans="1:2">
      <c r="A9186" s="1" t="s">
        <v>9974</v>
      </c>
      <c r="B9186" t="s">
        <v>638</v>
      </c>
    </row>
    <row r="9187" spans="1:2">
      <c r="A9187" s="1" t="s">
        <v>9975</v>
      </c>
      <c r="B9187" t="s">
        <v>638</v>
      </c>
    </row>
    <row r="9188" spans="1:2">
      <c r="A9188" s="1" t="s">
        <v>9976</v>
      </c>
      <c r="B9188" t="s">
        <v>638</v>
      </c>
    </row>
    <row r="9189" spans="1:2">
      <c r="A9189" s="1" t="s">
        <v>9977</v>
      </c>
      <c r="B9189" t="s">
        <v>638</v>
      </c>
    </row>
    <row r="9190" spans="1:2">
      <c r="A9190" s="1" t="s">
        <v>9978</v>
      </c>
      <c r="B9190" t="s">
        <v>638</v>
      </c>
    </row>
    <row r="9191" spans="1:2">
      <c r="A9191" s="1" t="s">
        <v>9979</v>
      </c>
      <c r="B9191" t="s">
        <v>638</v>
      </c>
    </row>
    <row r="9192" spans="1:2">
      <c r="A9192" s="1" t="s">
        <v>9980</v>
      </c>
      <c r="B9192" t="s">
        <v>638</v>
      </c>
    </row>
    <row r="9193" spans="1:2">
      <c r="A9193" s="1" t="s">
        <v>9981</v>
      </c>
      <c r="B9193" t="s">
        <v>638</v>
      </c>
    </row>
    <row r="9194" spans="1:2">
      <c r="A9194" s="1" t="s">
        <v>9982</v>
      </c>
      <c r="B9194" t="s">
        <v>638</v>
      </c>
    </row>
    <row r="9195" spans="1:2">
      <c r="A9195" s="1" t="s">
        <v>9983</v>
      </c>
      <c r="B9195" t="s">
        <v>638</v>
      </c>
    </row>
    <row r="9196" spans="1:2">
      <c r="A9196" s="1" t="s">
        <v>9984</v>
      </c>
      <c r="B9196" t="s">
        <v>638</v>
      </c>
    </row>
    <row r="9197" spans="1:2">
      <c r="A9197" s="1" t="s">
        <v>9985</v>
      </c>
      <c r="B9197" t="s">
        <v>638</v>
      </c>
    </row>
    <row r="9198" spans="1:2">
      <c r="A9198" s="1" t="s">
        <v>9986</v>
      </c>
      <c r="B9198" t="s">
        <v>638</v>
      </c>
    </row>
    <row r="9199" spans="1:2">
      <c r="A9199" s="1" t="s">
        <v>9987</v>
      </c>
      <c r="B9199" t="s">
        <v>638</v>
      </c>
    </row>
    <row r="9200" spans="1:2">
      <c r="A9200" s="1" t="s">
        <v>9988</v>
      </c>
      <c r="B9200" t="s">
        <v>638</v>
      </c>
    </row>
    <row r="9201" spans="1:2">
      <c r="A9201" s="1" t="s">
        <v>9989</v>
      </c>
      <c r="B9201" t="s">
        <v>638</v>
      </c>
    </row>
    <row r="9202" spans="1:2">
      <c r="A9202" s="1" t="s">
        <v>9990</v>
      </c>
      <c r="B9202" t="s">
        <v>638</v>
      </c>
    </row>
    <row r="9203" spans="1:2">
      <c r="A9203" s="1" t="s">
        <v>9991</v>
      </c>
      <c r="B9203">
        <v>43707</v>
      </c>
    </row>
    <row r="9204" spans="1:2">
      <c r="A9204" s="1" t="s">
        <v>9992</v>
      </c>
      <c r="B9204" t="s">
        <v>638</v>
      </c>
    </row>
    <row r="9205" spans="1:2">
      <c r="A9205" s="1" t="s">
        <v>9993</v>
      </c>
      <c r="B9205" t="s">
        <v>638</v>
      </c>
    </row>
    <row r="9206" spans="1:2">
      <c r="A9206" s="1" t="s">
        <v>9994</v>
      </c>
      <c r="B9206" t="s">
        <v>638</v>
      </c>
    </row>
    <row r="9207" spans="1:2">
      <c r="A9207" s="1" t="s">
        <v>9995</v>
      </c>
      <c r="B9207" t="s">
        <v>638</v>
      </c>
    </row>
    <row r="9208" spans="1:2">
      <c r="A9208" s="1" t="s">
        <v>9996</v>
      </c>
      <c r="B9208" t="s">
        <v>638</v>
      </c>
    </row>
    <row r="9209" spans="1:2">
      <c r="A9209" s="1" t="s">
        <v>9997</v>
      </c>
      <c r="B9209">
        <v>43600</v>
      </c>
    </row>
    <row r="9210" spans="1:2">
      <c r="A9210" s="1" t="s">
        <v>9998</v>
      </c>
      <c r="B9210" t="s">
        <v>638</v>
      </c>
    </row>
    <row r="9211" spans="1:2">
      <c r="A9211" s="1" t="s">
        <v>9999</v>
      </c>
      <c r="B9211" t="s">
        <v>638</v>
      </c>
    </row>
    <row r="9212" spans="1:2">
      <c r="A9212" s="1" t="s">
        <v>10000</v>
      </c>
      <c r="B9212" t="s">
        <v>638</v>
      </c>
    </row>
    <row r="9213" spans="1:2">
      <c r="A9213" s="1" t="s">
        <v>10001</v>
      </c>
      <c r="B9213" t="s">
        <v>638</v>
      </c>
    </row>
    <row r="9214" spans="1:2">
      <c r="A9214" s="1" t="s">
        <v>10002</v>
      </c>
      <c r="B9214" t="s">
        <v>638</v>
      </c>
    </row>
    <row r="9215" spans="1:2">
      <c r="A9215" s="1" t="s">
        <v>10003</v>
      </c>
      <c r="B9215" t="s">
        <v>638</v>
      </c>
    </row>
    <row r="9216" spans="1:2">
      <c r="A9216" s="1" t="s">
        <v>10004</v>
      </c>
      <c r="B9216" t="s">
        <v>638</v>
      </c>
    </row>
    <row r="9217" spans="1:2">
      <c r="A9217" s="1" t="s">
        <v>10005</v>
      </c>
      <c r="B9217" t="s">
        <v>638</v>
      </c>
    </row>
    <row r="9218" spans="1:2">
      <c r="A9218" s="1" t="s">
        <v>10006</v>
      </c>
      <c r="B9218" t="s">
        <v>638</v>
      </c>
    </row>
    <row r="9219" spans="1:2">
      <c r="A9219" s="1" t="s">
        <v>10007</v>
      </c>
      <c r="B9219" t="s">
        <v>638</v>
      </c>
    </row>
    <row r="9220" spans="1:2">
      <c r="A9220" s="1" t="s">
        <v>10008</v>
      </c>
      <c r="B9220" t="s">
        <v>638</v>
      </c>
    </row>
    <row r="9221" spans="1:2">
      <c r="A9221" s="1" t="s">
        <v>10009</v>
      </c>
      <c r="B9221" t="s">
        <v>638</v>
      </c>
    </row>
    <row r="9222" spans="1:2">
      <c r="A9222" s="1" t="s">
        <v>10010</v>
      </c>
      <c r="B9222" t="s">
        <v>638</v>
      </c>
    </row>
    <row r="9223" spans="1:2">
      <c r="A9223" s="1" t="s">
        <v>10011</v>
      </c>
      <c r="B9223" t="s">
        <v>638</v>
      </c>
    </row>
    <row r="9224" spans="1:2">
      <c r="A9224" s="1" t="s">
        <v>10012</v>
      </c>
      <c r="B9224" t="s">
        <v>638</v>
      </c>
    </row>
    <row r="9225" spans="1:2">
      <c r="A9225" s="1" t="s">
        <v>10013</v>
      </c>
      <c r="B9225" t="s">
        <v>638</v>
      </c>
    </row>
    <row r="9226" spans="1:2">
      <c r="A9226" s="1" t="s">
        <v>10014</v>
      </c>
      <c r="B9226" t="s">
        <v>638</v>
      </c>
    </row>
    <row r="9227" spans="1:2">
      <c r="A9227" s="1" t="s">
        <v>10015</v>
      </c>
      <c r="B9227" t="s">
        <v>638</v>
      </c>
    </row>
    <row r="9228" spans="1:2">
      <c r="A9228" s="1" t="s">
        <v>10016</v>
      </c>
      <c r="B9228" t="s">
        <v>638</v>
      </c>
    </row>
    <row r="9229" spans="1:2">
      <c r="A9229" s="1" t="s">
        <v>10017</v>
      </c>
      <c r="B9229" t="s">
        <v>638</v>
      </c>
    </row>
    <row r="9230" spans="1:2">
      <c r="A9230" s="1" t="s">
        <v>10018</v>
      </c>
      <c r="B9230" t="s">
        <v>638</v>
      </c>
    </row>
    <row r="9231" spans="1:2">
      <c r="A9231" s="1" t="s">
        <v>10019</v>
      </c>
      <c r="B9231" t="s">
        <v>638</v>
      </c>
    </row>
    <row r="9232" spans="1:2">
      <c r="A9232" s="1" t="s">
        <v>10020</v>
      </c>
      <c r="B9232" t="s">
        <v>638</v>
      </c>
    </row>
    <row r="9233" spans="1:2">
      <c r="A9233" s="1" t="s">
        <v>10021</v>
      </c>
      <c r="B9233" t="s">
        <v>638</v>
      </c>
    </row>
    <row r="9234" spans="1:2">
      <c r="A9234" s="1" t="s">
        <v>10022</v>
      </c>
      <c r="B9234" t="s">
        <v>638</v>
      </c>
    </row>
    <row r="9235" spans="1:2">
      <c r="A9235" s="1" t="s">
        <v>10023</v>
      </c>
      <c r="B9235" t="s">
        <v>638</v>
      </c>
    </row>
    <row r="9236" spans="1:2">
      <c r="A9236" s="1" t="s">
        <v>10024</v>
      </c>
      <c r="B9236" t="s">
        <v>638</v>
      </c>
    </row>
    <row r="9237" spans="1:2">
      <c r="A9237" s="1" t="s">
        <v>10025</v>
      </c>
      <c r="B9237" t="s">
        <v>638</v>
      </c>
    </row>
    <row r="9238" spans="1:2">
      <c r="A9238" s="1" t="s">
        <v>10026</v>
      </c>
      <c r="B9238" t="s">
        <v>638</v>
      </c>
    </row>
    <row r="9239" spans="1:2">
      <c r="A9239" s="1" t="s">
        <v>10027</v>
      </c>
      <c r="B9239" t="s">
        <v>638</v>
      </c>
    </row>
    <row r="9240" spans="1:2">
      <c r="A9240" s="1" t="s">
        <v>10028</v>
      </c>
      <c r="B9240" t="s">
        <v>638</v>
      </c>
    </row>
    <row r="9241" spans="1:2">
      <c r="A9241" s="1" t="s">
        <v>10029</v>
      </c>
      <c r="B9241" t="s">
        <v>638</v>
      </c>
    </row>
    <row r="9242" spans="1:2">
      <c r="A9242" s="1" t="s">
        <v>10030</v>
      </c>
      <c r="B9242" t="s">
        <v>638</v>
      </c>
    </row>
    <row r="9243" spans="1:2">
      <c r="A9243" s="1" t="s">
        <v>10031</v>
      </c>
      <c r="B9243" t="s">
        <v>638</v>
      </c>
    </row>
    <row r="9244" spans="1:2">
      <c r="A9244" s="1" t="s">
        <v>10032</v>
      </c>
      <c r="B9244" t="s">
        <v>638</v>
      </c>
    </row>
    <row r="9245" spans="1:2">
      <c r="A9245" s="1" t="s">
        <v>10033</v>
      </c>
      <c r="B9245" t="s">
        <v>638</v>
      </c>
    </row>
    <row r="9246" spans="1:2">
      <c r="A9246" s="1" t="s">
        <v>10034</v>
      </c>
      <c r="B9246" t="s">
        <v>638</v>
      </c>
    </row>
    <row r="9247" spans="1:2">
      <c r="A9247" s="1" t="s">
        <v>10035</v>
      </c>
      <c r="B9247" t="s">
        <v>638</v>
      </c>
    </row>
    <row r="9248" spans="1:2">
      <c r="A9248" s="1" t="s">
        <v>10036</v>
      </c>
      <c r="B9248" t="s">
        <v>638</v>
      </c>
    </row>
    <row r="9249" spans="1:2">
      <c r="A9249" s="1" t="s">
        <v>10037</v>
      </c>
      <c r="B9249" t="s">
        <v>638</v>
      </c>
    </row>
    <row r="9250" spans="1:2">
      <c r="A9250" s="1" t="s">
        <v>10038</v>
      </c>
      <c r="B9250" t="s">
        <v>638</v>
      </c>
    </row>
    <row r="9251" spans="1:2">
      <c r="A9251" s="1" t="s">
        <v>10039</v>
      </c>
      <c r="B9251" t="s">
        <v>638</v>
      </c>
    </row>
    <row r="9252" spans="1:2">
      <c r="A9252" s="1" t="s">
        <v>10040</v>
      </c>
      <c r="B9252" t="s">
        <v>638</v>
      </c>
    </row>
    <row r="9253" spans="1:2">
      <c r="A9253" s="1" t="s">
        <v>10041</v>
      </c>
      <c r="B9253" t="s">
        <v>638</v>
      </c>
    </row>
    <row r="9254" spans="1:2">
      <c r="A9254" s="1" t="s">
        <v>10042</v>
      </c>
      <c r="B9254" t="s">
        <v>638</v>
      </c>
    </row>
    <row r="9255" spans="1:2">
      <c r="A9255" s="1" t="s">
        <v>10043</v>
      </c>
      <c r="B9255" t="s">
        <v>638</v>
      </c>
    </row>
    <row r="9256" spans="1:2">
      <c r="A9256" s="1" t="s">
        <v>10044</v>
      </c>
      <c r="B9256" t="s">
        <v>638</v>
      </c>
    </row>
    <row r="9257" spans="1:2">
      <c r="A9257" s="1" t="s">
        <v>10045</v>
      </c>
      <c r="B9257" t="s">
        <v>638</v>
      </c>
    </row>
    <row r="9258" spans="1:2">
      <c r="A9258" s="1" t="s">
        <v>10046</v>
      </c>
      <c r="B9258" t="s">
        <v>638</v>
      </c>
    </row>
    <row r="9259" spans="1:2">
      <c r="A9259" s="1" t="s">
        <v>10047</v>
      </c>
      <c r="B9259" t="s">
        <v>638</v>
      </c>
    </row>
    <row r="9260" spans="1:2">
      <c r="A9260" s="1" t="s">
        <v>10048</v>
      </c>
      <c r="B9260" t="s">
        <v>638</v>
      </c>
    </row>
    <row r="9261" spans="1:2">
      <c r="A9261" s="1" t="s">
        <v>10049</v>
      </c>
      <c r="B9261" t="s">
        <v>638</v>
      </c>
    </row>
    <row r="9262" spans="1:2">
      <c r="A9262" s="1" t="s">
        <v>10050</v>
      </c>
      <c r="B9262" t="s">
        <v>638</v>
      </c>
    </row>
    <row r="9263" spans="1:2">
      <c r="A9263" s="1" t="s">
        <v>10051</v>
      </c>
      <c r="B9263" t="s">
        <v>638</v>
      </c>
    </row>
    <row r="9264" spans="1:2">
      <c r="A9264" s="1" t="s">
        <v>10052</v>
      </c>
      <c r="B9264" t="s">
        <v>638</v>
      </c>
    </row>
    <row r="9265" spans="1:2">
      <c r="A9265" s="1" t="s">
        <v>10053</v>
      </c>
      <c r="B9265" t="s">
        <v>638</v>
      </c>
    </row>
    <row r="9266" spans="1:2">
      <c r="A9266" s="1" t="s">
        <v>10054</v>
      </c>
      <c r="B9266" t="s">
        <v>638</v>
      </c>
    </row>
    <row r="9267" spans="1:2">
      <c r="A9267" s="1" t="s">
        <v>10055</v>
      </c>
      <c r="B9267" t="s">
        <v>638</v>
      </c>
    </row>
    <row r="9268" spans="1:2">
      <c r="A9268" s="1" t="s">
        <v>10056</v>
      </c>
      <c r="B9268" t="s">
        <v>638</v>
      </c>
    </row>
    <row r="9269" spans="1:2">
      <c r="A9269" s="1" t="s">
        <v>10057</v>
      </c>
      <c r="B9269" t="s">
        <v>638</v>
      </c>
    </row>
    <row r="9270" spans="1:2">
      <c r="A9270" s="1" t="s">
        <v>10058</v>
      </c>
      <c r="B9270" t="s">
        <v>638</v>
      </c>
    </row>
    <row r="9271" spans="1:2">
      <c r="A9271" s="1" t="s">
        <v>10059</v>
      </c>
      <c r="B9271" t="s">
        <v>638</v>
      </c>
    </row>
    <row r="9272" spans="1:2">
      <c r="A9272" s="1" t="s">
        <v>10060</v>
      </c>
      <c r="B9272" t="s">
        <v>638</v>
      </c>
    </row>
    <row r="9273" spans="1:2">
      <c r="A9273" s="1" t="s">
        <v>10061</v>
      </c>
      <c r="B9273" t="s">
        <v>638</v>
      </c>
    </row>
    <row r="9274" spans="1:2">
      <c r="A9274" s="1" t="s">
        <v>10062</v>
      </c>
      <c r="B9274" t="s">
        <v>638</v>
      </c>
    </row>
    <row r="9275" spans="1:2">
      <c r="A9275" s="1" t="s">
        <v>10063</v>
      </c>
      <c r="B9275" t="s">
        <v>638</v>
      </c>
    </row>
    <row r="9276" spans="1:2">
      <c r="A9276" s="1" t="s">
        <v>10064</v>
      </c>
      <c r="B9276" t="s">
        <v>638</v>
      </c>
    </row>
    <row r="9277" spans="1:2">
      <c r="A9277" s="1" t="s">
        <v>10065</v>
      </c>
      <c r="B9277" t="s">
        <v>638</v>
      </c>
    </row>
    <row r="9278" spans="1:2">
      <c r="A9278" s="1" t="s">
        <v>10066</v>
      </c>
      <c r="B9278" t="s">
        <v>638</v>
      </c>
    </row>
    <row r="9279" spans="1:2">
      <c r="A9279" s="1" t="s">
        <v>10067</v>
      </c>
      <c r="B9279" t="s">
        <v>638</v>
      </c>
    </row>
    <row r="9280" spans="1:2">
      <c r="A9280" s="1" t="s">
        <v>10068</v>
      </c>
      <c r="B9280" t="s">
        <v>638</v>
      </c>
    </row>
    <row r="9281" spans="1:2">
      <c r="A9281" s="1" t="s">
        <v>10069</v>
      </c>
      <c r="B9281" t="s">
        <v>638</v>
      </c>
    </row>
    <row r="9282" spans="1:2">
      <c r="A9282" s="1" t="s">
        <v>10070</v>
      </c>
      <c r="B9282" t="s">
        <v>638</v>
      </c>
    </row>
    <row r="9283" spans="1:2">
      <c r="A9283" s="1" t="s">
        <v>10071</v>
      </c>
      <c r="B9283" t="s">
        <v>638</v>
      </c>
    </row>
    <row r="9284" spans="1:2">
      <c r="A9284" s="1" t="s">
        <v>10072</v>
      </c>
      <c r="B9284" t="s">
        <v>638</v>
      </c>
    </row>
    <row r="9285" spans="1:2">
      <c r="A9285" s="1" t="s">
        <v>10073</v>
      </c>
      <c r="B9285" t="s">
        <v>638</v>
      </c>
    </row>
    <row r="9286" spans="1:2">
      <c r="A9286" s="1" t="s">
        <v>10074</v>
      </c>
      <c r="B9286" t="s">
        <v>638</v>
      </c>
    </row>
    <row r="9287" spans="1:2">
      <c r="A9287" s="1" t="s">
        <v>10075</v>
      </c>
      <c r="B9287" t="s">
        <v>638</v>
      </c>
    </row>
    <row r="9288" spans="1:2">
      <c r="A9288" s="1" t="s">
        <v>10076</v>
      </c>
      <c r="B9288" t="s">
        <v>638</v>
      </c>
    </row>
    <row r="9289" spans="1:2">
      <c r="A9289" s="1" t="s">
        <v>10077</v>
      </c>
      <c r="B9289" t="s">
        <v>638</v>
      </c>
    </row>
    <row r="9290" spans="1:2">
      <c r="A9290" s="1" t="s">
        <v>10078</v>
      </c>
      <c r="B9290" t="s">
        <v>638</v>
      </c>
    </row>
    <row r="9291" spans="1:2">
      <c r="A9291" s="1" t="s">
        <v>10079</v>
      </c>
      <c r="B9291" t="s">
        <v>638</v>
      </c>
    </row>
    <row r="9292" spans="1:2">
      <c r="A9292" s="1" t="s">
        <v>10080</v>
      </c>
      <c r="B9292" t="s">
        <v>638</v>
      </c>
    </row>
    <row r="9293" spans="1:2">
      <c r="A9293" s="1" t="s">
        <v>10081</v>
      </c>
      <c r="B9293" t="s">
        <v>638</v>
      </c>
    </row>
    <row r="9294" spans="1:2">
      <c r="A9294" s="1" t="s">
        <v>10082</v>
      </c>
      <c r="B9294" t="s">
        <v>638</v>
      </c>
    </row>
    <row r="9295" spans="1:2">
      <c r="A9295" s="1" t="s">
        <v>10083</v>
      </c>
      <c r="B9295" t="s">
        <v>638</v>
      </c>
    </row>
    <row r="9296" spans="1:2">
      <c r="A9296" s="1" t="s">
        <v>10084</v>
      </c>
      <c r="B9296" t="s">
        <v>638</v>
      </c>
    </row>
    <row r="9297" spans="1:2">
      <c r="A9297" s="1" t="s">
        <v>10085</v>
      </c>
      <c r="B9297" t="s">
        <v>638</v>
      </c>
    </row>
    <row r="9298" spans="1:2">
      <c r="A9298" s="1" t="s">
        <v>10086</v>
      </c>
      <c r="B9298" t="s">
        <v>638</v>
      </c>
    </row>
    <row r="9299" spans="1:2">
      <c r="A9299" s="1" t="s">
        <v>10087</v>
      </c>
      <c r="B9299" t="s">
        <v>638</v>
      </c>
    </row>
    <row r="9300" spans="1:2">
      <c r="A9300" s="1" t="s">
        <v>10088</v>
      </c>
      <c r="B9300" t="s">
        <v>638</v>
      </c>
    </row>
    <row r="9301" spans="1:2">
      <c r="A9301" s="1" t="s">
        <v>10089</v>
      </c>
      <c r="B9301" t="s">
        <v>638</v>
      </c>
    </row>
    <row r="9302" spans="1:2">
      <c r="A9302" s="1" t="s">
        <v>10090</v>
      </c>
      <c r="B9302" t="s">
        <v>638</v>
      </c>
    </row>
    <row r="9303" spans="1:2">
      <c r="A9303" s="1" t="s">
        <v>10091</v>
      </c>
      <c r="B9303" t="s">
        <v>638</v>
      </c>
    </row>
    <row r="9304" spans="1:2">
      <c r="A9304" s="1" t="s">
        <v>10092</v>
      </c>
      <c r="B9304" t="s">
        <v>638</v>
      </c>
    </row>
    <row r="9305" spans="1:2">
      <c r="A9305" s="1" t="s">
        <v>10093</v>
      </c>
      <c r="B9305" t="s">
        <v>638</v>
      </c>
    </row>
    <row r="9306" spans="1:2">
      <c r="A9306" s="1" t="s">
        <v>10094</v>
      </c>
      <c r="B9306" t="s">
        <v>638</v>
      </c>
    </row>
    <row r="9307" spans="1:2">
      <c r="A9307" s="1" t="s">
        <v>10095</v>
      </c>
      <c r="B9307" t="s">
        <v>638</v>
      </c>
    </row>
    <row r="9308" spans="1:2">
      <c r="A9308" s="1" t="s">
        <v>10096</v>
      </c>
      <c r="B9308" t="s">
        <v>638</v>
      </c>
    </row>
    <row r="9309" spans="1:2">
      <c r="A9309" s="1" t="s">
        <v>10097</v>
      </c>
      <c r="B9309" t="s">
        <v>638</v>
      </c>
    </row>
    <row r="9310" spans="1:2">
      <c r="A9310" s="1" t="s">
        <v>10098</v>
      </c>
      <c r="B9310" t="s">
        <v>638</v>
      </c>
    </row>
    <row r="9311" spans="1:2">
      <c r="A9311" s="1" t="s">
        <v>10099</v>
      </c>
      <c r="B9311" t="s">
        <v>638</v>
      </c>
    </row>
    <row r="9312" spans="1:2">
      <c r="A9312" s="1" t="s">
        <v>10100</v>
      </c>
      <c r="B9312" t="s">
        <v>638</v>
      </c>
    </row>
    <row r="9313" spans="1:2">
      <c r="A9313" s="1" t="s">
        <v>10101</v>
      </c>
      <c r="B9313" t="s">
        <v>638</v>
      </c>
    </row>
    <row r="9314" spans="1:2">
      <c r="A9314" s="1" t="s">
        <v>10102</v>
      </c>
      <c r="B9314" t="s">
        <v>638</v>
      </c>
    </row>
    <row r="9315" spans="1:2">
      <c r="A9315" s="1" t="s">
        <v>10103</v>
      </c>
      <c r="B9315" t="s">
        <v>638</v>
      </c>
    </row>
    <row r="9316" spans="1:2">
      <c r="A9316" s="1" t="s">
        <v>10104</v>
      </c>
      <c r="B9316" t="s">
        <v>638</v>
      </c>
    </row>
    <row r="9317" spans="1:2">
      <c r="A9317" s="1" t="s">
        <v>10105</v>
      </c>
      <c r="B9317" t="s">
        <v>638</v>
      </c>
    </row>
    <row r="9318" spans="1:2">
      <c r="A9318" s="1" t="s">
        <v>10106</v>
      </c>
      <c r="B9318" t="s">
        <v>638</v>
      </c>
    </row>
    <row r="9319" spans="1:2">
      <c r="A9319" s="1" t="s">
        <v>10107</v>
      </c>
      <c r="B9319" t="s">
        <v>638</v>
      </c>
    </row>
    <row r="9320" spans="1:2">
      <c r="A9320" s="1" t="s">
        <v>10108</v>
      </c>
      <c r="B9320" t="s">
        <v>638</v>
      </c>
    </row>
    <row r="9321" spans="1:2">
      <c r="A9321" s="1" t="s">
        <v>10109</v>
      </c>
      <c r="B9321" t="s">
        <v>638</v>
      </c>
    </row>
    <row r="9322" spans="1:2">
      <c r="A9322" s="1" t="s">
        <v>10110</v>
      </c>
      <c r="B9322" t="s">
        <v>638</v>
      </c>
    </row>
    <row r="9323" spans="1:2">
      <c r="A9323" s="1" t="s">
        <v>10111</v>
      </c>
      <c r="B9323" t="s">
        <v>638</v>
      </c>
    </row>
    <row r="9324" spans="1:2">
      <c r="A9324" s="1" t="s">
        <v>10112</v>
      </c>
      <c r="B9324" t="s">
        <v>638</v>
      </c>
    </row>
    <row r="9325" spans="1:2">
      <c r="A9325" s="1" t="s">
        <v>10113</v>
      </c>
      <c r="B9325" t="s">
        <v>638</v>
      </c>
    </row>
    <row r="9326" spans="1:2">
      <c r="A9326" s="1" t="s">
        <v>10114</v>
      </c>
      <c r="B9326" t="s">
        <v>638</v>
      </c>
    </row>
    <row r="9327" spans="1:2">
      <c r="A9327" s="1" t="s">
        <v>10115</v>
      </c>
      <c r="B9327" t="s">
        <v>638</v>
      </c>
    </row>
    <row r="9328" spans="1:2">
      <c r="A9328" s="1" t="s">
        <v>10116</v>
      </c>
      <c r="B9328" t="s">
        <v>638</v>
      </c>
    </row>
    <row r="9329" spans="1:2">
      <c r="A9329" s="1" t="s">
        <v>10117</v>
      </c>
      <c r="B9329" t="s">
        <v>638</v>
      </c>
    </row>
    <row r="9330" spans="1:2">
      <c r="A9330" s="1" t="s">
        <v>10118</v>
      </c>
      <c r="B9330" t="s">
        <v>638</v>
      </c>
    </row>
    <row r="9331" spans="1:2">
      <c r="A9331" s="1" t="s">
        <v>10119</v>
      </c>
      <c r="B9331" t="s">
        <v>638</v>
      </c>
    </row>
    <row r="9332" spans="1:2">
      <c r="A9332" s="1" t="s">
        <v>10120</v>
      </c>
      <c r="B9332" t="s">
        <v>638</v>
      </c>
    </row>
    <row r="9333" spans="1:2">
      <c r="A9333" s="1" t="s">
        <v>10121</v>
      </c>
      <c r="B9333" t="s">
        <v>638</v>
      </c>
    </row>
    <row r="9334" spans="1:2">
      <c r="A9334" s="1" t="s">
        <v>10122</v>
      </c>
      <c r="B9334" t="s">
        <v>638</v>
      </c>
    </row>
    <row r="9335" spans="1:2">
      <c r="A9335" s="1" t="s">
        <v>10123</v>
      </c>
      <c r="B9335" t="s">
        <v>638</v>
      </c>
    </row>
    <row r="9336" spans="1:2">
      <c r="A9336" s="1" t="s">
        <v>10124</v>
      </c>
      <c r="B9336" t="s">
        <v>638</v>
      </c>
    </row>
    <row r="9337" spans="1:2">
      <c r="A9337" s="1" t="s">
        <v>10125</v>
      </c>
      <c r="B9337" t="s">
        <v>638</v>
      </c>
    </row>
    <row r="9338" spans="1:2">
      <c r="A9338" s="1" t="s">
        <v>10126</v>
      </c>
      <c r="B9338" t="s">
        <v>638</v>
      </c>
    </row>
    <row r="9339" spans="1:2">
      <c r="A9339" s="1" t="s">
        <v>10127</v>
      </c>
      <c r="B9339" t="s">
        <v>638</v>
      </c>
    </row>
    <row r="9340" spans="1:2">
      <c r="A9340" s="1" t="s">
        <v>10128</v>
      </c>
      <c r="B9340" t="s">
        <v>638</v>
      </c>
    </row>
    <row r="9341" spans="1:2">
      <c r="A9341" s="1" t="s">
        <v>10129</v>
      </c>
      <c r="B9341" t="s">
        <v>638</v>
      </c>
    </row>
    <row r="9342" spans="1:2">
      <c r="A9342" s="1" t="s">
        <v>10130</v>
      </c>
      <c r="B9342" t="s">
        <v>638</v>
      </c>
    </row>
    <row r="9343" spans="1:2">
      <c r="A9343" s="1" t="s">
        <v>10131</v>
      </c>
      <c r="B9343" t="s">
        <v>638</v>
      </c>
    </row>
    <row r="9344" spans="1:2">
      <c r="A9344" s="1" t="s">
        <v>10132</v>
      </c>
      <c r="B9344" t="s">
        <v>638</v>
      </c>
    </row>
    <row r="9345" spans="1:2">
      <c r="A9345" s="1" t="s">
        <v>10133</v>
      </c>
      <c r="B9345" t="s">
        <v>638</v>
      </c>
    </row>
    <row r="9346" spans="1:2">
      <c r="A9346" s="1" t="s">
        <v>10134</v>
      </c>
      <c r="B9346" t="s">
        <v>638</v>
      </c>
    </row>
    <row r="9347" spans="1:2">
      <c r="A9347" s="1" t="s">
        <v>10135</v>
      </c>
      <c r="B9347" t="s">
        <v>638</v>
      </c>
    </row>
    <row r="9348" spans="1:2">
      <c r="A9348" s="1" t="s">
        <v>10136</v>
      </c>
      <c r="B9348" t="s">
        <v>638</v>
      </c>
    </row>
    <row r="9349" spans="1:2">
      <c r="A9349" s="1" t="s">
        <v>10137</v>
      </c>
      <c r="B9349" t="s">
        <v>638</v>
      </c>
    </row>
    <row r="9350" spans="1:2">
      <c r="A9350" s="1" t="s">
        <v>10138</v>
      </c>
      <c r="B9350" t="s">
        <v>638</v>
      </c>
    </row>
    <row r="9351" spans="1:2">
      <c r="A9351" s="1" t="s">
        <v>10139</v>
      </c>
      <c r="B9351" t="s">
        <v>638</v>
      </c>
    </row>
    <row r="9352" spans="1:2">
      <c r="A9352" s="1" t="s">
        <v>10140</v>
      </c>
      <c r="B9352" t="s">
        <v>638</v>
      </c>
    </row>
    <row r="9353" spans="1:2">
      <c r="A9353" s="1" t="s">
        <v>10141</v>
      </c>
      <c r="B9353" t="s">
        <v>638</v>
      </c>
    </row>
    <row r="9354" spans="1:2">
      <c r="A9354" s="1" t="s">
        <v>10142</v>
      </c>
      <c r="B9354" t="s">
        <v>638</v>
      </c>
    </row>
    <row r="9355" spans="1:2">
      <c r="A9355" s="1" t="s">
        <v>10143</v>
      </c>
      <c r="B9355" t="s">
        <v>638</v>
      </c>
    </row>
    <row r="9356" spans="1:2">
      <c r="A9356" s="1" t="s">
        <v>10144</v>
      </c>
      <c r="B9356" t="s">
        <v>638</v>
      </c>
    </row>
    <row r="9357" spans="1:2">
      <c r="A9357" s="1" t="s">
        <v>10145</v>
      </c>
      <c r="B9357" t="s">
        <v>638</v>
      </c>
    </row>
    <row r="9358" spans="1:2">
      <c r="A9358" s="1" t="s">
        <v>10146</v>
      </c>
      <c r="B9358" t="s">
        <v>638</v>
      </c>
    </row>
    <row r="9359" spans="1:2">
      <c r="A9359" s="1" t="s">
        <v>10147</v>
      </c>
      <c r="B9359" t="s">
        <v>638</v>
      </c>
    </row>
    <row r="9360" spans="1:2">
      <c r="A9360" s="1" t="s">
        <v>10148</v>
      </c>
      <c r="B9360" t="s">
        <v>638</v>
      </c>
    </row>
    <row r="9361" spans="1:2">
      <c r="A9361" s="1" t="s">
        <v>10149</v>
      </c>
      <c r="B9361" t="s">
        <v>638</v>
      </c>
    </row>
    <row r="9362" spans="1:2">
      <c r="A9362" s="1" t="s">
        <v>10150</v>
      </c>
      <c r="B9362" t="s">
        <v>638</v>
      </c>
    </row>
    <row r="9363" spans="1:2">
      <c r="A9363" s="1" t="s">
        <v>10151</v>
      </c>
      <c r="B9363" t="s">
        <v>638</v>
      </c>
    </row>
    <row r="9364" spans="1:2">
      <c r="A9364" s="1" t="s">
        <v>10152</v>
      </c>
      <c r="B9364" t="s">
        <v>638</v>
      </c>
    </row>
    <row r="9365" spans="1:2">
      <c r="A9365" s="1" t="s">
        <v>10153</v>
      </c>
      <c r="B9365" t="s">
        <v>638</v>
      </c>
    </row>
    <row r="9366" spans="1:2">
      <c r="A9366" s="1" t="s">
        <v>10154</v>
      </c>
      <c r="B9366" t="s">
        <v>638</v>
      </c>
    </row>
    <row r="9367" spans="1:2">
      <c r="A9367" s="1" t="s">
        <v>10155</v>
      </c>
      <c r="B9367" t="s">
        <v>638</v>
      </c>
    </row>
    <row r="9368" spans="1:2">
      <c r="A9368" s="1" t="s">
        <v>10156</v>
      </c>
      <c r="B9368" t="s">
        <v>638</v>
      </c>
    </row>
    <row r="9369" spans="1:2">
      <c r="A9369" s="1" t="s">
        <v>10157</v>
      </c>
      <c r="B9369" t="s">
        <v>638</v>
      </c>
    </row>
    <row r="9370" spans="1:2">
      <c r="A9370" s="1" t="s">
        <v>10158</v>
      </c>
      <c r="B9370" t="s">
        <v>638</v>
      </c>
    </row>
    <row r="9371" spans="1:2">
      <c r="A9371" s="1" t="s">
        <v>10159</v>
      </c>
      <c r="B9371" t="s">
        <v>638</v>
      </c>
    </row>
    <row r="9372" spans="1:2">
      <c r="A9372" s="1" t="s">
        <v>10160</v>
      </c>
      <c r="B9372" t="s">
        <v>638</v>
      </c>
    </row>
    <row r="9373" spans="1:2">
      <c r="A9373" s="1" t="s">
        <v>10161</v>
      </c>
      <c r="B9373">
        <v>43714</v>
      </c>
    </row>
    <row r="9374" spans="1:2">
      <c r="A9374" s="1" t="s">
        <v>10162</v>
      </c>
      <c r="B9374" t="s">
        <v>638</v>
      </c>
    </row>
    <row r="9375" spans="1:2">
      <c r="A9375" s="1" t="s">
        <v>10163</v>
      </c>
      <c r="B9375" t="s">
        <v>638</v>
      </c>
    </row>
    <row r="9376" spans="1:2">
      <c r="A9376" s="1" t="s">
        <v>10164</v>
      </c>
      <c r="B9376" t="s">
        <v>638</v>
      </c>
    </row>
    <row r="9377" spans="1:2">
      <c r="A9377" s="1" t="s">
        <v>10165</v>
      </c>
      <c r="B9377" t="s">
        <v>638</v>
      </c>
    </row>
    <row r="9378" spans="1:2">
      <c r="A9378" s="1" t="s">
        <v>10166</v>
      </c>
      <c r="B9378" t="s">
        <v>638</v>
      </c>
    </row>
    <row r="9379" spans="1:2">
      <c r="A9379" s="1" t="s">
        <v>10167</v>
      </c>
      <c r="B9379" t="s">
        <v>638</v>
      </c>
    </row>
    <row r="9380" spans="1:2">
      <c r="A9380" s="1" t="s">
        <v>10168</v>
      </c>
      <c r="B9380" t="s">
        <v>638</v>
      </c>
    </row>
    <row r="9381" spans="1:2">
      <c r="A9381" s="1" t="s">
        <v>10169</v>
      </c>
      <c r="B9381" t="s">
        <v>638</v>
      </c>
    </row>
    <row r="9382" spans="1:2">
      <c r="A9382" s="1" t="s">
        <v>10170</v>
      </c>
      <c r="B9382" t="s">
        <v>638</v>
      </c>
    </row>
    <row r="9383" spans="1:2">
      <c r="A9383" s="1" t="s">
        <v>10171</v>
      </c>
      <c r="B9383" t="s">
        <v>638</v>
      </c>
    </row>
    <row r="9384" spans="1:2">
      <c r="A9384" s="1" t="s">
        <v>10172</v>
      </c>
      <c r="B9384" t="s">
        <v>638</v>
      </c>
    </row>
    <row r="9385" spans="1:2">
      <c r="A9385" s="1" t="s">
        <v>10173</v>
      </c>
      <c r="B9385" t="s">
        <v>638</v>
      </c>
    </row>
    <row r="9386" spans="1:2">
      <c r="A9386" s="1" t="s">
        <v>10174</v>
      </c>
      <c r="B9386" t="s">
        <v>638</v>
      </c>
    </row>
    <row r="9387" spans="1:2">
      <c r="A9387" s="1" t="s">
        <v>10175</v>
      </c>
      <c r="B9387" t="s">
        <v>638</v>
      </c>
    </row>
    <row r="9388" spans="1:2">
      <c r="A9388" s="1" t="s">
        <v>10176</v>
      </c>
      <c r="B9388" t="s">
        <v>638</v>
      </c>
    </row>
    <row r="9389" spans="1:2">
      <c r="A9389" s="1" t="s">
        <v>10177</v>
      </c>
      <c r="B9389" t="s">
        <v>638</v>
      </c>
    </row>
    <row r="9390" spans="1:2">
      <c r="A9390" s="1" t="s">
        <v>10178</v>
      </c>
      <c r="B9390" t="s">
        <v>638</v>
      </c>
    </row>
    <row r="9391" spans="1:2">
      <c r="A9391" s="1" t="s">
        <v>10179</v>
      </c>
      <c r="B9391" t="s">
        <v>638</v>
      </c>
    </row>
    <row r="9392" spans="1:2">
      <c r="A9392" s="1" t="s">
        <v>10180</v>
      </c>
      <c r="B9392" t="s">
        <v>638</v>
      </c>
    </row>
    <row r="9393" spans="1:2">
      <c r="A9393" s="1" t="s">
        <v>10181</v>
      </c>
      <c r="B9393" t="s">
        <v>638</v>
      </c>
    </row>
    <row r="9394" spans="1:2">
      <c r="A9394" s="1" t="s">
        <v>10182</v>
      </c>
      <c r="B9394" t="s">
        <v>638</v>
      </c>
    </row>
    <row r="9395" spans="1:2">
      <c r="A9395" s="1" t="s">
        <v>10183</v>
      </c>
      <c r="B9395" t="s">
        <v>638</v>
      </c>
    </row>
    <row r="9396" spans="1:2">
      <c r="A9396" s="1" t="s">
        <v>10184</v>
      </c>
      <c r="B9396" t="s">
        <v>638</v>
      </c>
    </row>
    <row r="9397" spans="1:2">
      <c r="A9397" s="1" t="s">
        <v>10185</v>
      </c>
      <c r="B9397" t="s">
        <v>638</v>
      </c>
    </row>
    <row r="9398" spans="1:2">
      <c r="A9398" s="1" t="s">
        <v>10186</v>
      </c>
      <c r="B9398" t="s">
        <v>638</v>
      </c>
    </row>
    <row r="9399" spans="1:2">
      <c r="A9399" s="1" t="s">
        <v>10187</v>
      </c>
      <c r="B9399" t="s">
        <v>638</v>
      </c>
    </row>
    <row r="9400" spans="1:2">
      <c r="A9400" s="1" t="s">
        <v>10188</v>
      </c>
      <c r="B9400" t="s">
        <v>638</v>
      </c>
    </row>
    <row r="9401" spans="1:2">
      <c r="A9401" s="1" t="s">
        <v>10189</v>
      </c>
      <c r="B9401" t="s">
        <v>638</v>
      </c>
    </row>
    <row r="9402" spans="1:2">
      <c r="A9402" s="1" t="s">
        <v>10190</v>
      </c>
      <c r="B9402" t="s">
        <v>638</v>
      </c>
    </row>
    <row r="9403" spans="1:2">
      <c r="A9403" s="1" t="s">
        <v>10191</v>
      </c>
      <c r="B9403" t="s">
        <v>638</v>
      </c>
    </row>
    <row r="9404" spans="1:2">
      <c r="A9404" s="1" t="s">
        <v>10192</v>
      </c>
      <c r="B9404" t="s">
        <v>638</v>
      </c>
    </row>
    <row r="9405" spans="1:2">
      <c r="A9405" s="1" t="s">
        <v>10193</v>
      </c>
      <c r="B9405" t="s">
        <v>638</v>
      </c>
    </row>
    <row r="9406" spans="1:2">
      <c r="A9406" s="1" t="s">
        <v>10194</v>
      </c>
      <c r="B9406" t="s">
        <v>638</v>
      </c>
    </row>
    <row r="9407" spans="1:2">
      <c r="A9407" s="1" t="s">
        <v>10195</v>
      </c>
      <c r="B9407" t="s">
        <v>638</v>
      </c>
    </row>
    <row r="9408" spans="1:2">
      <c r="A9408" s="1" t="s">
        <v>10196</v>
      </c>
      <c r="B9408" t="s">
        <v>638</v>
      </c>
    </row>
    <row r="9409" spans="1:2">
      <c r="A9409" s="1" t="s">
        <v>10197</v>
      </c>
      <c r="B9409" t="s">
        <v>638</v>
      </c>
    </row>
    <row r="9410" spans="1:2">
      <c r="A9410" s="1" t="s">
        <v>10198</v>
      </c>
      <c r="B9410" t="s">
        <v>638</v>
      </c>
    </row>
    <row r="9411" spans="1:2">
      <c r="A9411" s="1" t="s">
        <v>10199</v>
      </c>
      <c r="B9411" t="s">
        <v>638</v>
      </c>
    </row>
    <row r="9412" spans="1:2">
      <c r="A9412" s="1" t="s">
        <v>10200</v>
      </c>
      <c r="B9412" t="s">
        <v>638</v>
      </c>
    </row>
    <row r="9413" spans="1:2">
      <c r="A9413" s="1" t="s">
        <v>10201</v>
      </c>
      <c r="B9413" t="s">
        <v>638</v>
      </c>
    </row>
    <row r="9414" spans="1:2">
      <c r="A9414" s="1" t="s">
        <v>10202</v>
      </c>
      <c r="B9414" t="s">
        <v>638</v>
      </c>
    </row>
    <row r="9415" spans="1:2">
      <c r="A9415" s="1" t="s">
        <v>35</v>
      </c>
      <c r="B9415" t="s">
        <v>638</v>
      </c>
    </row>
    <row r="9416" spans="1:2">
      <c r="A9416" s="1" t="s">
        <v>10203</v>
      </c>
      <c r="B9416" t="s">
        <v>638</v>
      </c>
    </row>
    <row r="9417" spans="1:2">
      <c r="A9417" s="1" t="s">
        <v>10204</v>
      </c>
      <c r="B9417" t="s">
        <v>638</v>
      </c>
    </row>
    <row r="9418" spans="1:2">
      <c r="A9418" s="1" t="s">
        <v>10205</v>
      </c>
      <c r="B9418" t="s">
        <v>638</v>
      </c>
    </row>
    <row r="9419" spans="1:2">
      <c r="A9419" s="1" t="s">
        <v>10206</v>
      </c>
      <c r="B9419" t="s">
        <v>638</v>
      </c>
    </row>
    <row r="9420" spans="1:2">
      <c r="A9420" s="1" t="s">
        <v>10207</v>
      </c>
      <c r="B9420" t="s">
        <v>638</v>
      </c>
    </row>
    <row r="9421" spans="1:2">
      <c r="A9421" s="1" t="s">
        <v>10208</v>
      </c>
      <c r="B9421" t="s">
        <v>638</v>
      </c>
    </row>
    <row r="9422" spans="1:2">
      <c r="A9422" s="1" t="s">
        <v>10209</v>
      </c>
      <c r="B9422" t="s">
        <v>638</v>
      </c>
    </row>
    <row r="9423" spans="1:2">
      <c r="A9423" s="1" t="s">
        <v>10210</v>
      </c>
      <c r="B9423" t="s">
        <v>638</v>
      </c>
    </row>
    <row r="9424" spans="1:2">
      <c r="A9424" s="1" t="s">
        <v>10211</v>
      </c>
      <c r="B9424" t="s">
        <v>638</v>
      </c>
    </row>
    <row r="9425" spans="1:2">
      <c r="A9425" s="1" t="s">
        <v>10212</v>
      </c>
      <c r="B9425" t="s">
        <v>638</v>
      </c>
    </row>
    <row r="9426" spans="1:2">
      <c r="A9426" s="1" t="s">
        <v>10213</v>
      </c>
      <c r="B9426" t="s">
        <v>638</v>
      </c>
    </row>
    <row r="9427" spans="1:2">
      <c r="A9427" s="1" t="s">
        <v>10214</v>
      </c>
      <c r="B9427" t="s">
        <v>638</v>
      </c>
    </row>
    <row r="9428" spans="1:2">
      <c r="A9428" s="1" t="s">
        <v>10215</v>
      </c>
      <c r="B9428" t="s">
        <v>638</v>
      </c>
    </row>
    <row r="9429" spans="1:2">
      <c r="A9429" s="1" t="s">
        <v>10216</v>
      </c>
      <c r="B9429" t="s">
        <v>638</v>
      </c>
    </row>
    <row r="9430" spans="1:2">
      <c r="A9430" s="1" t="s">
        <v>10217</v>
      </c>
      <c r="B9430" t="s">
        <v>638</v>
      </c>
    </row>
    <row r="9431" spans="1:2">
      <c r="A9431" s="1" t="s">
        <v>10218</v>
      </c>
      <c r="B9431" t="s">
        <v>638</v>
      </c>
    </row>
    <row r="9432" spans="1:2">
      <c r="A9432" s="1" t="s">
        <v>10219</v>
      </c>
      <c r="B9432" t="s">
        <v>638</v>
      </c>
    </row>
    <row r="9433" spans="1:2">
      <c r="A9433" s="1" t="s">
        <v>10220</v>
      </c>
      <c r="B9433" t="s">
        <v>638</v>
      </c>
    </row>
    <row r="9434" spans="1:2">
      <c r="A9434" s="1" t="s">
        <v>10221</v>
      </c>
      <c r="B9434" t="s">
        <v>638</v>
      </c>
    </row>
    <row r="9435" spans="1:2">
      <c r="A9435" s="1" t="s">
        <v>10222</v>
      </c>
      <c r="B9435" t="s">
        <v>638</v>
      </c>
    </row>
    <row r="9436" spans="1:2">
      <c r="A9436" s="1" t="s">
        <v>10223</v>
      </c>
      <c r="B9436" t="s">
        <v>638</v>
      </c>
    </row>
    <row r="9437" spans="1:2">
      <c r="A9437" s="1" t="s">
        <v>10224</v>
      </c>
      <c r="B9437" t="s">
        <v>638</v>
      </c>
    </row>
    <row r="9438" spans="1:2">
      <c r="A9438" s="1" t="s">
        <v>10225</v>
      </c>
      <c r="B9438" t="s">
        <v>638</v>
      </c>
    </row>
    <row r="9439" spans="1:2">
      <c r="A9439" s="1" t="s">
        <v>10226</v>
      </c>
      <c r="B9439" t="s">
        <v>638</v>
      </c>
    </row>
    <row r="9440" spans="1:2">
      <c r="A9440" s="1" t="s">
        <v>10227</v>
      </c>
      <c r="B9440" t="s">
        <v>638</v>
      </c>
    </row>
    <row r="9441" spans="1:2">
      <c r="A9441" s="1" t="s">
        <v>10228</v>
      </c>
      <c r="B9441" t="s">
        <v>638</v>
      </c>
    </row>
    <row r="9442" spans="1:2">
      <c r="A9442" s="1" t="s">
        <v>10229</v>
      </c>
      <c r="B9442" t="s">
        <v>638</v>
      </c>
    </row>
    <row r="9443" spans="1:2">
      <c r="A9443" s="1" t="s">
        <v>10230</v>
      </c>
      <c r="B9443" t="s">
        <v>638</v>
      </c>
    </row>
    <row r="9444" spans="1:2">
      <c r="A9444" s="1" t="s">
        <v>10231</v>
      </c>
      <c r="B9444" t="s">
        <v>638</v>
      </c>
    </row>
    <row r="9445" spans="1:2">
      <c r="A9445" s="1" t="s">
        <v>10232</v>
      </c>
      <c r="B9445" t="s">
        <v>638</v>
      </c>
    </row>
    <row r="9446" spans="1:2">
      <c r="A9446" s="1" t="s">
        <v>10233</v>
      </c>
      <c r="B9446" t="s">
        <v>638</v>
      </c>
    </row>
    <row r="9447" spans="1:2">
      <c r="A9447" s="1" t="s">
        <v>10234</v>
      </c>
      <c r="B9447" t="s">
        <v>638</v>
      </c>
    </row>
    <row r="9448" spans="1:2">
      <c r="A9448" s="1" t="s">
        <v>10235</v>
      </c>
      <c r="B9448" t="s">
        <v>638</v>
      </c>
    </row>
    <row r="9449" spans="1:2">
      <c r="A9449" s="1" t="s">
        <v>10236</v>
      </c>
      <c r="B9449" t="s">
        <v>638</v>
      </c>
    </row>
    <row r="9450" spans="1:2">
      <c r="A9450" s="1" t="s">
        <v>10237</v>
      </c>
      <c r="B9450" t="s">
        <v>638</v>
      </c>
    </row>
    <row r="9451" spans="1:2">
      <c r="A9451" s="1" t="s">
        <v>10238</v>
      </c>
      <c r="B9451" t="s">
        <v>638</v>
      </c>
    </row>
    <row r="9452" spans="1:2">
      <c r="A9452" s="1" t="s">
        <v>10239</v>
      </c>
      <c r="B9452" t="s">
        <v>638</v>
      </c>
    </row>
    <row r="9453" spans="1:2">
      <c r="A9453" s="1" t="s">
        <v>10240</v>
      </c>
      <c r="B9453" t="s">
        <v>638</v>
      </c>
    </row>
    <row r="9454" spans="1:2">
      <c r="A9454" s="1" t="s">
        <v>10241</v>
      </c>
      <c r="B9454" t="s">
        <v>638</v>
      </c>
    </row>
    <row r="9455" spans="1:2">
      <c r="A9455" s="1" t="s">
        <v>10242</v>
      </c>
      <c r="B9455" t="s">
        <v>638</v>
      </c>
    </row>
    <row r="9456" spans="1:2">
      <c r="A9456" s="1" t="s">
        <v>10243</v>
      </c>
      <c r="B9456" t="s">
        <v>638</v>
      </c>
    </row>
    <row r="9457" spans="1:2">
      <c r="A9457" s="1" t="s">
        <v>10244</v>
      </c>
      <c r="B9457" t="s">
        <v>638</v>
      </c>
    </row>
    <row r="9458" spans="1:2">
      <c r="A9458" s="1" t="s">
        <v>10245</v>
      </c>
      <c r="B9458" t="s">
        <v>638</v>
      </c>
    </row>
    <row r="9459" spans="1:2">
      <c r="A9459" s="1" t="s">
        <v>10246</v>
      </c>
      <c r="B9459" t="s">
        <v>638</v>
      </c>
    </row>
    <row r="9460" spans="1:2">
      <c r="A9460" s="1" t="s">
        <v>10247</v>
      </c>
      <c r="B9460" t="s">
        <v>638</v>
      </c>
    </row>
    <row r="9461" spans="1:2">
      <c r="A9461" s="1" t="s">
        <v>10248</v>
      </c>
      <c r="B9461" t="s">
        <v>638</v>
      </c>
    </row>
    <row r="9462" spans="1:2">
      <c r="A9462" s="1" t="s">
        <v>10249</v>
      </c>
      <c r="B9462" t="s">
        <v>638</v>
      </c>
    </row>
    <row r="9463" spans="1:2">
      <c r="A9463" s="1" t="s">
        <v>10250</v>
      </c>
      <c r="B9463" t="s">
        <v>638</v>
      </c>
    </row>
    <row r="9464" spans="1:2">
      <c r="A9464" s="1" t="s">
        <v>10251</v>
      </c>
      <c r="B9464" t="s">
        <v>638</v>
      </c>
    </row>
    <row r="9465" spans="1:2">
      <c r="A9465" s="1" t="s">
        <v>10252</v>
      </c>
      <c r="B9465" t="s">
        <v>638</v>
      </c>
    </row>
    <row r="9466" spans="1:2">
      <c r="A9466" s="1" t="s">
        <v>10253</v>
      </c>
      <c r="B9466" t="s">
        <v>638</v>
      </c>
    </row>
    <row r="9467" spans="1:2">
      <c r="A9467" s="1" t="s">
        <v>10254</v>
      </c>
      <c r="B9467" t="s">
        <v>638</v>
      </c>
    </row>
    <row r="9468" spans="1:2">
      <c r="A9468" s="1" t="s">
        <v>10255</v>
      </c>
      <c r="B9468" t="s">
        <v>638</v>
      </c>
    </row>
    <row r="9469" spans="1:2">
      <c r="A9469" s="1" t="s">
        <v>10256</v>
      </c>
      <c r="B9469" t="s">
        <v>638</v>
      </c>
    </row>
    <row r="9470" spans="1:2">
      <c r="A9470" s="1" t="s">
        <v>10257</v>
      </c>
      <c r="B9470" t="s">
        <v>638</v>
      </c>
    </row>
    <row r="9471" spans="1:2">
      <c r="A9471" s="1" t="s">
        <v>10258</v>
      </c>
      <c r="B9471" t="s">
        <v>638</v>
      </c>
    </row>
    <row r="9472" spans="1:2">
      <c r="A9472" s="1" t="s">
        <v>10259</v>
      </c>
      <c r="B9472" t="s">
        <v>638</v>
      </c>
    </row>
    <row r="9473" spans="1:2">
      <c r="A9473" s="1" t="s">
        <v>10260</v>
      </c>
      <c r="B9473" t="s">
        <v>638</v>
      </c>
    </row>
    <row r="9474" spans="1:2">
      <c r="A9474" s="1" t="s">
        <v>10261</v>
      </c>
      <c r="B9474" t="s">
        <v>638</v>
      </c>
    </row>
    <row r="9475" spans="1:2">
      <c r="A9475" s="1" t="s">
        <v>10262</v>
      </c>
      <c r="B9475" t="s">
        <v>638</v>
      </c>
    </row>
    <row r="9476" spans="1:2">
      <c r="A9476" s="1" t="s">
        <v>10263</v>
      </c>
      <c r="B9476" t="s">
        <v>638</v>
      </c>
    </row>
    <row r="9477" spans="1:2">
      <c r="A9477" s="1" t="s">
        <v>10264</v>
      </c>
      <c r="B9477" t="s">
        <v>638</v>
      </c>
    </row>
    <row r="9478" spans="1:2">
      <c r="A9478" s="1" t="s">
        <v>10265</v>
      </c>
      <c r="B9478" t="s">
        <v>638</v>
      </c>
    </row>
    <row r="9479" spans="1:2">
      <c r="A9479" s="1" t="s">
        <v>10266</v>
      </c>
      <c r="B9479" t="s">
        <v>638</v>
      </c>
    </row>
    <row r="9480" spans="1:2">
      <c r="A9480" s="1" t="s">
        <v>10267</v>
      </c>
      <c r="B9480" t="s">
        <v>638</v>
      </c>
    </row>
    <row r="9481" spans="1:2">
      <c r="A9481" s="1" t="s">
        <v>10268</v>
      </c>
      <c r="B9481" t="s">
        <v>638</v>
      </c>
    </row>
    <row r="9482" spans="1:2">
      <c r="A9482" s="1" t="s">
        <v>10269</v>
      </c>
      <c r="B9482" t="s">
        <v>638</v>
      </c>
    </row>
    <row r="9483" spans="1:2">
      <c r="A9483" s="1" t="s">
        <v>10270</v>
      </c>
      <c r="B9483" t="s">
        <v>638</v>
      </c>
    </row>
    <row r="9484" spans="1:2">
      <c r="A9484" s="1" t="s">
        <v>10271</v>
      </c>
      <c r="B9484" t="s">
        <v>638</v>
      </c>
    </row>
    <row r="9485" spans="1:2">
      <c r="A9485" s="1" t="s">
        <v>10272</v>
      </c>
      <c r="B9485" t="s">
        <v>638</v>
      </c>
    </row>
    <row r="9486" spans="1:2">
      <c r="A9486" s="1" t="s">
        <v>10273</v>
      </c>
      <c r="B9486" t="s">
        <v>638</v>
      </c>
    </row>
    <row r="9487" spans="1:2">
      <c r="A9487" s="1" t="s">
        <v>10274</v>
      </c>
      <c r="B9487" t="s">
        <v>638</v>
      </c>
    </row>
    <row r="9488" spans="1:2">
      <c r="A9488" s="1" t="s">
        <v>10275</v>
      </c>
      <c r="B9488" t="s">
        <v>638</v>
      </c>
    </row>
    <row r="9489" spans="1:2">
      <c r="A9489" s="1" t="s">
        <v>10276</v>
      </c>
      <c r="B9489" t="s">
        <v>638</v>
      </c>
    </row>
    <row r="9490" spans="1:2">
      <c r="A9490" s="1" t="s">
        <v>10277</v>
      </c>
      <c r="B9490" t="s">
        <v>638</v>
      </c>
    </row>
    <row r="9491" spans="1:2">
      <c r="A9491" s="1" t="s">
        <v>10278</v>
      </c>
      <c r="B9491" t="s">
        <v>638</v>
      </c>
    </row>
    <row r="9492" spans="1:2">
      <c r="A9492" s="1" t="s">
        <v>10279</v>
      </c>
      <c r="B9492" t="s">
        <v>638</v>
      </c>
    </row>
    <row r="9493" spans="1:2">
      <c r="A9493" s="1" t="s">
        <v>10280</v>
      </c>
      <c r="B9493" t="s">
        <v>638</v>
      </c>
    </row>
    <row r="9494" spans="1:2">
      <c r="A9494" s="1" t="s">
        <v>10281</v>
      </c>
      <c r="B9494" t="s">
        <v>638</v>
      </c>
    </row>
    <row r="9495" spans="1:2">
      <c r="A9495" s="1" t="s">
        <v>10282</v>
      </c>
      <c r="B9495" t="s">
        <v>638</v>
      </c>
    </row>
    <row r="9496" spans="1:2">
      <c r="A9496" s="1" t="s">
        <v>10283</v>
      </c>
      <c r="B9496" t="s">
        <v>638</v>
      </c>
    </row>
    <row r="9497" spans="1:2">
      <c r="A9497" s="1" t="s">
        <v>10284</v>
      </c>
      <c r="B9497" t="s">
        <v>638</v>
      </c>
    </row>
    <row r="9498" spans="1:2">
      <c r="A9498" s="1" t="s">
        <v>10285</v>
      </c>
      <c r="B9498" t="s">
        <v>638</v>
      </c>
    </row>
    <row r="9499" spans="1:2">
      <c r="A9499" s="1" t="s">
        <v>10286</v>
      </c>
      <c r="B9499" t="s">
        <v>638</v>
      </c>
    </row>
    <row r="9500" spans="1:2">
      <c r="A9500" s="1" t="s">
        <v>10287</v>
      </c>
      <c r="B9500" t="s">
        <v>638</v>
      </c>
    </row>
    <row r="9501" spans="1:2">
      <c r="A9501" s="1" t="s">
        <v>10288</v>
      </c>
      <c r="B9501" t="s">
        <v>638</v>
      </c>
    </row>
    <row r="9502" spans="1:2">
      <c r="A9502" s="1" t="s">
        <v>10289</v>
      </c>
      <c r="B9502" t="s">
        <v>638</v>
      </c>
    </row>
    <row r="9503" spans="1:2">
      <c r="A9503" s="1" t="s">
        <v>10290</v>
      </c>
      <c r="B9503" t="s">
        <v>638</v>
      </c>
    </row>
    <row r="9504" spans="1:2">
      <c r="A9504" s="1" t="s">
        <v>10291</v>
      </c>
      <c r="B9504" t="s">
        <v>638</v>
      </c>
    </row>
    <row r="9505" spans="1:2">
      <c r="A9505" s="1" t="s">
        <v>10292</v>
      </c>
      <c r="B9505" t="s">
        <v>638</v>
      </c>
    </row>
    <row r="9506" spans="1:2">
      <c r="A9506" s="1" t="s">
        <v>10293</v>
      </c>
      <c r="B9506" t="s">
        <v>638</v>
      </c>
    </row>
    <row r="9507" spans="1:2">
      <c r="A9507" s="1" t="s">
        <v>10294</v>
      </c>
      <c r="B9507" t="s">
        <v>638</v>
      </c>
    </row>
    <row r="9508" spans="1:2">
      <c r="A9508" s="1" t="s">
        <v>10295</v>
      </c>
      <c r="B9508" t="s">
        <v>638</v>
      </c>
    </row>
    <row r="9509" spans="1:2">
      <c r="A9509" s="1" t="s">
        <v>10296</v>
      </c>
      <c r="B9509" t="s">
        <v>638</v>
      </c>
    </row>
    <row r="9510" spans="1:2">
      <c r="A9510" s="1" t="s">
        <v>10297</v>
      </c>
      <c r="B9510" t="s">
        <v>638</v>
      </c>
    </row>
    <row r="9511" spans="1:2">
      <c r="A9511" s="1" t="s">
        <v>10298</v>
      </c>
      <c r="B9511" t="s">
        <v>638</v>
      </c>
    </row>
    <row r="9512" spans="1:2">
      <c r="A9512" s="1" t="s">
        <v>10299</v>
      </c>
      <c r="B9512" t="s">
        <v>638</v>
      </c>
    </row>
    <row r="9513" spans="1:2">
      <c r="A9513" s="1" t="s">
        <v>10300</v>
      </c>
      <c r="B9513" t="s">
        <v>638</v>
      </c>
    </row>
    <row r="9514" spans="1:2">
      <c r="A9514" s="1" t="s">
        <v>10301</v>
      </c>
      <c r="B9514" t="s">
        <v>638</v>
      </c>
    </row>
    <row r="9515" spans="1:2">
      <c r="A9515" s="1" t="s">
        <v>10302</v>
      </c>
      <c r="B9515" t="s">
        <v>638</v>
      </c>
    </row>
    <row r="9516" spans="1:2">
      <c r="A9516" s="1" t="s">
        <v>10303</v>
      </c>
      <c r="B9516" t="s">
        <v>638</v>
      </c>
    </row>
    <row r="9517" spans="1:2">
      <c r="A9517" s="1" t="s">
        <v>10304</v>
      </c>
      <c r="B9517" t="s">
        <v>638</v>
      </c>
    </row>
    <row r="9518" spans="1:2">
      <c r="A9518" s="1" t="s">
        <v>10305</v>
      </c>
      <c r="B9518" t="s">
        <v>638</v>
      </c>
    </row>
    <row r="9519" spans="1:2">
      <c r="A9519" s="1" t="s">
        <v>10306</v>
      </c>
      <c r="B9519" t="s">
        <v>638</v>
      </c>
    </row>
    <row r="9520" spans="1:2">
      <c r="A9520" s="1" t="s">
        <v>10307</v>
      </c>
      <c r="B9520" t="s">
        <v>638</v>
      </c>
    </row>
    <row r="9521" spans="1:2">
      <c r="A9521" s="1" t="s">
        <v>10308</v>
      </c>
      <c r="B9521" t="s">
        <v>638</v>
      </c>
    </row>
    <row r="9522" spans="1:2">
      <c r="A9522" s="1" t="s">
        <v>10309</v>
      </c>
      <c r="B9522" t="s">
        <v>638</v>
      </c>
    </row>
    <row r="9523" spans="1:2">
      <c r="A9523" s="1" t="s">
        <v>10310</v>
      </c>
      <c r="B9523" t="s">
        <v>638</v>
      </c>
    </row>
    <row r="9524" spans="1:2">
      <c r="A9524" s="1" t="s">
        <v>10311</v>
      </c>
      <c r="B9524" t="s">
        <v>638</v>
      </c>
    </row>
    <row r="9525" spans="1:2">
      <c r="A9525" s="1" t="s">
        <v>10312</v>
      </c>
      <c r="B9525" t="s">
        <v>638</v>
      </c>
    </row>
    <row r="9526" spans="1:2">
      <c r="A9526" s="1" t="s">
        <v>10313</v>
      </c>
      <c r="B9526" t="s">
        <v>638</v>
      </c>
    </row>
    <row r="9527" spans="1:2">
      <c r="A9527" s="1" t="s">
        <v>10314</v>
      </c>
      <c r="B9527" t="s">
        <v>638</v>
      </c>
    </row>
    <row r="9528" spans="1:2">
      <c r="A9528" s="1" t="s">
        <v>10315</v>
      </c>
      <c r="B9528" t="s">
        <v>638</v>
      </c>
    </row>
    <row r="9529" spans="1:2">
      <c r="A9529" s="1" t="s">
        <v>10316</v>
      </c>
      <c r="B9529" t="s">
        <v>638</v>
      </c>
    </row>
    <row r="9530" spans="1:2">
      <c r="A9530" s="1" t="s">
        <v>10317</v>
      </c>
      <c r="B9530" t="s">
        <v>638</v>
      </c>
    </row>
    <row r="9531" spans="1:2">
      <c r="A9531" s="1" t="s">
        <v>10318</v>
      </c>
      <c r="B9531" t="s">
        <v>638</v>
      </c>
    </row>
    <row r="9532" spans="1:2">
      <c r="A9532" s="1" t="s">
        <v>10319</v>
      </c>
      <c r="B9532" t="s">
        <v>638</v>
      </c>
    </row>
    <row r="9533" spans="1:2">
      <c r="A9533" s="1" t="s">
        <v>10320</v>
      </c>
      <c r="B9533" t="s">
        <v>638</v>
      </c>
    </row>
    <row r="9534" spans="1:2">
      <c r="A9534" s="1" t="s">
        <v>10321</v>
      </c>
      <c r="B9534" t="s">
        <v>638</v>
      </c>
    </row>
    <row r="9535" spans="1:2">
      <c r="A9535" s="1" t="s">
        <v>10322</v>
      </c>
      <c r="B9535" t="s">
        <v>638</v>
      </c>
    </row>
    <row r="9536" spans="1:2">
      <c r="A9536" s="1" t="s">
        <v>10323</v>
      </c>
      <c r="B9536" t="s">
        <v>638</v>
      </c>
    </row>
    <row r="9537" spans="1:2">
      <c r="A9537" s="1" t="s">
        <v>10324</v>
      </c>
      <c r="B9537" t="s">
        <v>638</v>
      </c>
    </row>
    <row r="9538" spans="1:2">
      <c r="A9538" s="1" t="s">
        <v>10325</v>
      </c>
      <c r="B9538" t="s">
        <v>638</v>
      </c>
    </row>
    <row r="9539" spans="1:2">
      <c r="A9539" s="1" t="s">
        <v>10326</v>
      </c>
      <c r="B9539" t="s">
        <v>638</v>
      </c>
    </row>
    <row r="9540" spans="1:2">
      <c r="A9540" s="1" t="s">
        <v>10327</v>
      </c>
      <c r="B9540" t="s">
        <v>638</v>
      </c>
    </row>
    <row r="9541" spans="1:2">
      <c r="A9541" s="1" t="s">
        <v>10328</v>
      </c>
      <c r="B9541" t="s">
        <v>638</v>
      </c>
    </row>
    <row r="9542" spans="1:2">
      <c r="A9542" s="1" t="s">
        <v>10329</v>
      </c>
      <c r="B9542" t="s">
        <v>638</v>
      </c>
    </row>
    <row r="9543" spans="1:2">
      <c r="A9543" s="1" t="s">
        <v>10330</v>
      </c>
      <c r="B9543" t="s">
        <v>638</v>
      </c>
    </row>
    <row r="9544" spans="1:2">
      <c r="A9544" s="1" t="s">
        <v>10331</v>
      </c>
      <c r="B9544" t="s">
        <v>638</v>
      </c>
    </row>
    <row r="9545" spans="1:2">
      <c r="A9545" s="1" t="s">
        <v>10332</v>
      </c>
      <c r="B9545" t="s">
        <v>638</v>
      </c>
    </row>
    <row r="9546" spans="1:2">
      <c r="A9546" s="1" t="s">
        <v>10333</v>
      </c>
      <c r="B9546" t="s">
        <v>638</v>
      </c>
    </row>
    <row r="9547" spans="1:2">
      <c r="A9547" s="1" t="s">
        <v>10334</v>
      </c>
      <c r="B9547" t="s">
        <v>638</v>
      </c>
    </row>
    <row r="9548" spans="1:2">
      <c r="A9548" s="1" t="s">
        <v>10335</v>
      </c>
      <c r="B9548" t="s">
        <v>638</v>
      </c>
    </row>
    <row r="9549" spans="1:2">
      <c r="A9549" s="1" t="s">
        <v>10336</v>
      </c>
      <c r="B9549" t="s">
        <v>638</v>
      </c>
    </row>
    <row r="9550" spans="1:2">
      <c r="A9550" s="1" t="s">
        <v>10337</v>
      </c>
      <c r="B9550" t="s">
        <v>638</v>
      </c>
    </row>
    <row r="9551" spans="1:2">
      <c r="A9551" s="1" t="s">
        <v>10338</v>
      </c>
      <c r="B9551" t="s">
        <v>638</v>
      </c>
    </row>
    <row r="9552" spans="1:2">
      <c r="A9552" s="1" t="s">
        <v>10339</v>
      </c>
      <c r="B9552" t="s">
        <v>638</v>
      </c>
    </row>
    <row r="9553" spans="1:2">
      <c r="A9553" s="1" t="s">
        <v>10340</v>
      </c>
      <c r="B9553" t="s">
        <v>638</v>
      </c>
    </row>
    <row r="9554" spans="1:2">
      <c r="A9554" s="1" t="s">
        <v>10341</v>
      </c>
      <c r="B9554" t="s">
        <v>638</v>
      </c>
    </row>
    <row r="9555" spans="1:2">
      <c r="A9555" s="1" t="s">
        <v>10342</v>
      </c>
      <c r="B9555" t="s">
        <v>638</v>
      </c>
    </row>
    <row r="9556" spans="1:2">
      <c r="A9556" s="1" t="s">
        <v>10343</v>
      </c>
      <c r="B9556" t="s">
        <v>638</v>
      </c>
    </row>
    <row r="9557" spans="1:2">
      <c r="A9557" s="1" t="s">
        <v>10344</v>
      </c>
      <c r="B9557" t="s">
        <v>638</v>
      </c>
    </row>
    <row r="9558" spans="1:2">
      <c r="A9558" s="1" t="s">
        <v>10345</v>
      </c>
      <c r="B9558" t="s">
        <v>638</v>
      </c>
    </row>
    <row r="9559" spans="1:2">
      <c r="A9559" s="1" t="s">
        <v>10346</v>
      </c>
      <c r="B9559" t="s">
        <v>638</v>
      </c>
    </row>
    <row r="9560" spans="1:2">
      <c r="A9560" s="1" t="s">
        <v>10347</v>
      </c>
      <c r="B9560" t="s">
        <v>638</v>
      </c>
    </row>
    <row r="9561" spans="1:2">
      <c r="A9561" s="1" t="s">
        <v>10348</v>
      </c>
      <c r="B9561" t="s">
        <v>638</v>
      </c>
    </row>
    <row r="9562" spans="1:2">
      <c r="A9562" s="1" t="s">
        <v>10349</v>
      </c>
      <c r="B9562" t="s">
        <v>638</v>
      </c>
    </row>
    <row r="9563" spans="1:2">
      <c r="A9563" s="1" t="s">
        <v>10350</v>
      </c>
      <c r="B9563" t="s">
        <v>638</v>
      </c>
    </row>
    <row r="9564" spans="1:2">
      <c r="A9564" s="1" t="s">
        <v>10351</v>
      </c>
      <c r="B9564" t="s">
        <v>638</v>
      </c>
    </row>
    <row r="9565" spans="1:2">
      <c r="A9565" s="1" t="s">
        <v>10352</v>
      </c>
      <c r="B9565" t="s">
        <v>638</v>
      </c>
    </row>
    <row r="9566" spans="1:2">
      <c r="A9566" s="1" t="s">
        <v>10353</v>
      </c>
      <c r="B9566" t="s">
        <v>638</v>
      </c>
    </row>
    <row r="9567" spans="1:2">
      <c r="A9567" s="1" t="s">
        <v>10354</v>
      </c>
      <c r="B9567" t="s">
        <v>638</v>
      </c>
    </row>
    <row r="9568" spans="1:2">
      <c r="A9568" s="1" t="s">
        <v>10355</v>
      </c>
      <c r="B9568" t="s">
        <v>638</v>
      </c>
    </row>
    <row r="9569" spans="1:2">
      <c r="A9569" s="1" t="s">
        <v>10356</v>
      </c>
      <c r="B9569" t="s">
        <v>638</v>
      </c>
    </row>
    <row r="9570" spans="1:2">
      <c r="A9570" s="1" t="s">
        <v>10357</v>
      </c>
      <c r="B9570" t="s">
        <v>638</v>
      </c>
    </row>
    <row r="9571" spans="1:2">
      <c r="A9571" s="1" t="s">
        <v>10358</v>
      </c>
      <c r="B9571" t="s">
        <v>638</v>
      </c>
    </row>
    <row r="9572" spans="1:2">
      <c r="A9572" s="1" t="s">
        <v>10359</v>
      </c>
      <c r="B9572" t="s">
        <v>638</v>
      </c>
    </row>
    <row r="9573" spans="1:2">
      <c r="A9573" s="1" t="s">
        <v>10360</v>
      </c>
      <c r="B9573" t="s">
        <v>638</v>
      </c>
    </row>
    <row r="9574" spans="1:2">
      <c r="A9574" s="1" t="s">
        <v>10361</v>
      </c>
      <c r="B9574" t="s">
        <v>638</v>
      </c>
    </row>
    <row r="9575" spans="1:2">
      <c r="A9575" s="1" t="s">
        <v>10362</v>
      </c>
      <c r="B9575" t="s">
        <v>638</v>
      </c>
    </row>
    <row r="9576" spans="1:2">
      <c r="A9576" s="1" t="s">
        <v>10363</v>
      </c>
      <c r="B9576" t="s">
        <v>638</v>
      </c>
    </row>
    <row r="9577" spans="1:2">
      <c r="A9577" s="1" t="s">
        <v>10364</v>
      </c>
      <c r="B9577" t="s">
        <v>638</v>
      </c>
    </row>
    <row r="9578" spans="1:2">
      <c r="A9578" s="1" t="s">
        <v>10365</v>
      </c>
      <c r="B9578" t="s">
        <v>638</v>
      </c>
    </row>
    <row r="9579" spans="1:2">
      <c r="A9579" s="1" t="s">
        <v>10366</v>
      </c>
      <c r="B9579" t="s">
        <v>638</v>
      </c>
    </row>
    <row r="9580" spans="1:2">
      <c r="A9580" s="1" t="s">
        <v>10367</v>
      </c>
      <c r="B9580" t="s">
        <v>638</v>
      </c>
    </row>
    <row r="9581" spans="1:2">
      <c r="A9581" s="1" t="s">
        <v>10368</v>
      </c>
      <c r="B9581" t="s">
        <v>638</v>
      </c>
    </row>
    <row r="9582" spans="1:2">
      <c r="A9582" s="1" t="s">
        <v>10369</v>
      </c>
      <c r="B9582" t="s">
        <v>638</v>
      </c>
    </row>
    <row r="9583" spans="1:2">
      <c r="A9583" s="1" t="s">
        <v>10370</v>
      </c>
      <c r="B9583" t="s">
        <v>638</v>
      </c>
    </row>
    <row r="9584" spans="1:2">
      <c r="A9584" s="1" t="s">
        <v>10371</v>
      </c>
      <c r="B9584" t="s">
        <v>638</v>
      </c>
    </row>
    <row r="9585" spans="1:2">
      <c r="A9585" s="1" t="s">
        <v>10372</v>
      </c>
      <c r="B9585" t="s">
        <v>638</v>
      </c>
    </row>
    <row r="9586" spans="1:2">
      <c r="A9586" s="1" t="s">
        <v>10373</v>
      </c>
      <c r="B9586" t="s">
        <v>638</v>
      </c>
    </row>
    <row r="9587" spans="1:2">
      <c r="A9587" s="1" t="s">
        <v>10374</v>
      </c>
      <c r="B9587" t="s">
        <v>638</v>
      </c>
    </row>
    <row r="9588" spans="1:2">
      <c r="A9588" s="1" t="s">
        <v>10375</v>
      </c>
      <c r="B9588" t="s">
        <v>638</v>
      </c>
    </row>
    <row r="9589" spans="1:2">
      <c r="A9589" s="1" t="s">
        <v>10376</v>
      </c>
      <c r="B9589" t="s">
        <v>638</v>
      </c>
    </row>
    <row r="9590" spans="1:2">
      <c r="A9590" s="1" t="s">
        <v>10377</v>
      </c>
      <c r="B9590" t="s">
        <v>638</v>
      </c>
    </row>
    <row r="9591" spans="1:2">
      <c r="A9591" s="1" t="s">
        <v>10378</v>
      </c>
      <c r="B9591" t="s">
        <v>638</v>
      </c>
    </row>
    <row r="9592" spans="1:2">
      <c r="A9592" s="1" t="s">
        <v>10379</v>
      </c>
      <c r="B9592" t="s">
        <v>638</v>
      </c>
    </row>
    <row r="9593" spans="1:2">
      <c r="A9593" s="1" t="s">
        <v>10380</v>
      </c>
      <c r="B9593" t="s">
        <v>638</v>
      </c>
    </row>
    <row r="9594" spans="1:2">
      <c r="A9594" s="1" t="s">
        <v>10381</v>
      </c>
      <c r="B9594" t="s">
        <v>638</v>
      </c>
    </row>
    <row r="9595" spans="1:2">
      <c r="A9595" s="1" t="s">
        <v>10382</v>
      </c>
      <c r="B9595" t="s">
        <v>638</v>
      </c>
    </row>
    <row r="9596" spans="1:2">
      <c r="A9596" s="1" t="s">
        <v>10383</v>
      </c>
      <c r="B9596" t="s">
        <v>638</v>
      </c>
    </row>
    <row r="9597" spans="1:2">
      <c r="A9597" s="1" t="s">
        <v>10384</v>
      </c>
      <c r="B9597" t="s">
        <v>638</v>
      </c>
    </row>
    <row r="9598" spans="1:2">
      <c r="A9598" s="1" t="s">
        <v>10385</v>
      </c>
      <c r="B9598" t="s">
        <v>638</v>
      </c>
    </row>
    <row r="9599" spans="1:2">
      <c r="A9599" s="1" t="s">
        <v>10386</v>
      </c>
      <c r="B9599" t="s">
        <v>638</v>
      </c>
    </row>
    <row r="9600" spans="1:2">
      <c r="A9600" s="1" t="s">
        <v>10387</v>
      </c>
      <c r="B9600" t="s">
        <v>638</v>
      </c>
    </row>
    <row r="9601" spans="1:2">
      <c r="A9601" s="1" t="s">
        <v>10388</v>
      </c>
      <c r="B9601" t="s">
        <v>638</v>
      </c>
    </row>
    <row r="9602" spans="1:2">
      <c r="A9602" s="1" t="s">
        <v>10389</v>
      </c>
      <c r="B9602" t="s">
        <v>638</v>
      </c>
    </row>
    <row r="9603" spans="1:2">
      <c r="A9603" s="1" t="s">
        <v>10390</v>
      </c>
      <c r="B9603" t="s">
        <v>638</v>
      </c>
    </row>
    <row r="9604" spans="1:2">
      <c r="A9604" s="1" t="s">
        <v>10391</v>
      </c>
      <c r="B9604" t="s">
        <v>638</v>
      </c>
    </row>
    <row r="9605" spans="1:2">
      <c r="A9605" s="1" t="s">
        <v>10392</v>
      </c>
      <c r="B9605" t="s">
        <v>638</v>
      </c>
    </row>
    <row r="9606" spans="1:2">
      <c r="A9606" s="1" t="s">
        <v>10393</v>
      </c>
      <c r="B9606" t="s">
        <v>638</v>
      </c>
    </row>
    <row r="9607" spans="1:2">
      <c r="A9607" s="1" t="s">
        <v>10394</v>
      </c>
      <c r="B9607" t="s">
        <v>638</v>
      </c>
    </row>
    <row r="9608" spans="1:2">
      <c r="A9608" s="1" t="s">
        <v>10395</v>
      </c>
      <c r="B9608" t="s">
        <v>638</v>
      </c>
    </row>
    <row r="9609" spans="1:2">
      <c r="A9609" s="1" t="s">
        <v>10396</v>
      </c>
      <c r="B9609" t="s">
        <v>638</v>
      </c>
    </row>
    <row r="9610" spans="1:2">
      <c r="A9610" s="1" t="s">
        <v>10397</v>
      </c>
      <c r="B9610" t="s">
        <v>638</v>
      </c>
    </row>
    <row r="9611" spans="1:2">
      <c r="A9611" s="1" t="s">
        <v>10398</v>
      </c>
      <c r="B9611" t="s">
        <v>638</v>
      </c>
    </row>
    <row r="9612" spans="1:2">
      <c r="A9612" s="1" t="s">
        <v>10399</v>
      </c>
      <c r="B9612" t="s">
        <v>638</v>
      </c>
    </row>
    <row r="9613" spans="1:2">
      <c r="A9613" s="1" t="s">
        <v>10400</v>
      </c>
      <c r="B9613" t="s">
        <v>638</v>
      </c>
    </row>
    <row r="9614" spans="1:2">
      <c r="A9614" s="1" t="s">
        <v>10401</v>
      </c>
      <c r="B9614" t="s">
        <v>638</v>
      </c>
    </row>
    <row r="9615" spans="1:2">
      <c r="A9615" s="1" t="s">
        <v>10402</v>
      </c>
      <c r="B9615" t="s">
        <v>638</v>
      </c>
    </row>
    <row r="9616" spans="1:2">
      <c r="A9616" s="1" t="s">
        <v>10403</v>
      </c>
      <c r="B9616" t="s">
        <v>638</v>
      </c>
    </row>
    <row r="9617" spans="1:2">
      <c r="A9617" s="1" t="s">
        <v>10404</v>
      </c>
      <c r="B9617" t="s">
        <v>638</v>
      </c>
    </row>
    <row r="9618" spans="1:2">
      <c r="A9618" s="1" t="s">
        <v>10405</v>
      </c>
      <c r="B9618" t="s">
        <v>638</v>
      </c>
    </row>
    <row r="9619" spans="1:2">
      <c r="A9619" s="1" t="s">
        <v>10406</v>
      </c>
      <c r="B9619" t="s">
        <v>638</v>
      </c>
    </row>
    <row r="9620" spans="1:2">
      <c r="A9620" s="1" t="s">
        <v>10407</v>
      </c>
      <c r="B9620" t="s">
        <v>638</v>
      </c>
    </row>
    <row r="9621" spans="1:2">
      <c r="A9621" s="1" t="s">
        <v>10408</v>
      </c>
      <c r="B9621" t="s">
        <v>638</v>
      </c>
    </row>
    <row r="9622" spans="1:2">
      <c r="A9622" s="1" t="s">
        <v>10409</v>
      </c>
      <c r="B9622" t="s">
        <v>638</v>
      </c>
    </row>
    <row r="9623" spans="1:2">
      <c r="A9623" s="1" t="s">
        <v>10410</v>
      </c>
      <c r="B9623" t="s">
        <v>638</v>
      </c>
    </row>
    <row r="9624" spans="1:2">
      <c r="A9624" s="1" t="s">
        <v>10411</v>
      </c>
      <c r="B9624" t="s">
        <v>638</v>
      </c>
    </row>
    <row r="9625" spans="1:2">
      <c r="A9625" s="1" t="s">
        <v>10412</v>
      </c>
      <c r="B9625" t="s">
        <v>638</v>
      </c>
    </row>
    <row r="9626" spans="1:2">
      <c r="A9626" s="1" t="s">
        <v>10413</v>
      </c>
      <c r="B9626" t="s">
        <v>638</v>
      </c>
    </row>
    <row r="9627" spans="1:2">
      <c r="A9627" s="1" t="s">
        <v>10414</v>
      </c>
      <c r="B9627" t="s">
        <v>638</v>
      </c>
    </row>
    <row r="9628" spans="1:2">
      <c r="A9628" s="1" t="s">
        <v>10415</v>
      </c>
      <c r="B9628" t="s">
        <v>638</v>
      </c>
    </row>
    <row r="9629" spans="1:2">
      <c r="A9629" s="1" t="s">
        <v>10416</v>
      </c>
      <c r="B9629" t="s">
        <v>638</v>
      </c>
    </row>
    <row r="9630" spans="1:2">
      <c r="A9630" s="1" t="s">
        <v>10417</v>
      </c>
      <c r="B9630" t="s">
        <v>638</v>
      </c>
    </row>
    <row r="9631" spans="1:2">
      <c r="A9631" s="1" t="s">
        <v>10418</v>
      </c>
      <c r="B9631" t="s">
        <v>638</v>
      </c>
    </row>
    <row r="9632" spans="1:2">
      <c r="A9632" s="1" t="s">
        <v>10419</v>
      </c>
      <c r="B9632" t="s">
        <v>638</v>
      </c>
    </row>
    <row r="9633" spans="1:2">
      <c r="A9633" s="1" t="s">
        <v>10420</v>
      </c>
      <c r="B9633" t="s">
        <v>638</v>
      </c>
    </row>
    <row r="9634" spans="1:2">
      <c r="A9634" s="1" t="s">
        <v>10421</v>
      </c>
      <c r="B9634" t="s">
        <v>638</v>
      </c>
    </row>
    <row r="9635" spans="1:2">
      <c r="A9635" s="1" t="s">
        <v>10422</v>
      </c>
      <c r="B9635" t="s">
        <v>638</v>
      </c>
    </row>
    <row r="9636" spans="1:2">
      <c r="A9636" s="1" t="s">
        <v>10423</v>
      </c>
      <c r="B9636" t="s">
        <v>638</v>
      </c>
    </row>
    <row r="9637" spans="1:2">
      <c r="A9637" s="1" t="s">
        <v>10424</v>
      </c>
      <c r="B9637" t="s">
        <v>638</v>
      </c>
    </row>
    <row r="9638" spans="1:2">
      <c r="A9638" s="1" t="s">
        <v>10425</v>
      </c>
      <c r="B9638" t="s">
        <v>638</v>
      </c>
    </row>
    <row r="9639" spans="1:2">
      <c r="A9639" s="1" t="s">
        <v>10426</v>
      </c>
      <c r="B9639" t="s">
        <v>638</v>
      </c>
    </row>
    <row r="9640" spans="1:2">
      <c r="A9640" s="1" t="s">
        <v>10427</v>
      </c>
      <c r="B9640" t="s">
        <v>638</v>
      </c>
    </row>
    <row r="9641" spans="1:2">
      <c r="A9641" s="1" t="s">
        <v>10428</v>
      </c>
      <c r="B9641" t="s">
        <v>638</v>
      </c>
    </row>
    <row r="9642" spans="1:2">
      <c r="A9642" s="1" t="s">
        <v>10429</v>
      </c>
      <c r="B9642" t="s">
        <v>638</v>
      </c>
    </row>
    <row r="9643" spans="1:2">
      <c r="A9643" s="1" t="s">
        <v>10430</v>
      </c>
      <c r="B9643" t="s">
        <v>638</v>
      </c>
    </row>
    <row r="9644" spans="1:2">
      <c r="A9644" s="1" t="s">
        <v>10431</v>
      </c>
      <c r="B9644" t="s">
        <v>638</v>
      </c>
    </row>
    <row r="9645" spans="1:2">
      <c r="A9645" s="1" t="s">
        <v>10432</v>
      </c>
      <c r="B9645" t="s">
        <v>638</v>
      </c>
    </row>
    <row r="9646" spans="1:2">
      <c r="A9646" s="1" t="s">
        <v>10433</v>
      </c>
      <c r="B9646" t="s">
        <v>638</v>
      </c>
    </row>
    <row r="9647" spans="1:2">
      <c r="A9647" s="1" t="s">
        <v>10434</v>
      </c>
      <c r="B9647" t="s">
        <v>638</v>
      </c>
    </row>
    <row r="9648" spans="1:2">
      <c r="A9648" s="1" t="s">
        <v>10435</v>
      </c>
      <c r="B9648" t="s">
        <v>638</v>
      </c>
    </row>
    <row r="9649" spans="1:2">
      <c r="A9649" s="1" t="s">
        <v>10436</v>
      </c>
      <c r="B9649" t="s">
        <v>638</v>
      </c>
    </row>
    <row r="9650" spans="1:2">
      <c r="A9650" s="1" t="s">
        <v>10437</v>
      </c>
      <c r="B9650" t="s">
        <v>638</v>
      </c>
    </row>
    <row r="9651" spans="1:2">
      <c r="A9651" s="1" t="s">
        <v>10438</v>
      </c>
      <c r="B9651" t="s">
        <v>638</v>
      </c>
    </row>
    <row r="9652" spans="1:2">
      <c r="A9652" s="1" t="s">
        <v>10439</v>
      </c>
      <c r="B9652" t="s">
        <v>638</v>
      </c>
    </row>
    <row r="9653" spans="1:2">
      <c r="A9653" s="1" t="s">
        <v>10440</v>
      </c>
      <c r="B9653" t="s">
        <v>638</v>
      </c>
    </row>
    <row r="9654" spans="1:2">
      <c r="A9654" s="1" t="s">
        <v>10441</v>
      </c>
      <c r="B9654" t="s">
        <v>638</v>
      </c>
    </row>
    <row r="9655" spans="1:2">
      <c r="A9655" s="1" t="s">
        <v>10442</v>
      </c>
      <c r="B9655" t="s">
        <v>638</v>
      </c>
    </row>
    <row r="9656" spans="1:2">
      <c r="A9656" s="1" t="s">
        <v>10443</v>
      </c>
      <c r="B9656" t="s">
        <v>638</v>
      </c>
    </row>
    <row r="9657" spans="1:2">
      <c r="A9657" s="1" t="s">
        <v>10444</v>
      </c>
      <c r="B9657" t="s">
        <v>638</v>
      </c>
    </row>
    <row r="9658" spans="1:2">
      <c r="A9658" s="1" t="s">
        <v>10445</v>
      </c>
      <c r="B9658" t="s">
        <v>638</v>
      </c>
    </row>
    <row r="9659" spans="1:2">
      <c r="A9659" s="1" t="s">
        <v>10446</v>
      </c>
      <c r="B9659" t="s">
        <v>638</v>
      </c>
    </row>
    <row r="9660" spans="1:2">
      <c r="A9660" s="1" t="s">
        <v>10447</v>
      </c>
      <c r="B9660" t="s">
        <v>638</v>
      </c>
    </row>
    <row r="9661" spans="1:2">
      <c r="A9661" s="1" t="s">
        <v>10448</v>
      </c>
      <c r="B9661" t="s">
        <v>638</v>
      </c>
    </row>
    <row r="9662" spans="1:2">
      <c r="A9662" s="1" t="s">
        <v>10449</v>
      </c>
      <c r="B9662" t="s">
        <v>638</v>
      </c>
    </row>
    <row r="9663" spans="1:2">
      <c r="A9663" s="1" t="s">
        <v>10450</v>
      </c>
      <c r="B9663" t="s">
        <v>638</v>
      </c>
    </row>
    <row r="9664" spans="1:2">
      <c r="A9664" s="1" t="s">
        <v>10451</v>
      </c>
      <c r="B9664" t="s">
        <v>638</v>
      </c>
    </row>
    <row r="9665" spans="1:2">
      <c r="A9665" s="1" t="s">
        <v>10452</v>
      </c>
      <c r="B9665" t="s">
        <v>638</v>
      </c>
    </row>
    <row r="9666" spans="1:2">
      <c r="A9666" s="1" t="s">
        <v>10453</v>
      </c>
      <c r="B9666" t="s">
        <v>638</v>
      </c>
    </row>
    <row r="9667" spans="1:2">
      <c r="A9667" s="1" t="s">
        <v>10454</v>
      </c>
      <c r="B9667" t="s">
        <v>638</v>
      </c>
    </row>
    <row r="9668" spans="1:2">
      <c r="A9668" s="1" t="s">
        <v>10455</v>
      </c>
      <c r="B9668" t="s">
        <v>638</v>
      </c>
    </row>
    <row r="9669" spans="1:2">
      <c r="A9669" s="1" t="s">
        <v>10456</v>
      </c>
      <c r="B9669" t="s">
        <v>638</v>
      </c>
    </row>
    <row r="9670" spans="1:2">
      <c r="A9670" s="1" t="s">
        <v>10457</v>
      </c>
      <c r="B9670" t="s">
        <v>638</v>
      </c>
    </row>
    <row r="9671" spans="1:2">
      <c r="A9671" s="1" t="s">
        <v>10458</v>
      </c>
      <c r="B9671" t="s">
        <v>638</v>
      </c>
    </row>
    <row r="9672" spans="1:2">
      <c r="A9672" s="1" t="s">
        <v>10459</v>
      </c>
      <c r="B9672" t="s">
        <v>638</v>
      </c>
    </row>
    <row r="9673" spans="1:2">
      <c r="A9673" s="1" t="s">
        <v>10460</v>
      </c>
      <c r="B9673" t="s">
        <v>638</v>
      </c>
    </row>
    <row r="9674" spans="1:2">
      <c r="A9674" s="1" t="s">
        <v>10461</v>
      </c>
      <c r="B9674" t="s">
        <v>638</v>
      </c>
    </row>
    <row r="9675" spans="1:2">
      <c r="A9675" s="1" t="s">
        <v>10462</v>
      </c>
      <c r="B9675" t="s">
        <v>638</v>
      </c>
    </row>
    <row r="9676" spans="1:2">
      <c r="A9676" s="1" t="s">
        <v>10463</v>
      </c>
      <c r="B9676" t="s">
        <v>638</v>
      </c>
    </row>
    <row r="9677" spans="1:2">
      <c r="A9677" s="1" t="s">
        <v>10464</v>
      </c>
      <c r="B9677" t="s">
        <v>638</v>
      </c>
    </row>
    <row r="9678" spans="1:2">
      <c r="A9678" s="1" t="s">
        <v>10465</v>
      </c>
      <c r="B9678" t="s">
        <v>638</v>
      </c>
    </row>
    <row r="9679" spans="1:2">
      <c r="A9679" s="1" t="s">
        <v>10466</v>
      </c>
      <c r="B9679" t="s">
        <v>638</v>
      </c>
    </row>
    <row r="9680" spans="1:2">
      <c r="A9680" s="1" t="s">
        <v>10467</v>
      </c>
      <c r="B9680" t="s">
        <v>638</v>
      </c>
    </row>
    <row r="9681" spans="1:2">
      <c r="A9681" s="1" t="s">
        <v>10468</v>
      </c>
      <c r="B9681" t="s">
        <v>638</v>
      </c>
    </row>
    <row r="9682" spans="1:2">
      <c r="A9682" s="1" t="s">
        <v>10469</v>
      </c>
      <c r="B9682" t="s">
        <v>638</v>
      </c>
    </row>
    <row r="9683" spans="1:2">
      <c r="A9683" s="1" t="s">
        <v>10470</v>
      </c>
      <c r="B9683" t="s">
        <v>638</v>
      </c>
    </row>
    <row r="9684" spans="1:2">
      <c r="A9684" s="1" t="s">
        <v>10471</v>
      </c>
      <c r="B9684" t="s">
        <v>638</v>
      </c>
    </row>
    <row r="9685" spans="1:2">
      <c r="A9685" s="1" t="s">
        <v>10472</v>
      </c>
      <c r="B9685" t="s">
        <v>638</v>
      </c>
    </row>
    <row r="9686" spans="1:2">
      <c r="A9686" s="1" t="s">
        <v>10473</v>
      </c>
      <c r="B9686" t="s">
        <v>638</v>
      </c>
    </row>
    <row r="9687" spans="1:2">
      <c r="A9687" s="1" t="s">
        <v>10474</v>
      </c>
      <c r="B9687" t="s">
        <v>638</v>
      </c>
    </row>
    <row r="9688" spans="1:2">
      <c r="A9688" s="1" t="s">
        <v>10475</v>
      </c>
      <c r="B9688" t="s">
        <v>638</v>
      </c>
    </row>
    <row r="9689" spans="1:2">
      <c r="A9689" s="1" t="s">
        <v>10476</v>
      </c>
      <c r="B9689" t="s">
        <v>638</v>
      </c>
    </row>
    <row r="9690" spans="1:2">
      <c r="A9690" s="1" t="s">
        <v>10477</v>
      </c>
      <c r="B9690" t="s">
        <v>638</v>
      </c>
    </row>
    <row r="9691" spans="1:2">
      <c r="A9691" s="1" t="s">
        <v>10478</v>
      </c>
      <c r="B9691" t="s">
        <v>638</v>
      </c>
    </row>
    <row r="9692" spans="1:2">
      <c r="A9692" s="1" t="s">
        <v>10479</v>
      </c>
      <c r="B9692" t="s">
        <v>638</v>
      </c>
    </row>
    <row r="9693" spans="1:2">
      <c r="A9693" s="1" t="s">
        <v>10480</v>
      </c>
      <c r="B9693" t="s">
        <v>638</v>
      </c>
    </row>
    <row r="9694" spans="1:2">
      <c r="A9694" s="1" t="s">
        <v>10481</v>
      </c>
      <c r="B9694" t="s">
        <v>638</v>
      </c>
    </row>
    <row r="9695" spans="1:2">
      <c r="A9695" s="1" t="s">
        <v>10482</v>
      </c>
      <c r="B9695" t="s">
        <v>638</v>
      </c>
    </row>
    <row r="9696" spans="1:2">
      <c r="A9696" s="1" t="s">
        <v>10483</v>
      </c>
      <c r="B9696" t="s">
        <v>638</v>
      </c>
    </row>
    <row r="9697" spans="1:2">
      <c r="A9697" s="1" t="s">
        <v>10484</v>
      </c>
      <c r="B9697" t="s">
        <v>638</v>
      </c>
    </row>
    <row r="9698" spans="1:2">
      <c r="A9698" s="1" t="s">
        <v>10485</v>
      </c>
      <c r="B9698" t="s">
        <v>638</v>
      </c>
    </row>
    <row r="9699" spans="1:2">
      <c r="A9699" s="1" t="s">
        <v>10486</v>
      </c>
      <c r="B9699" t="s">
        <v>638</v>
      </c>
    </row>
    <row r="9700" spans="1:2">
      <c r="A9700" s="1" t="s">
        <v>10487</v>
      </c>
      <c r="B9700" t="s">
        <v>638</v>
      </c>
    </row>
    <row r="9701" spans="1:2">
      <c r="A9701" s="1" t="s">
        <v>10488</v>
      </c>
      <c r="B9701" t="s">
        <v>638</v>
      </c>
    </row>
    <row r="9702" spans="1:2">
      <c r="A9702" s="1" t="s">
        <v>10489</v>
      </c>
      <c r="B9702" t="s">
        <v>638</v>
      </c>
    </row>
    <row r="9703" spans="1:2">
      <c r="A9703" s="1" t="s">
        <v>10490</v>
      </c>
      <c r="B9703" t="s">
        <v>638</v>
      </c>
    </row>
    <row r="9704" spans="1:2">
      <c r="A9704" s="1" t="s">
        <v>10491</v>
      </c>
      <c r="B9704" t="s">
        <v>638</v>
      </c>
    </row>
    <row r="9705" spans="1:2">
      <c r="A9705" s="1" t="s">
        <v>10492</v>
      </c>
      <c r="B9705" t="s">
        <v>638</v>
      </c>
    </row>
    <row r="9706" spans="1:2">
      <c r="A9706" s="1" t="s">
        <v>10493</v>
      </c>
      <c r="B9706" t="s">
        <v>638</v>
      </c>
    </row>
    <row r="9707" spans="1:2">
      <c r="A9707" s="1" t="s">
        <v>10494</v>
      </c>
      <c r="B9707" t="s">
        <v>638</v>
      </c>
    </row>
    <row r="9708" spans="1:2">
      <c r="A9708" s="1" t="s">
        <v>10495</v>
      </c>
      <c r="B9708" t="s">
        <v>638</v>
      </c>
    </row>
    <row r="9709" spans="1:2">
      <c r="A9709" s="1" t="s">
        <v>10496</v>
      </c>
      <c r="B9709" t="s">
        <v>638</v>
      </c>
    </row>
    <row r="9710" spans="1:2">
      <c r="A9710" s="1" t="s">
        <v>10497</v>
      </c>
      <c r="B9710" t="s">
        <v>638</v>
      </c>
    </row>
    <row r="9711" spans="1:2">
      <c r="A9711" s="1" t="s">
        <v>10498</v>
      </c>
      <c r="B9711" t="s">
        <v>638</v>
      </c>
    </row>
    <row r="9712" spans="1:2">
      <c r="A9712" s="1" t="s">
        <v>10499</v>
      </c>
      <c r="B9712" t="s">
        <v>638</v>
      </c>
    </row>
    <row r="9713" spans="1:2">
      <c r="A9713" s="1" t="s">
        <v>10500</v>
      </c>
      <c r="B9713" t="s">
        <v>638</v>
      </c>
    </row>
    <row r="9714" spans="1:2">
      <c r="A9714" s="1" t="s">
        <v>10501</v>
      </c>
      <c r="B9714" t="s">
        <v>638</v>
      </c>
    </row>
    <row r="9715" spans="1:2">
      <c r="A9715" s="1" t="s">
        <v>10502</v>
      </c>
      <c r="B9715" t="s">
        <v>638</v>
      </c>
    </row>
    <row r="9716" spans="1:2">
      <c r="A9716" s="1" t="s">
        <v>10503</v>
      </c>
      <c r="B9716" t="s">
        <v>638</v>
      </c>
    </row>
    <row r="9717" spans="1:2">
      <c r="A9717" s="1" t="s">
        <v>10504</v>
      </c>
      <c r="B9717" t="s">
        <v>638</v>
      </c>
    </row>
    <row r="9718" spans="1:2">
      <c r="A9718" s="1" t="s">
        <v>10505</v>
      </c>
      <c r="B9718" t="s">
        <v>638</v>
      </c>
    </row>
    <row r="9719" spans="1:2">
      <c r="A9719" s="1" t="s">
        <v>10506</v>
      </c>
      <c r="B9719" t="s">
        <v>638</v>
      </c>
    </row>
    <row r="9720" spans="1:2">
      <c r="A9720" s="1" t="s">
        <v>10507</v>
      </c>
      <c r="B9720" t="s">
        <v>638</v>
      </c>
    </row>
    <row r="9721" spans="1:2">
      <c r="A9721" s="1" t="s">
        <v>10508</v>
      </c>
      <c r="B9721" t="s">
        <v>638</v>
      </c>
    </row>
    <row r="9722" spans="1:2">
      <c r="A9722" s="1" t="s">
        <v>10509</v>
      </c>
      <c r="B9722" t="s">
        <v>638</v>
      </c>
    </row>
    <row r="9723" spans="1:2">
      <c r="A9723" s="1" t="s">
        <v>10510</v>
      </c>
      <c r="B9723" t="s">
        <v>638</v>
      </c>
    </row>
    <row r="9724" spans="1:2">
      <c r="A9724" s="1" t="s">
        <v>10511</v>
      </c>
      <c r="B9724" t="s">
        <v>638</v>
      </c>
    </row>
    <row r="9725" spans="1:2">
      <c r="A9725" s="1" t="s">
        <v>10512</v>
      </c>
      <c r="B9725" t="s">
        <v>638</v>
      </c>
    </row>
    <row r="9726" spans="1:2">
      <c r="A9726" s="1" t="s">
        <v>10513</v>
      </c>
      <c r="B9726" t="s">
        <v>638</v>
      </c>
    </row>
    <row r="9727" spans="1:2">
      <c r="A9727" s="1" t="s">
        <v>10514</v>
      </c>
      <c r="B9727" t="s">
        <v>638</v>
      </c>
    </row>
    <row r="9728" spans="1:2">
      <c r="A9728" s="1" t="s">
        <v>10515</v>
      </c>
      <c r="B9728" t="s">
        <v>638</v>
      </c>
    </row>
    <row r="9729" spans="1:2">
      <c r="A9729" s="1" t="s">
        <v>10516</v>
      </c>
      <c r="B9729" t="s">
        <v>638</v>
      </c>
    </row>
    <row r="9730" spans="1:2">
      <c r="A9730" s="1" t="s">
        <v>10517</v>
      </c>
      <c r="B9730" t="s">
        <v>638</v>
      </c>
    </row>
    <row r="9731" spans="1:2">
      <c r="A9731" s="1" t="s">
        <v>10518</v>
      </c>
      <c r="B9731" t="s">
        <v>638</v>
      </c>
    </row>
    <row r="9732" spans="1:2">
      <c r="A9732" s="1" t="s">
        <v>10519</v>
      </c>
      <c r="B9732" t="s">
        <v>638</v>
      </c>
    </row>
    <row r="9733" spans="1:2">
      <c r="A9733" s="1" t="s">
        <v>10520</v>
      </c>
      <c r="B9733" t="s">
        <v>638</v>
      </c>
    </row>
    <row r="9734" spans="1:2">
      <c r="A9734" s="1" t="s">
        <v>10521</v>
      </c>
      <c r="B9734" t="s">
        <v>638</v>
      </c>
    </row>
    <row r="9735" spans="1:2">
      <c r="A9735" s="1" t="s">
        <v>10522</v>
      </c>
      <c r="B9735" t="s">
        <v>638</v>
      </c>
    </row>
    <row r="9736" spans="1:2">
      <c r="A9736" s="1" t="s">
        <v>10523</v>
      </c>
      <c r="B9736" t="s">
        <v>638</v>
      </c>
    </row>
    <row r="9737" spans="1:2">
      <c r="A9737" s="1" t="s">
        <v>10524</v>
      </c>
      <c r="B9737" t="s">
        <v>638</v>
      </c>
    </row>
    <row r="9738" spans="1:2">
      <c r="A9738" s="1" t="s">
        <v>10525</v>
      </c>
      <c r="B9738" t="s">
        <v>638</v>
      </c>
    </row>
    <row r="9739" spans="1:2">
      <c r="A9739" s="1" t="s">
        <v>10526</v>
      </c>
      <c r="B9739" t="s">
        <v>638</v>
      </c>
    </row>
    <row r="9740" spans="1:2">
      <c r="A9740" s="1" t="s">
        <v>10527</v>
      </c>
      <c r="B9740" t="s">
        <v>638</v>
      </c>
    </row>
    <row r="9741" spans="1:2">
      <c r="A9741" s="1" t="s">
        <v>10528</v>
      </c>
      <c r="B9741" t="s">
        <v>638</v>
      </c>
    </row>
    <row r="9742" spans="1:2">
      <c r="A9742" s="1" t="s">
        <v>10529</v>
      </c>
      <c r="B9742" t="s">
        <v>638</v>
      </c>
    </row>
    <row r="9743" spans="1:2">
      <c r="A9743" s="1" t="s">
        <v>10530</v>
      </c>
      <c r="B9743" t="s">
        <v>638</v>
      </c>
    </row>
    <row r="9744" spans="1:2">
      <c r="A9744" s="1" t="s">
        <v>10531</v>
      </c>
      <c r="B9744" t="s">
        <v>638</v>
      </c>
    </row>
    <row r="9745" spans="1:2">
      <c r="A9745" s="1" t="s">
        <v>10532</v>
      </c>
      <c r="B9745" t="s">
        <v>638</v>
      </c>
    </row>
    <row r="9746" spans="1:2">
      <c r="A9746" s="1" t="s">
        <v>10533</v>
      </c>
      <c r="B9746" t="s">
        <v>638</v>
      </c>
    </row>
    <row r="9747" spans="1:2">
      <c r="A9747" s="1" t="s">
        <v>10534</v>
      </c>
      <c r="B9747" t="s">
        <v>638</v>
      </c>
    </row>
    <row r="9748" spans="1:2">
      <c r="A9748" s="1" t="s">
        <v>10535</v>
      </c>
      <c r="B9748" t="s">
        <v>638</v>
      </c>
    </row>
    <row r="9749" spans="1:2">
      <c r="A9749" s="1" t="s">
        <v>10536</v>
      </c>
      <c r="B9749" t="s">
        <v>638</v>
      </c>
    </row>
    <row r="9750" spans="1:2">
      <c r="A9750" s="1" t="s">
        <v>10537</v>
      </c>
      <c r="B9750" t="s">
        <v>638</v>
      </c>
    </row>
    <row r="9751" spans="1:2">
      <c r="A9751" s="1" t="s">
        <v>10538</v>
      </c>
      <c r="B9751" t="s">
        <v>638</v>
      </c>
    </row>
    <row r="9752" spans="1:2">
      <c r="A9752" s="1" t="s">
        <v>10539</v>
      </c>
      <c r="B9752" t="s">
        <v>638</v>
      </c>
    </row>
    <row r="9753" spans="1:2">
      <c r="A9753" s="1" t="s">
        <v>10540</v>
      </c>
      <c r="B9753" t="s">
        <v>638</v>
      </c>
    </row>
    <row r="9754" spans="1:2">
      <c r="A9754" s="1" t="s">
        <v>10541</v>
      </c>
      <c r="B9754" t="s">
        <v>638</v>
      </c>
    </row>
    <row r="9755" spans="1:2">
      <c r="A9755" s="1" t="s">
        <v>10542</v>
      </c>
      <c r="B9755" t="s">
        <v>638</v>
      </c>
    </row>
    <row r="9756" spans="1:2">
      <c r="A9756" s="1" t="s">
        <v>10543</v>
      </c>
      <c r="B9756" t="s">
        <v>638</v>
      </c>
    </row>
    <row r="9757" spans="1:2">
      <c r="A9757" s="1" t="s">
        <v>10544</v>
      </c>
      <c r="B9757" t="s">
        <v>638</v>
      </c>
    </row>
    <row r="9758" spans="1:2">
      <c r="A9758" s="1" t="s">
        <v>10545</v>
      </c>
      <c r="B9758" t="s">
        <v>638</v>
      </c>
    </row>
    <row r="9759" spans="1:2">
      <c r="A9759" s="1" t="s">
        <v>10546</v>
      </c>
      <c r="B9759" t="s">
        <v>638</v>
      </c>
    </row>
    <row r="9760" spans="1:2">
      <c r="A9760" s="1" t="s">
        <v>10547</v>
      </c>
      <c r="B9760" t="s">
        <v>638</v>
      </c>
    </row>
    <row r="9761" spans="1:2">
      <c r="A9761" s="1" t="s">
        <v>10548</v>
      </c>
      <c r="B9761" t="s">
        <v>638</v>
      </c>
    </row>
    <row r="9762" spans="1:2">
      <c r="A9762" s="1" t="s">
        <v>10549</v>
      </c>
      <c r="B9762" t="s">
        <v>638</v>
      </c>
    </row>
    <row r="9763" spans="1:2">
      <c r="A9763" s="1" t="s">
        <v>10550</v>
      </c>
      <c r="B9763" t="s">
        <v>638</v>
      </c>
    </row>
    <row r="9764" spans="1:2">
      <c r="A9764" s="1" t="s">
        <v>10551</v>
      </c>
      <c r="B9764" t="s">
        <v>638</v>
      </c>
    </row>
    <row r="9765" spans="1:2">
      <c r="A9765" s="1" t="s">
        <v>10552</v>
      </c>
      <c r="B9765" t="s">
        <v>638</v>
      </c>
    </row>
    <row r="9766" spans="1:2">
      <c r="A9766" s="1" t="s">
        <v>10553</v>
      </c>
      <c r="B9766" t="s">
        <v>638</v>
      </c>
    </row>
    <row r="9767" spans="1:2">
      <c r="A9767" s="1" t="s">
        <v>10554</v>
      </c>
      <c r="B9767" t="s">
        <v>638</v>
      </c>
    </row>
    <row r="9768" spans="1:2">
      <c r="A9768" s="1" t="s">
        <v>10555</v>
      </c>
      <c r="B9768" t="s">
        <v>638</v>
      </c>
    </row>
    <row r="9769" spans="1:2">
      <c r="A9769" s="1" t="s">
        <v>10556</v>
      </c>
      <c r="B9769" t="s">
        <v>638</v>
      </c>
    </row>
    <row r="9770" spans="1:2">
      <c r="A9770" s="1" t="s">
        <v>10557</v>
      </c>
      <c r="B9770" t="s">
        <v>638</v>
      </c>
    </row>
    <row r="9771" spans="1:2">
      <c r="A9771" s="1" t="s">
        <v>10558</v>
      </c>
      <c r="B9771" t="s">
        <v>638</v>
      </c>
    </row>
    <row r="9772" spans="1:2">
      <c r="A9772" s="1" t="s">
        <v>10559</v>
      </c>
      <c r="B9772" t="s">
        <v>638</v>
      </c>
    </row>
    <row r="9773" spans="1:2">
      <c r="A9773" s="1" t="s">
        <v>10560</v>
      </c>
      <c r="B9773" t="s">
        <v>638</v>
      </c>
    </row>
    <row r="9774" spans="1:2">
      <c r="A9774" s="1" t="s">
        <v>10561</v>
      </c>
      <c r="B9774" t="s">
        <v>638</v>
      </c>
    </row>
    <row r="9775" spans="1:2">
      <c r="A9775" s="1" t="s">
        <v>10562</v>
      </c>
      <c r="B9775" t="s">
        <v>638</v>
      </c>
    </row>
    <row r="9776" spans="1:2">
      <c r="A9776" s="1" t="s">
        <v>10563</v>
      </c>
      <c r="B9776" t="s">
        <v>638</v>
      </c>
    </row>
    <row r="9777" spans="1:2">
      <c r="A9777" s="1" t="s">
        <v>10564</v>
      </c>
      <c r="B9777" t="s">
        <v>638</v>
      </c>
    </row>
    <row r="9778" spans="1:2">
      <c r="A9778" s="1" t="s">
        <v>10565</v>
      </c>
      <c r="B9778" t="s">
        <v>638</v>
      </c>
    </row>
    <row r="9779" spans="1:2">
      <c r="A9779" s="1" t="s">
        <v>10566</v>
      </c>
      <c r="B9779" t="s">
        <v>638</v>
      </c>
    </row>
    <row r="9780" spans="1:2">
      <c r="A9780" s="1" t="s">
        <v>10567</v>
      </c>
      <c r="B9780" t="s">
        <v>638</v>
      </c>
    </row>
    <row r="9781" spans="1:2">
      <c r="A9781" s="1" t="s">
        <v>10568</v>
      </c>
      <c r="B9781" t="s">
        <v>638</v>
      </c>
    </row>
    <row r="9782" spans="1:2">
      <c r="A9782" s="1" t="s">
        <v>10569</v>
      </c>
      <c r="B9782" t="s">
        <v>638</v>
      </c>
    </row>
    <row r="9783" spans="1:2">
      <c r="A9783" s="1" t="s">
        <v>10570</v>
      </c>
      <c r="B9783" t="s">
        <v>638</v>
      </c>
    </row>
    <row r="9784" spans="1:2">
      <c r="A9784" s="1" t="s">
        <v>10571</v>
      </c>
      <c r="B9784" t="s">
        <v>638</v>
      </c>
    </row>
    <row r="9785" spans="1:2">
      <c r="A9785" s="1" t="s">
        <v>10572</v>
      </c>
      <c r="B9785" t="s">
        <v>638</v>
      </c>
    </row>
    <row r="9786" spans="1:2">
      <c r="A9786" s="1" t="s">
        <v>10573</v>
      </c>
      <c r="B9786" t="s">
        <v>638</v>
      </c>
    </row>
    <row r="9787" spans="1:2">
      <c r="A9787" s="1" t="s">
        <v>10574</v>
      </c>
      <c r="B9787" t="s">
        <v>638</v>
      </c>
    </row>
    <row r="9788" spans="1:2">
      <c r="A9788" s="1" t="s">
        <v>10575</v>
      </c>
      <c r="B9788" t="s">
        <v>638</v>
      </c>
    </row>
    <row r="9789" spans="1:2">
      <c r="A9789" s="1" t="s">
        <v>10576</v>
      </c>
      <c r="B9789" t="s">
        <v>638</v>
      </c>
    </row>
    <row r="9790" spans="1:2">
      <c r="A9790" s="1" t="s">
        <v>10577</v>
      </c>
      <c r="B9790" t="s">
        <v>638</v>
      </c>
    </row>
    <row r="9791" spans="1:2">
      <c r="A9791" s="1" t="s">
        <v>10578</v>
      </c>
      <c r="B9791" t="s">
        <v>638</v>
      </c>
    </row>
    <row r="9792" spans="1:2">
      <c r="A9792" s="1" t="s">
        <v>10579</v>
      </c>
      <c r="B9792" t="s">
        <v>638</v>
      </c>
    </row>
    <row r="9793" spans="1:2">
      <c r="A9793" s="1" t="s">
        <v>10580</v>
      </c>
      <c r="B9793" t="s">
        <v>638</v>
      </c>
    </row>
    <row r="9794" spans="1:2">
      <c r="A9794" s="1" t="s">
        <v>10581</v>
      </c>
      <c r="B9794" t="s">
        <v>638</v>
      </c>
    </row>
    <row r="9795" spans="1:2">
      <c r="A9795" s="1" t="s">
        <v>10582</v>
      </c>
      <c r="B9795" t="s">
        <v>638</v>
      </c>
    </row>
    <row r="9796" spans="1:2">
      <c r="A9796" s="1" t="s">
        <v>10583</v>
      </c>
      <c r="B9796" t="s">
        <v>638</v>
      </c>
    </row>
    <row r="9797" spans="1:2">
      <c r="A9797" s="1" t="s">
        <v>10584</v>
      </c>
      <c r="B9797" t="s">
        <v>638</v>
      </c>
    </row>
    <row r="9798" spans="1:2">
      <c r="A9798" s="1" t="s">
        <v>10585</v>
      </c>
      <c r="B9798" t="s">
        <v>638</v>
      </c>
    </row>
    <row r="9799" spans="1:2">
      <c r="A9799" s="1" t="s">
        <v>10586</v>
      </c>
      <c r="B9799" t="s">
        <v>638</v>
      </c>
    </row>
    <row r="9800" spans="1:2">
      <c r="A9800" s="1" t="s">
        <v>10587</v>
      </c>
      <c r="B9800" t="s">
        <v>638</v>
      </c>
    </row>
    <row r="9801" spans="1:2">
      <c r="A9801" s="1" t="s">
        <v>10588</v>
      </c>
      <c r="B9801" t="s">
        <v>638</v>
      </c>
    </row>
    <row r="9802" spans="1:2">
      <c r="A9802" s="1" t="s">
        <v>10589</v>
      </c>
      <c r="B9802" t="s">
        <v>638</v>
      </c>
    </row>
    <row r="9803" spans="1:2">
      <c r="A9803" s="1" t="s">
        <v>10590</v>
      </c>
      <c r="B9803" t="s">
        <v>638</v>
      </c>
    </row>
    <row r="9804" spans="1:2">
      <c r="A9804" s="1" t="s">
        <v>10591</v>
      </c>
      <c r="B9804" t="s">
        <v>638</v>
      </c>
    </row>
    <row r="9805" spans="1:2">
      <c r="A9805" s="1" t="s">
        <v>10592</v>
      </c>
      <c r="B9805" t="s">
        <v>638</v>
      </c>
    </row>
    <row r="9806" spans="1:2">
      <c r="A9806" s="1" t="s">
        <v>10593</v>
      </c>
      <c r="B9806" t="s">
        <v>638</v>
      </c>
    </row>
    <row r="9807" spans="1:2">
      <c r="A9807" s="1" t="s">
        <v>10594</v>
      </c>
      <c r="B9807" t="s">
        <v>638</v>
      </c>
    </row>
    <row r="9808" spans="1:2">
      <c r="A9808" s="1" t="s">
        <v>10595</v>
      </c>
      <c r="B9808" t="s">
        <v>638</v>
      </c>
    </row>
    <row r="9809" spans="1:2">
      <c r="A9809" s="1" t="s">
        <v>10596</v>
      </c>
      <c r="B9809" t="s">
        <v>638</v>
      </c>
    </row>
    <row r="9810" spans="1:2">
      <c r="A9810" s="1" t="s">
        <v>10597</v>
      </c>
      <c r="B9810" t="s">
        <v>638</v>
      </c>
    </row>
    <row r="9811" spans="1:2">
      <c r="A9811" s="1" t="s">
        <v>10598</v>
      </c>
      <c r="B9811" t="s">
        <v>638</v>
      </c>
    </row>
    <row r="9812" spans="1:2">
      <c r="A9812" s="1" t="s">
        <v>10599</v>
      </c>
      <c r="B9812" t="s">
        <v>638</v>
      </c>
    </row>
    <row r="9813" spans="1:2">
      <c r="A9813" s="1" t="s">
        <v>10600</v>
      </c>
      <c r="B9813" t="s">
        <v>638</v>
      </c>
    </row>
    <row r="9814" spans="1:2">
      <c r="A9814" s="1" t="s">
        <v>10601</v>
      </c>
      <c r="B9814" t="s">
        <v>638</v>
      </c>
    </row>
    <row r="9815" spans="1:2">
      <c r="A9815" s="1" t="s">
        <v>10602</v>
      </c>
      <c r="B9815" t="s">
        <v>638</v>
      </c>
    </row>
    <row r="9816" spans="1:2">
      <c r="A9816" s="1" t="s">
        <v>10603</v>
      </c>
      <c r="B9816" t="s">
        <v>638</v>
      </c>
    </row>
    <row r="9817" spans="1:2">
      <c r="A9817" s="1" t="s">
        <v>10604</v>
      </c>
      <c r="B9817" t="s">
        <v>638</v>
      </c>
    </row>
    <row r="9818" spans="1:2">
      <c r="A9818" s="1" t="s">
        <v>10605</v>
      </c>
      <c r="B9818" t="s">
        <v>638</v>
      </c>
    </row>
    <row r="9819" spans="1:2">
      <c r="A9819" s="1" t="s">
        <v>10606</v>
      </c>
      <c r="B9819" t="s">
        <v>638</v>
      </c>
    </row>
    <row r="9820" spans="1:2">
      <c r="A9820" s="1" t="s">
        <v>10607</v>
      </c>
      <c r="B9820" t="s">
        <v>638</v>
      </c>
    </row>
    <row r="9821" spans="1:2">
      <c r="A9821" s="1" t="s">
        <v>10608</v>
      </c>
      <c r="B9821" t="s">
        <v>638</v>
      </c>
    </row>
    <row r="9822" spans="1:2">
      <c r="A9822" s="1" t="s">
        <v>10609</v>
      </c>
      <c r="B9822" t="s">
        <v>638</v>
      </c>
    </row>
    <row r="9823" spans="1:2">
      <c r="A9823" s="1" t="s">
        <v>10610</v>
      </c>
      <c r="B9823" t="s">
        <v>638</v>
      </c>
    </row>
    <row r="9824" spans="1:2">
      <c r="A9824" s="1" t="s">
        <v>10611</v>
      </c>
      <c r="B9824" t="s">
        <v>638</v>
      </c>
    </row>
    <row r="9825" spans="1:2">
      <c r="A9825" s="1" t="s">
        <v>10612</v>
      </c>
      <c r="B9825" t="s">
        <v>638</v>
      </c>
    </row>
    <row r="9826" spans="1:2">
      <c r="A9826" s="1" t="s">
        <v>10613</v>
      </c>
      <c r="B9826" t="s">
        <v>638</v>
      </c>
    </row>
    <row r="9827" spans="1:2">
      <c r="A9827" s="1" t="s">
        <v>10614</v>
      </c>
      <c r="B9827" t="s">
        <v>638</v>
      </c>
    </row>
    <row r="9828" spans="1:2">
      <c r="A9828" s="1" t="s">
        <v>10615</v>
      </c>
      <c r="B9828" t="s">
        <v>638</v>
      </c>
    </row>
    <row r="9829" spans="1:2">
      <c r="A9829" s="1" t="s">
        <v>10616</v>
      </c>
      <c r="B9829" t="s">
        <v>638</v>
      </c>
    </row>
    <row r="9830" spans="1:2">
      <c r="A9830" s="1" t="s">
        <v>10617</v>
      </c>
      <c r="B9830" t="s">
        <v>638</v>
      </c>
    </row>
    <row r="9831" spans="1:2">
      <c r="A9831" s="1" t="s">
        <v>10618</v>
      </c>
      <c r="B9831" t="s">
        <v>638</v>
      </c>
    </row>
    <row r="9832" spans="1:2">
      <c r="A9832" s="1" t="s">
        <v>10619</v>
      </c>
      <c r="B9832" t="s">
        <v>638</v>
      </c>
    </row>
    <row r="9833" spans="1:2">
      <c r="A9833" s="1" t="s">
        <v>10620</v>
      </c>
      <c r="B9833" t="s">
        <v>638</v>
      </c>
    </row>
    <row r="9834" spans="1:2">
      <c r="A9834" s="1" t="s">
        <v>10621</v>
      </c>
      <c r="B9834" t="s">
        <v>638</v>
      </c>
    </row>
    <row r="9835" spans="1:2">
      <c r="A9835" s="1" t="s">
        <v>10622</v>
      </c>
      <c r="B9835" t="s">
        <v>638</v>
      </c>
    </row>
    <row r="9836" spans="1:2">
      <c r="A9836" s="1" t="s">
        <v>10623</v>
      </c>
      <c r="B9836" t="s">
        <v>638</v>
      </c>
    </row>
    <row r="9837" spans="1:2">
      <c r="A9837" s="1" t="s">
        <v>10624</v>
      </c>
      <c r="B9837" t="s">
        <v>638</v>
      </c>
    </row>
    <row r="9838" spans="1:2">
      <c r="A9838" s="1" t="s">
        <v>10625</v>
      </c>
      <c r="B9838" t="s">
        <v>638</v>
      </c>
    </row>
    <row r="9839" spans="1:2">
      <c r="A9839" s="1" t="s">
        <v>10626</v>
      </c>
      <c r="B9839" t="s">
        <v>638</v>
      </c>
    </row>
    <row r="9840" spans="1:2">
      <c r="A9840" s="1" t="s">
        <v>10627</v>
      </c>
      <c r="B9840" t="s">
        <v>638</v>
      </c>
    </row>
    <row r="9841" spans="1:2">
      <c r="A9841" s="1" t="s">
        <v>10628</v>
      </c>
      <c r="B9841" t="s">
        <v>638</v>
      </c>
    </row>
    <row r="9842" spans="1:2">
      <c r="A9842" s="1" t="s">
        <v>10629</v>
      </c>
      <c r="B9842" t="s">
        <v>638</v>
      </c>
    </row>
    <row r="9843" spans="1:2">
      <c r="A9843" s="1" t="s">
        <v>10630</v>
      </c>
      <c r="B9843" t="s">
        <v>638</v>
      </c>
    </row>
    <row r="9844" spans="1:2">
      <c r="A9844" s="1" t="s">
        <v>10631</v>
      </c>
      <c r="B9844" t="s">
        <v>638</v>
      </c>
    </row>
    <row r="9845" spans="1:2">
      <c r="A9845" s="1" t="s">
        <v>10632</v>
      </c>
      <c r="B9845" t="s">
        <v>638</v>
      </c>
    </row>
    <row r="9846" spans="1:2">
      <c r="A9846" s="1" t="s">
        <v>10633</v>
      </c>
      <c r="B9846" t="s">
        <v>638</v>
      </c>
    </row>
    <row r="9847" spans="1:2">
      <c r="A9847" s="1" t="s">
        <v>10634</v>
      </c>
      <c r="B9847" t="s">
        <v>638</v>
      </c>
    </row>
    <row r="9848" spans="1:2">
      <c r="A9848" s="1" t="s">
        <v>10635</v>
      </c>
      <c r="B9848" t="s">
        <v>638</v>
      </c>
    </row>
    <row r="9849" spans="1:2">
      <c r="A9849" s="1" t="s">
        <v>10636</v>
      </c>
      <c r="B9849" t="s">
        <v>638</v>
      </c>
    </row>
    <row r="9850" spans="1:2">
      <c r="A9850" s="1" t="s">
        <v>10637</v>
      </c>
      <c r="B9850" t="s">
        <v>638</v>
      </c>
    </row>
    <row r="9851" spans="1:2">
      <c r="A9851" s="1" t="s">
        <v>10638</v>
      </c>
      <c r="B9851" t="s">
        <v>638</v>
      </c>
    </row>
    <row r="9852" spans="1:2">
      <c r="A9852" s="1" t="s">
        <v>10639</v>
      </c>
      <c r="B9852" t="s">
        <v>638</v>
      </c>
    </row>
    <row r="9853" spans="1:2">
      <c r="A9853" s="1" t="s">
        <v>10640</v>
      </c>
      <c r="B9853" t="s">
        <v>638</v>
      </c>
    </row>
    <row r="9854" spans="1:2">
      <c r="A9854" s="1" t="s">
        <v>10641</v>
      </c>
      <c r="B9854" t="s">
        <v>638</v>
      </c>
    </row>
    <row r="9855" spans="1:2">
      <c r="A9855" s="1" t="s">
        <v>10642</v>
      </c>
      <c r="B9855" t="s">
        <v>638</v>
      </c>
    </row>
    <row r="9856" spans="1:2">
      <c r="A9856" s="1" t="s">
        <v>10643</v>
      </c>
      <c r="B9856" t="s">
        <v>638</v>
      </c>
    </row>
    <row r="9857" spans="1:2">
      <c r="A9857" s="1" t="s">
        <v>10644</v>
      </c>
      <c r="B9857" t="s">
        <v>638</v>
      </c>
    </row>
    <row r="9858" spans="1:2">
      <c r="A9858" s="1" t="s">
        <v>10645</v>
      </c>
      <c r="B9858" t="s">
        <v>638</v>
      </c>
    </row>
    <row r="9859" spans="1:2">
      <c r="A9859" s="1" t="s">
        <v>10646</v>
      </c>
      <c r="B9859" t="s">
        <v>638</v>
      </c>
    </row>
    <row r="9860" spans="1:2">
      <c r="A9860" s="1" t="s">
        <v>10647</v>
      </c>
      <c r="B9860" t="s">
        <v>638</v>
      </c>
    </row>
    <row r="9861" spans="1:2">
      <c r="A9861" s="1" t="s">
        <v>10648</v>
      </c>
      <c r="B9861" t="s">
        <v>638</v>
      </c>
    </row>
    <row r="9862" spans="1:2">
      <c r="A9862" s="1" t="s">
        <v>10649</v>
      </c>
      <c r="B9862" t="s">
        <v>638</v>
      </c>
    </row>
    <row r="9863" spans="1:2">
      <c r="A9863" s="1" t="s">
        <v>10650</v>
      </c>
      <c r="B9863" t="s">
        <v>638</v>
      </c>
    </row>
    <row r="9864" spans="1:2">
      <c r="A9864" s="1" t="s">
        <v>10651</v>
      </c>
      <c r="B9864" t="s">
        <v>638</v>
      </c>
    </row>
    <row r="9865" spans="1:2">
      <c r="A9865" s="1" t="s">
        <v>10652</v>
      </c>
      <c r="B9865" t="s">
        <v>638</v>
      </c>
    </row>
    <row r="9866" spans="1:2">
      <c r="A9866" s="1" t="s">
        <v>10653</v>
      </c>
      <c r="B9866" t="s">
        <v>638</v>
      </c>
    </row>
    <row r="9867" spans="1:2">
      <c r="A9867" s="1" t="s">
        <v>10654</v>
      </c>
      <c r="B9867" t="s">
        <v>638</v>
      </c>
    </row>
    <row r="9868" spans="1:2">
      <c r="A9868" s="1" t="s">
        <v>10655</v>
      </c>
      <c r="B9868" t="s">
        <v>638</v>
      </c>
    </row>
    <row r="9869" spans="1:2">
      <c r="A9869" s="1" t="s">
        <v>10656</v>
      </c>
      <c r="B9869" t="s">
        <v>638</v>
      </c>
    </row>
    <row r="9870" spans="1:2">
      <c r="A9870" s="1" t="s">
        <v>10657</v>
      </c>
      <c r="B9870" t="s">
        <v>638</v>
      </c>
    </row>
    <row r="9871" spans="1:2">
      <c r="A9871" s="1" t="s">
        <v>10658</v>
      </c>
      <c r="B9871" t="s">
        <v>638</v>
      </c>
    </row>
    <row r="9872" spans="1:2">
      <c r="A9872" s="1" t="s">
        <v>10659</v>
      </c>
      <c r="B9872" t="s">
        <v>638</v>
      </c>
    </row>
    <row r="9873" spans="1:2">
      <c r="A9873" s="1" t="s">
        <v>10660</v>
      </c>
      <c r="B9873" t="s">
        <v>638</v>
      </c>
    </row>
    <row r="9874" spans="1:2">
      <c r="A9874" s="1" t="s">
        <v>10661</v>
      </c>
      <c r="B9874" t="s">
        <v>638</v>
      </c>
    </row>
    <row r="9875" spans="1:2">
      <c r="A9875" s="1" t="s">
        <v>10662</v>
      </c>
      <c r="B9875" t="s">
        <v>638</v>
      </c>
    </row>
    <row r="9876" spans="1:2">
      <c r="A9876" s="1" t="s">
        <v>10663</v>
      </c>
      <c r="B9876" t="s">
        <v>638</v>
      </c>
    </row>
    <row r="9877" spans="1:2">
      <c r="A9877" s="1" t="s">
        <v>10664</v>
      </c>
      <c r="B9877" t="s">
        <v>638</v>
      </c>
    </row>
    <row r="9878" spans="1:2">
      <c r="A9878" s="1" t="s">
        <v>10665</v>
      </c>
      <c r="B9878" t="s">
        <v>638</v>
      </c>
    </row>
    <row r="9879" spans="1:2">
      <c r="A9879" s="1" t="s">
        <v>10666</v>
      </c>
      <c r="B9879" t="s">
        <v>638</v>
      </c>
    </row>
    <row r="9880" spans="1:2">
      <c r="A9880" s="1" t="s">
        <v>10667</v>
      </c>
      <c r="B9880" t="s">
        <v>638</v>
      </c>
    </row>
    <row r="9881" spans="1:2">
      <c r="A9881" s="1" t="s">
        <v>10668</v>
      </c>
      <c r="B9881" t="s">
        <v>638</v>
      </c>
    </row>
    <row r="9882" spans="1:2">
      <c r="A9882" s="1" t="s">
        <v>10669</v>
      </c>
      <c r="B9882" t="s">
        <v>638</v>
      </c>
    </row>
    <row r="9883" spans="1:2">
      <c r="A9883" s="1" t="s">
        <v>10670</v>
      </c>
      <c r="B9883" t="s">
        <v>638</v>
      </c>
    </row>
    <row r="9884" spans="1:2">
      <c r="A9884" s="1" t="s">
        <v>10671</v>
      </c>
      <c r="B9884" t="s">
        <v>638</v>
      </c>
    </row>
    <row r="9885" spans="1:2">
      <c r="A9885" s="1" t="s">
        <v>10672</v>
      </c>
      <c r="B9885" t="s">
        <v>638</v>
      </c>
    </row>
    <row r="9886" spans="1:2">
      <c r="A9886" s="1" t="s">
        <v>10673</v>
      </c>
      <c r="B9886" t="s">
        <v>638</v>
      </c>
    </row>
    <row r="9887" spans="1:2">
      <c r="A9887" s="1" t="s">
        <v>10674</v>
      </c>
      <c r="B9887" t="s">
        <v>638</v>
      </c>
    </row>
    <row r="9888" spans="1:2">
      <c r="A9888" s="1" t="s">
        <v>10675</v>
      </c>
      <c r="B9888" t="s">
        <v>638</v>
      </c>
    </row>
    <row r="9889" spans="1:2">
      <c r="A9889" s="1" t="s">
        <v>10676</v>
      </c>
      <c r="B9889" t="s">
        <v>638</v>
      </c>
    </row>
    <row r="9890" spans="1:2">
      <c r="A9890" s="1" t="s">
        <v>10677</v>
      </c>
      <c r="B9890" t="s">
        <v>638</v>
      </c>
    </row>
    <row r="9891" spans="1:2">
      <c r="A9891" s="1" t="s">
        <v>10678</v>
      </c>
      <c r="B9891" t="s">
        <v>638</v>
      </c>
    </row>
    <row r="9892" spans="1:2">
      <c r="A9892" s="1" t="s">
        <v>10679</v>
      </c>
      <c r="B9892" t="s">
        <v>638</v>
      </c>
    </row>
    <row r="9893" spans="1:2">
      <c r="A9893" s="1" t="s">
        <v>10680</v>
      </c>
      <c r="B9893" t="s">
        <v>638</v>
      </c>
    </row>
    <row r="9894" spans="1:2">
      <c r="A9894" s="1" t="s">
        <v>10681</v>
      </c>
      <c r="B9894" t="s">
        <v>638</v>
      </c>
    </row>
    <row r="9895" spans="1:2">
      <c r="A9895" s="1" t="s">
        <v>10682</v>
      </c>
      <c r="B9895" t="s">
        <v>638</v>
      </c>
    </row>
    <row r="9896" spans="1:2">
      <c r="A9896" s="1" t="s">
        <v>10683</v>
      </c>
      <c r="B9896" t="s">
        <v>638</v>
      </c>
    </row>
    <row r="9897" spans="1:2">
      <c r="A9897" s="1" t="s">
        <v>10684</v>
      </c>
      <c r="B9897" t="s">
        <v>638</v>
      </c>
    </row>
    <row r="9898" spans="1:2">
      <c r="A9898" s="1" t="s">
        <v>10685</v>
      </c>
      <c r="B9898" t="s">
        <v>638</v>
      </c>
    </row>
    <row r="9899" spans="1:2">
      <c r="A9899" s="1" t="s">
        <v>10686</v>
      </c>
      <c r="B9899" t="s">
        <v>638</v>
      </c>
    </row>
    <row r="9900" spans="1:2">
      <c r="A9900" s="1" t="s">
        <v>10687</v>
      </c>
      <c r="B9900" t="s">
        <v>638</v>
      </c>
    </row>
    <row r="9901" spans="1:2">
      <c r="A9901" s="1" t="s">
        <v>10688</v>
      </c>
      <c r="B9901" t="s">
        <v>638</v>
      </c>
    </row>
    <row r="9902" spans="1:2">
      <c r="A9902" s="1" t="s">
        <v>10689</v>
      </c>
      <c r="B9902" t="s">
        <v>638</v>
      </c>
    </row>
    <row r="9903" spans="1:2">
      <c r="A9903" s="1" t="s">
        <v>10690</v>
      </c>
      <c r="B9903" t="s">
        <v>638</v>
      </c>
    </row>
    <row r="9904" spans="1:2">
      <c r="A9904" s="1" t="s">
        <v>10691</v>
      </c>
      <c r="B9904" t="s">
        <v>638</v>
      </c>
    </row>
    <row r="9905" spans="1:2">
      <c r="A9905" s="1" t="s">
        <v>10692</v>
      </c>
      <c r="B9905" t="s">
        <v>638</v>
      </c>
    </row>
    <row r="9906" spans="1:2">
      <c r="A9906" s="1" t="s">
        <v>10693</v>
      </c>
      <c r="B9906" t="s">
        <v>638</v>
      </c>
    </row>
    <row r="9907" spans="1:2">
      <c r="A9907" s="1" t="s">
        <v>10694</v>
      </c>
      <c r="B9907" t="s">
        <v>638</v>
      </c>
    </row>
    <row r="9908" spans="1:2">
      <c r="A9908" s="1" t="s">
        <v>10695</v>
      </c>
      <c r="B9908" t="s">
        <v>638</v>
      </c>
    </row>
    <row r="9909" spans="1:2">
      <c r="A9909" s="1" t="s">
        <v>10696</v>
      </c>
      <c r="B9909" t="s">
        <v>638</v>
      </c>
    </row>
    <row r="9910" spans="1:2">
      <c r="A9910" s="1" t="s">
        <v>10697</v>
      </c>
      <c r="B9910" t="s">
        <v>638</v>
      </c>
    </row>
    <row r="9911" spans="1:2">
      <c r="A9911" s="1" t="s">
        <v>10698</v>
      </c>
      <c r="B9911" t="s">
        <v>638</v>
      </c>
    </row>
    <row r="9912" spans="1:2">
      <c r="A9912" s="1" t="s">
        <v>10699</v>
      </c>
      <c r="B9912" t="s">
        <v>638</v>
      </c>
    </row>
    <row r="9913" spans="1:2">
      <c r="A9913" s="1" t="s">
        <v>10700</v>
      </c>
      <c r="B9913" t="s">
        <v>638</v>
      </c>
    </row>
    <row r="9914" spans="1:2">
      <c r="A9914" s="1" t="s">
        <v>10701</v>
      </c>
      <c r="B9914" t="s">
        <v>638</v>
      </c>
    </row>
    <row r="9915" spans="1:2">
      <c r="A9915" s="1" t="s">
        <v>10702</v>
      </c>
      <c r="B9915" t="s">
        <v>638</v>
      </c>
    </row>
    <row r="9916" spans="1:2">
      <c r="A9916" s="1" t="s">
        <v>10703</v>
      </c>
      <c r="B9916" t="s">
        <v>638</v>
      </c>
    </row>
    <row r="9917" spans="1:2">
      <c r="A9917" s="1" t="s">
        <v>10704</v>
      </c>
      <c r="B9917" t="s">
        <v>638</v>
      </c>
    </row>
    <row r="9918" spans="1:2">
      <c r="A9918" s="1" t="s">
        <v>10705</v>
      </c>
      <c r="B9918" t="s">
        <v>638</v>
      </c>
    </row>
    <row r="9919" spans="1:2">
      <c r="A9919" s="1" t="s">
        <v>10706</v>
      </c>
      <c r="B9919" t="s">
        <v>638</v>
      </c>
    </row>
    <row r="9920" spans="1:2">
      <c r="A9920" s="1" t="s">
        <v>10707</v>
      </c>
      <c r="B9920" t="s">
        <v>638</v>
      </c>
    </row>
    <row r="9921" spans="1:2">
      <c r="A9921" s="1" t="s">
        <v>10708</v>
      </c>
      <c r="B9921" t="s">
        <v>638</v>
      </c>
    </row>
    <row r="9922" spans="1:2">
      <c r="A9922" s="1" t="s">
        <v>10709</v>
      </c>
      <c r="B9922" t="s">
        <v>638</v>
      </c>
    </row>
    <row r="9923" spans="1:2">
      <c r="A9923" s="1" t="s">
        <v>10710</v>
      </c>
      <c r="B9923" t="s">
        <v>638</v>
      </c>
    </row>
    <row r="9924" spans="1:2">
      <c r="A9924" s="1" t="s">
        <v>10711</v>
      </c>
      <c r="B9924" t="s">
        <v>638</v>
      </c>
    </row>
    <row r="9925" spans="1:2">
      <c r="A9925" s="1" t="s">
        <v>10712</v>
      </c>
      <c r="B9925" t="s">
        <v>638</v>
      </c>
    </row>
    <row r="9926" spans="1:2">
      <c r="A9926" s="1" t="s">
        <v>10713</v>
      </c>
      <c r="B9926" t="s">
        <v>638</v>
      </c>
    </row>
    <row r="9927" spans="1:2">
      <c r="A9927" s="1" t="s">
        <v>10714</v>
      </c>
      <c r="B9927" t="s">
        <v>638</v>
      </c>
    </row>
    <row r="9928" spans="1:2">
      <c r="A9928" s="1" t="s">
        <v>10715</v>
      </c>
      <c r="B9928" t="s">
        <v>638</v>
      </c>
    </row>
    <row r="9929" spans="1:2">
      <c r="A9929" s="1" t="s">
        <v>10716</v>
      </c>
      <c r="B9929" t="s">
        <v>638</v>
      </c>
    </row>
    <row r="9930" spans="1:2">
      <c r="A9930" s="1" t="s">
        <v>10717</v>
      </c>
      <c r="B9930" t="s">
        <v>638</v>
      </c>
    </row>
    <row r="9931" spans="1:2">
      <c r="A9931" s="1" t="s">
        <v>10718</v>
      </c>
      <c r="B9931" t="s">
        <v>638</v>
      </c>
    </row>
    <row r="9932" spans="1:2">
      <c r="A9932" s="1" t="s">
        <v>10719</v>
      </c>
      <c r="B9932" t="s">
        <v>638</v>
      </c>
    </row>
    <row r="9933" spans="1:2">
      <c r="A9933" s="1" t="s">
        <v>10720</v>
      </c>
      <c r="B9933" t="s">
        <v>638</v>
      </c>
    </row>
    <row r="9934" spans="1:2">
      <c r="A9934" s="1" t="s">
        <v>10721</v>
      </c>
      <c r="B9934" t="s">
        <v>638</v>
      </c>
    </row>
    <row r="9935" spans="1:2">
      <c r="A9935" s="1" t="s">
        <v>10722</v>
      </c>
      <c r="B9935" t="s">
        <v>638</v>
      </c>
    </row>
    <row r="9936" spans="1:2">
      <c r="A9936" s="1" t="s">
        <v>10723</v>
      </c>
      <c r="B9936" t="s">
        <v>638</v>
      </c>
    </row>
    <row r="9937" spans="1:2">
      <c r="A9937" s="1" t="s">
        <v>10724</v>
      </c>
      <c r="B9937" t="s">
        <v>638</v>
      </c>
    </row>
    <row r="9938" spans="1:2">
      <c r="A9938" s="1" t="s">
        <v>10725</v>
      </c>
      <c r="B9938" t="s">
        <v>638</v>
      </c>
    </row>
    <row r="9939" spans="1:2">
      <c r="A9939" s="1" t="s">
        <v>10726</v>
      </c>
      <c r="B9939" t="s">
        <v>638</v>
      </c>
    </row>
    <row r="9940" spans="1:2">
      <c r="A9940" s="1" t="s">
        <v>10727</v>
      </c>
      <c r="B9940" t="s">
        <v>638</v>
      </c>
    </row>
    <row r="9941" spans="1:2">
      <c r="A9941" s="1" t="s">
        <v>10728</v>
      </c>
      <c r="B9941" t="s">
        <v>638</v>
      </c>
    </row>
    <row r="9942" spans="1:2">
      <c r="A9942" s="1" t="s">
        <v>10729</v>
      </c>
      <c r="B9942" t="s">
        <v>638</v>
      </c>
    </row>
    <row r="9943" spans="1:2">
      <c r="A9943" s="1" t="s">
        <v>10730</v>
      </c>
      <c r="B9943" t="s">
        <v>638</v>
      </c>
    </row>
    <row r="9944" spans="1:2">
      <c r="A9944" s="1" t="s">
        <v>10731</v>
      </c>
      <c r="B9944" t="s">
        <v>638</v>
      </c>
    </row>
    <row r="9945" spans="1:2">
      <c r="A9945" s="1" t="s">
        <v>10732</v>
      </c>
      <c r="B9945" t="s">
        <v>638</v>
      </c>
    </row>
    <row r="9946" spans="1:2">
      <c r="A9946" s="1" t="s">
        <v>10733</v>
      </c>
      <c r="B9946" t="s">
        <v>638</v>
      </c>
    </row>
    <row r="9947" spans="1:2">
      <c r="A9947" s="1" t="s">
        <v>10734</v>
      </c>
      <c r="B9947" t="s">
        <v>638</v>
      </c>
    </row>
    <row r="9948" spans="1:2">
      <c r="A9948" s="1" t="s">
        <v>10735</v>
      </c>
      <c r="B9948" t="s">
        <v>638</v>
      </c>
    </row>
    <row r="9949" spans="1:2">
      <c r="A9949" s="1" t="s">
        <v>10736</v>
      </c>
      <c r="B9949" t="s">
        <v>638</v>
      </c>
    </row>
    <row r="9950" spans="1:2">
      <c r="A9950" s="1" t="s">
        <v>10737</v>
      </c>
      <c r="B9950" t="s">
        <v>638</v>
      </c>
    </row>
    <row r="9951" spans="1:2">
      <c r="A9951" s="1" t="s">
        <v>10738</v>
      </c>
      <c r="B9951" t="s">
        <v>638</v>
      </c>
    </row>
    <row r="9952" spans="1:2">
      <c r="A9952" s="1" t="s">
        <v>10739</v>
      </c>
      <c r="B9952">
        <v>43831</v>
      </c>
    </row>
    <row r="9953" spans="1:2">
      <c r="A9953" s="1" t="s">
        <v>10740</v>
      </c>
      <c r="B9953" t="s">
        <v>638</v>
      </c>
    </row>
    <row r="9954" spans="1:2">
      <c r="A9954" s="1" t="s">
        <v>10741</v>
      </c>
      <c r="B9954" t="s">
        <v>638</v>
      </c>
    </row>
    <row r="9955" spans="1:2">
      <c r="A9955" s="1" t="s">
        <v>10742</v>
      </c>
      <c r="B9955" t="s">
        <v>638</v>
      </c>
    </row>
    <row r="9956" spans="1:2">
      <c r="A9956" s="1" t="s">
        <v>10743</v>
      </c>
      <c r="B9956" t="s">
        <v>638</v>
      </c>
    </row>
    <row r="9957" spans="1:2">
      <c r="A9957" s="1" t="s">
        <v>10744</v>
      </c>
      <c r="B9957" t="s">
        <v>638</v>
      </c>
    </row>
    <row r="9958" spans="1:2">
      <c r="A9958" s="1" t="s">
        <v>10745</v>
      </c>
      <c r="B9958" t="s">
        <v>638</v>
      </c>
    </row>
    <row r="9959" spans="1:2">
      <c r="A9959" s="1" t="s">
        <v>10746</v>
      </c>
      <c r="B9959" t="s">
        <v>638</v>
      </c>
    </row>
    <row r="9960" spans="1:2">
      <c r="A9960" s="1" t="s">
        <v>10747</v>
      </c>
      <c r="B9960" t="s">
        <v>638</v>
      </c>
    </row>
    <row r="9961" spans="1:2">
      <c r="A9961" s="1" t="s">
        <v>10748</v>
      </c>
      <c r="B9961" t="s">
        <v>638</v>
      </c>
    </row>
    <row r="9962" spans="1:2">
      <c r="A9962" s="1" t="s">
        <v>10749</v>
      </c>
      <c r="B9962" t="s">
        <v>638</v>
      </c>
    </row>
    <row r="9963" spans="1:2">
      <c r="A9963" s="1" t="s">
        <v>10750</v>
      </c>
      <c r="B9963" t="s">
        <v>638</v>
      </c>
    </row>
    <row r="9964" spans="1:2">
      <c r="A9964" s="1" t="s">
        <v>10751</v>
      </c>
      <c r="B9964" t="s">
        <v>638</v>
      </c>
    </row>
    <row r="9965" spans="1:2">
      <c r="A9965" s="1" t="s">
        <v>10752</v>
      </c>
      <c r="B9965" t="s">
        <v>638</v>
      </c>
    </row>
    <row r="9966" spans="1:2">
      <c r="A9966" s="1" t="s">
        <v>10753</v>
      </c>
      <c r="B9966" t="s">
        <v>638</v>
      </c>
    </row>
    <row r="9967" spans="1:2">
      <c r="A9967" s="1" t="s">
        <v>10754</v>
      </c>
      <c r="B9967" t="s">
        <v>638</v>
      </c>
    </row>
    <row r="9968" spans="1:2">
      <c r="A9968" s="1" t="s">
        <v>10755</v>
      </c>
      <c r="B9968" t="s">
        <v>638</v>
      </c>
    </row>
    <row r="9969" spans="1:2">
      <c r="A9969" s="1" t="s">
        <v>10756</v>
      </c>
      <c r="B9969" t="s">
        <v>638</v>
      </c>
    </row>
    <row r="9970" spans="1:2">
      <c r="A9970" s="1" t="s">
        <v>10757</v>
      </c>
      <c r="B9970" t="s">
        <v>638</v>
      </c>
    </row>
    <row r="9971" spans="1:2">
      <c r="A9971" s="1" t="s">
        <v>10758</v>
      </c>
      <c r="B9971" t="s">
        <v>638</v>
      </c>
    </row>
    <row r="9972" spans="1:2">
      <c r="A9972" s="1" t="s">
        <v>10759</v>
      </c>
      <c r="B9972" t="s">
        <v>638</v>
      </c>
    </row>
    <row r="9973" spans="1:2">
      <c r="A9973" s="1" t="s">
        <v>10760</v>
      </c>
      <c r="B9973" t="s">
        <v>638</v>
      </c>
    </row>
    <row r="9974" spans="1:2">
      <c r="A9974" s="1" t="s">
        <v>10761</v>
      </c>
      <c r="B9974" t="s">
        <v>638</v>
      </c>
    </row>
    <row r="9975" spans="1:2">
      <c r="A9975" s="1" t="s">
        <v>10762</v>
      </c>
      <c r="B9975" t="s">
        <v>638</v>
      </c>
    </row>
    <row r="9976" spans="1:2">
      <c r="A9976" s="1" t="s">
        <v>10763</v>
      </c>
      <c r="B9976" t="s">
        <v>638</v>
      </c>
    </row>
    <row r="9977" spans="1:2">
      <c r="A9977" s="1" t="s">
        <v>10764</v>
      </c>
      <c r="B9977" t="s">
        <v>638</v>
      </c>
    </row>
    <row r="9978" spans="1:2">
      <c r="A9978" s="1" t="s">
        <v>10765</v>
      </c>
      <c r="B9978" t="s">
        <v>638</v>
      </c>
    </row>
    <row r="9979" spans="1:2">
      <c r="A9979" s="1" t="s">
        <v>10766</v>
      </c>
      <c r="B9979" t="s">
        <v>638</v>
      </c>
    </row>
    <row r="9980" spans="1:2">
      <c r="A9980" s="1" t="s">
        <v>10767</v>
      </c>
      <c r="B9980" t="s">
        <v>638</v>
      </c>
    </row>
    <row r="9981" spans="1:2">
      <c r="A9981" s="1" t="s">
        <v>10768</v>
      </c>
      <c r="B9981" t="s">
        <v>638</v>
      </c>
    </row>
    <row r="9982" spans="1:2">
      <c r="A9982" s="1" t="s">
        <v>10769</v>
      </c>
      <c r="B9982" t="s">
        <v>638</v>
      </c>
    </row>
    <row r="9983" spans="1:2">
      <c r="A9983" s="1" t="s">
        <v>10770</v>
      </c>
      <c r="B9983" t="s">
        <v>638</v>
      </c>
    </row>
    <row r="9984" spans="1:2">
      <c r="A9984" s="1" t="s">
        <v>10771</v>
      </c>
      <c r="B9984" t="s">
        <v>638</v>
      </c>
    </row>
    <row r="9985" spans="1:2">
      <c r="A9985" s="1" t="s">
        <v>10772</v>
      </c>
      <c r="B9985" t="s">
        <v>638</v>
      </c>
    </row>
    <row r="9986" spans="1:2">
      <c r="A9986" s="1" t="s">
        <v>10773</v>
      </c>
      <c r="B9986" t="s">
        <v>638</v>
      </c>
    </row>
    <row r="9987" spans="1:2">
      <c r="A9987" s="1" t="s">
        <v>10774</v>
      </c>
      <c r="B9987" t="s">
        <v>638</v>
      </c>
    </row>
    <row r="9988" spans="1:2">
      <c r="A9988" s="1" t="s">
        <v>10775</v>
      </c>
      <c r="B9988" t="s">
        <v>638</v>
      </c>
    </row>
    <row r="9989" spans="1:2">
      <c r="A9989" s="1" t="s">
        <v>10776</v>
      </c>
      <c r="B9989" t="s">
        <v>638</v>
      </c>
    </row>
    <row r="9990" spans="1:2">
      <c r="A9990" s="1" t="s">
        <v>10777</v>
      </c>
      <c r="B9990" t="s">
        <v>638</v>
      </c>
    </row>
    <row r="9991" spans="1:2">
      <c r="A9991" s="1" t="s">
        <v>10778</v>
      </c>
      <c r="B9991" t="s">
        <v>638</v>
      </c>
    </row>
    <row r="9992" spans="1:2">
      <c r="A9992" s="1" t="s">
        <v>10779</v>
      </c>
      <c r="B9992" t="s">
        <v>638</v>
      </c>
    </row>
    <row r="9993" spans="1:2">
      <c r="A9993" s="1" t="s">
        <v>10780</v>
      </c>
      <c r="B9993" t="s">
        <v>638</v>
      </c>
    </row>
    <row r="9994" spans="1:2">
      <c r="A9994" s="1" t="s">
        <v>10781</v>
      </c>
      <c r="B9994" t="s">
        <v>638</v>
      </c>
    </row>
    <row r="9995" spans="1:2">
      <c r="A9995" s="1" t="s">
        <v>10782</v>
      </c>
      <c r="B9995" t="s">
        <v>638</v>
      </c>
    </row>
    <row r="9996" spans="1:2">
      <c r="A9996" s="1" t="s">
        <v>10783</v>
      </c>
      <c r="B9996" t="s">
        <v>638</v>
      </c>
    </row>
    <row r="9997" spans="1:2">
      <c r="A9997" s="1" t="s">
        <v>10784</v>
      </c>
      <c r="B9997" t="s">
        <v>638</v>
      </c>
    </row>
    <row r="9998" spans="1:2">
      <c r="A9998" s="1" t="s">
        <v>10785</v>
      </c>
      <c r="B9998" t="s">
        <v>638</v>
      </c>
    </row>
    <row r="9999" spans="1:2">
      <c r="A9999" s="1" t="s">
        <v>10786</v>
      </c>
      <c r="B9999" t="s">
        <v>638</v>
      </c>
    </row>
    <row r="10000" spans="1:2">
      <c r="A10000" s="1" t="s">
        <v>10787</v>
      </c>
      <c r="B10000" t="s">
        <v>638</v>
      </c>
    </row>
    <row r="10001" spans="1:2">
      <c r="A10001" s="1" t="s">
        <v>10788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10789</v>
      </c>
      <c r="B1" s="1"/>
    </row>
    <row r="2" spans="1:2">
      <c r="A2" s="1" t="s">
        <v>10790</v>
      </c>
    </row>
    <row r="3" spans="1:2">
      <c r="A3" s="1" t="s">
        <v>10791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2020-03-13T11:17:57Z</dcterms:created>
  <dcterms:modified xsi:type="dcterms:W3CDTF">2020-03-13T11:17:57Z</dcterms:modified>
</cp:coreProperties>
</file>