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<sst xmlns="http://schemas.openxmlformats.org/spreadsheetml/2006/main" count="20725" uniqueCount="10121">
  <si>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</si>
  <si>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</si>
  <si>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</si>
  <si>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</si>
  <si>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</si>
  <si>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</si>
  <si>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</si>
  <si>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</si>
  <si>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</si>
  <si>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</si>
  <si>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</si>
  <si>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</si>
  <si>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</si>
  <si>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</si>
  <si>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</si>
  <si>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</si>
  <si>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</si>
  <si>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</si>
  <si>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</si>
  <si>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</si>
  <si>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</si>
  <si>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</si>
  <si>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</si>
  <si>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</si>
  <si>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</si>
  <si>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</si>
  <si>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</si>
  <si>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</si>
  <si>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</si>
  <si>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BDX</t>
  </si>
  <si>
    <t>PH</t>
  </si>
  <si>
    <t>SWK</t>
  </si>
  <si>
    <t>SWKS</t>
  </si>
  <si>
    <t>ADM</t>
  </si>
  <si>
    <t>ROP</t>
  </si>
  <si>
    <t>PII</t>
  </si>
  <si>
    <t>LOW</t>
  </si>
  <si>
    <t>WBA</t>
  </si>
  <si>
    <t>TNC</t>
  </si>
  <si>
    <t>EFSI</t>
  </si>
  <si>
    <t>ATO</t>
  </si>
  <si>
    <t>JW.A</t>
  </si>
  <si>
    <t>BBY</t>
  </si>
  <si>
    <t>CAH</t>
  </si>
  <si>
    <t>ANTM</t>
  </si>
  <si>
    <t>SYK</t>
  </si>
  <si>
    <t>WHR</t>
  </si>
  <si>
    <t>ABBV</t>
  </si>
  <si>
    <t>QCOM</t>
  </si>
  <si>
    <t>BANF</t>
  </si>
  <si>
    <t>PPG</t>
  </si>
  <si>
    <t>MDU</t>
  </si>
  <si>
    <t>UNM</t>
  </si>
  <si>
    <t>BKH</t>
  </si>
  <si>
    <t>LEG</t>
  </si>
  <si>
    <t>MATW</t>
  </si>
  <si>
    <t>MMM</t>
  </si>
  <si>
    <t>SKM</t>
  </si>
  <si>
    <t>BRC</t>
  </si>
  <si>
    <t>FMCB</t>
  </si>
  <si>
    <t>INTU</t>
  </si>
  <si>
    <t>SEIC</t>
  </si>
  <si>
    <t>JNJ</t>
  </si>
  <si>
    <t>RNR</t>
  </si>
  <si>
    <t>EBTC</t>
  </si>
  <si>
    <t>NOC</t>
  </si>
  <si>
    <t>FMS</t>
  </si>
  <si>
    <t>CP</t>
  </si>
  <si>
    <t>NFG</t>
  </si>
  <si>
    <t>TMO</t>
  </si>
  <si>
    <t>WMT</t>
  </si>
  <si>
    <t>MCK</t>
  </si>
  <si>
    <t>CTBI</t>
  </si>
  <si>
    <t>BEN</t>
  </si>
  <si>
    <t>NIDB</t>
  </si>
  <si>
    <t>AXS</t>
  </si>
  <si>
    <t>VFC</t>
  </si>
  <si>
    <t>DG</t>
  </si>
  <si>
    <t>LHX</t>
  </si>
  <si>
    <t>CL</t>
  </si>
  <si>
    <t>TSN</t>
  </si>
  <si>
    <t>AMP</t>
  </si>
  <si>
    <t>ADP</t>
  </si>
  <si>
    <t>EXPD</t>
  </si>
  <si>
    <t>FFMR</t>
  </si>
  <si>
    <t>NWN</t>
  </si>
  <si>
    <t>RE</t>
  </si>
  <si>
    <t>MKC</t>
  </si>
  <si>
    <t>AFL</t>
  </si>
  <si>
    <t>CINF</t>
  </si>
  <si>
    <t>SCL</t>
  </si>
  <si>
    <t>ABC</t>
  </si>
  <si>
    <t>SON</t>
  </si>
  <si>
    <t>FUL</t>
  </si>
  <si>
    <t>KO</t>
  </si>
  <si>
    <t>AIZ</t>
  </si>
  <si>
    <t>TRV</t>
  </si>
  <si>
    <t>WSM</t>
  </si>
  <si>
    <t>KR</t>
  </si>
  <si>
    <t>UGI</t>
  </si>
  <si>
    <t>PNR</t>
  </si>
  <si>
    <t>LANC</t>
  </si>
  <si>
    <t>GD</t>
  </si>
  <si>
    <t>CHD</t>
  </si>
  <si>
    <t>GPC</t>
  </si>
  <si>
    <t>COST</t>
  </si>
  <si>
    <t>TGT</t>
  </si>
  <si>
    <t>RPM</t>
  </si>
  <si>
    <t>CPKF</t>
  </si>
  <si>
    <t>HRL</t>
  </si>
  <si>
    <t>SYY</t>
  </si>
  <si>
    <t>ORCL</t>
  </si>
  <si>
    <t>CSL</t>
  </si>
  <si>
    <t>CSX</t>
  </si>
  <si>
    <t>DOV</t>
  </si>
  <si>
    <t>MGRC</t>
  </si>
  <si>
    <t>AROW</t>
  </si>
  <si>
    <t>EMR</t>
  </si>
  <si>
    <t>MCO</t>
  </si>
  <si>
    <t>THFF</t>
  </si>
  <si>
    <t>GWW</t>
  </si>
  <si>
    <t>CBSH</t>
  </si>
  <si>
    <t>ITW</t>
  </si>
  <si>
    <t>SPGI</t>
  </si>
  <si>
    <t>LECO</t>
  </si>
  <si>
    <t>MDT</t>
  </si>
  <si>
    <t>PG</t>
  </si>
  <si>
    <t>JKHY</t>
  </si>
  <si>
    <t>V</t>
  </si>
  <si>
    <t>CB</t>
  </si>
  <si>
    <t>PSBQ</t>
  </si>
  <si>
    <t>NKE</t>
  </si>
  <si>
    <t>AOS</t>
  </si>
  <si>
    <t>TROW</t>
  </si>
  <si>
    <t>FELE</t>
  </si>
  <si>
    <t>OZK</t>
  </si>
  <si>
    <t>SHW</t>
  </si>
  <si>
    <t>AMAT</t>
  </si>
  <si>
    <t>ABT</t>
  </si>
  <si>
    <t>CARR</t>
  </si>
  <si>
    <t>CSVI</t>
  </si>
  <si>
    <t>BRO</t>
  </si>
  <si>
    <t>GRC</t>
  </si>
  <si>
    <t>SRCE</t>
  </si>
  <si>
    <t>AAPL</t>
  </si>
  <si>
    <t>LIN</t>
  </si>
  <si>
    <t>UNF</t>
  </si>
  <si>
    <t>MSFT</t>
  </si>
  <si>
    <t>SJW</t>
  </si>
  <si>
    <t>UBSI</t>
  </si>
  <si>
    <t>MSA</t>
  </si>
  <si>
    <t>AXP</t>
  </si>
  <si>
    <t>ECL</t>
  </si>
  <si>
    <t>ATR</t>
  </si>
  <si>
    <t>MGEE</t>
  </si>
  <si>
    <t>CTAS</t>
  </si>
  <si>
    <t>NDSN</t>
  </si>
  <si>
    <t>TXT</t>
  </si>
  <si>
    <t>BF.B</t>
  </si>
  <si>
    <t>MORN</t>
  </si>
  <si>
    <t>ZTS</t>
  </si>
  <si>
    <t>CWT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</si>
  <si>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</si>
  <si>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</si>
  <si>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</si>
  <si>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</si>
  <si>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</si>
  <si>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</si>
  <si>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</si>
  <si>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</si>
  <si>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</si>
  <si>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</si>
  <si>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</si>
  <si>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</si>
  <si>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</si>
  <si>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LAD</t>
  </si>
  <si>
    <t>AMGN</t>
  </si>
  <si>
    <t>VZ</t>
  </si>
  <si>
    <t>FNV</t>
  </si>
  <si>
    <t>SAP</t>
  </si>
  <si>
    <t>SWX</t>
  </si>
  <si>
    <t>SRE</t>
  </si>
  <si>
    <t>CMCSA</t>
  </si>
  <si>
    <t>GILD</t>
  </si>
  <si>
    <t>YUM</t>
  </si>
  <si>
    <t>LAZ</t>
  </si>
  <si>
    <t>BLK</t>
  </si>
  <si>
    <t>SR</t>
  </si>
  <si>
    <t>NVS</t>
  </si>
  <si>
    <t>OGN</t>
  </si>
  <si>
    <t>TDS</t>
  </si>
  <si>
    <t>FLIC</t>
  </si>
  <si>
    <t>NJR</t>
  </si>
  <si>
    <t>MURGF</t>
  </si>
  <si>
    <t>UNH</t>
  </si>
  <si>
    <t>MO</t>
  </si>
  <si>
    <t>EMN</t>
  </si>
  <si>
    <t>CHRW</t>
  </si>
  <si>
    <t>BR</t>
  </si>
  <si>
    <t>RBGLY</t>
  </si>
  <si>
    <t>BNS</t>
  </si>
  <si>
    <t>ENB</t>
  </si>
  <si>
    <t>DDS</t>
  </si>
  <si>
    <t>HD</t>
  </si>
  <si>
    <t>HBI</t>
  </si>
  <si>
    <t>KDP</t>
  </si>
  <si>
    <t>WU</t>
  </si>
  <si>
    <t>OMC</t>
  </si>
  <si>
    <t>TD</t>
  </si>
  <si>
    <t>EIX</t>
  </si>
  <si>
    <t>EPD</t>
  </si>
  <si>
    <t>MDLZ</t>
  </si>
  <si>
    <t>SLF</t>
  </si>
  <si>
    <t>BIP</t>
  </si>
  <si>
    <t>CDUAF</t>
  </si>
  <si>
    <t>FTS</t>
  </si>
  <si>
    <t>BMO</t>
  </si>
  <si>
    <t>IPG</t>
  </si>
  <si>
    <t>INTC</t>
  </si>
  <si>
    <t>BAH</t>
  </si>
  <si>
    <t>CMI</t>
  </si>
  <si>
    <t>RY</t>
  </si>
  <si>
    <t>MRK</t>
  </si>
  <si>
    <t>TTC</t>
  </si>
  <si>
    <t>RBA</t>
  </si>
  <si>
    <t>GWLIF</t>
  </si>
  <si>
    <t>EQIX</t>
  </si>
  <si>
    <t>PB</t>
  </si>
  <si>
    <t>ARTNA</t>
  </si>
  <si>
    <t>CM</t>
  </si>
  <si>
    <t>NTIOF</t>
  </si>
  <si>
    <t>UHT</t>
  </si>
  <si>
    <t>RELX</t>
  </si>
  <si>
    <t>HII</t>
  </si>
  <si>
    <t>UPS</t>
  </si>
  <si>
    <t>CONE</t>
  </si>
  <si>
    <t>RDEIY</t>
  </si>
  <si>
    <t>PBCT</t>
  </si>
  <si>
    <t>CVS</t>
  </si>
  <si>
    <t>KMB</t>
  </si>
  <si>
    <t>SNA</t>
  </si>
  <si>
    <t>UVV</t>
  </si>
  <si>
    <t>DPZ</t>
  </si>
  <si>
    <t>AEP</t>
  </si>
  <si>
    <t>YORW</t>
  </si>
  <si>
    <t>CSCO</t>
  </si>
  <si>
    <t>AMX</t>
  </si>
  <si>
    <t>LNT</t>
  </si>
  <si>
    <t>ORI</t>
  </si>
  <si>
    <t>NEP</t>
  </si>
  <si>
    <t>OTTR</t>
  </si>
  <si>
    <t>MET</t>
  </si>
  <si>
    <t>SPTN</t>
  </si>
  <si>
    <t>MTB</t>
  </si>
  <si>
    <t>TXN</t>
  </si>
  <si>
    <t>K</t>
  </si>
  <si>
    <t>CIO</t>
  </si>
  <si>
    <t>MSM</t>
  </si>
  <si>
    <t>SJM</t>
  </si>
  <si>
    <t>LRLCF</t>
  </si>
  <si>
    <t>CTSH</t>
  </si>
  <si>
    <t>FOXA</t>
  </si>
  <si>
    <t>RSG</t>
  </si>
  <si>
    <t>WEYS</t>
  </si>
  <si>
    <t>ICE</t>
  </si>
  <si>
    <t>CLX</t>
  </si>
  <si>
    <t>DTE</t>
  </si>
  <si>
    <t>IMO</t>
  </si>
  <si>
    <t>HNI</t>
  </si>
  <si>
    <t>AWK</t>
  </si>
  <si>
    <t>IBM</t>
  </si>
  <si>
    <t>HRB</t>
  </si>
  <si>
    <t>ED</t>
  </si>
  <si>
    <t>SIEGY</t>
  </si>
  <si>
    <t>AAP</t>
  </si>
  <si>
    <t>CAT</t>
  </si>
  <si>
    <t>ETR</t>
  </si>
  <si>
    <t>SBAC</t>
  </si>
  <si>
    <t>WABC</t>
  </si>
  <si>
    <t>NSC</t>
  </si>
  <si>
    <t>UNP</t>
  </si>
  <si>
    <t>PEP</t>
  </si>
  <si>
    <t>SBSI</t>
  </si>
  <si>
    <t>MWA</t>
  </si>
  <si>
    <t>DE</t>
  </si>
  <si>
    <t>AMT</t>
  </si>
  <si>
    <t>XEL</t>
  </si>
  <si>
    <t>PRGO</t>
  </si>
  <si>
    <t>IFF</t>
  </si>
  <si>
    <t>GEF</t>
  </si>
  <si>
    <t>INGR</t>
  </si>
  <si>
    <t>NVO</t>
  </si>
  <si>
    <t>RHHBY</t>
  </si>
  <si>
    <t>HSY</t>
  </si>
  <si>
    <t>RTX</t>
  </si>
  <si>
    <t>TR</t>
  </si>
  <si>
    <t>HON</t>
  </si>
  <si>
    <t>AJG</t>
  </si>
  <si>
    <t>MCD</t>
  </si>
  <si>
    <t>RMD</t>
  </si>
  <si>
    <t>CNI</t>
  </si>
  <si>
    <t>WTRG</t>
  </si>
  <si>
    <t>NC</t>
  </si>
  <si>
    <t>TT</t>
  </si>
  <si>
    <t>ERIE</t>
  </si>
  <si>
    <t>FRT</t>
  </si>
  <si>
    <t>APD</t>
  </si>
  <si>
    <t>NEE</t>
  </si>
  <si>
    <t>ESS</t>
  </si>
  <si>
    <t>CFR</t>
  </si>
  <si>
    <t>OTIS</t>
  </si>
  <si>
    <t>ROK</t>
  </si>
  <si>
    <t>TSCO</t>
  </si>
  <si>
    <t>WM</t>
  </si>
  <si>
    <t>UMBF</t>
  </si>
  <si>
    <t>EBAY</t>
  </si>
  <si>
    <t>CBU</t>
  </si>
  <si>
    <t>LLY</t>
  </si>
  <si>
    <t>XYL</t>
  </si>
  <si>
    <t>VALE</t>
  </si>
  <si>
    <t>HMLP</t>
  </si>
  <si>
    <t>MFGP</t>
  </si>
  <si>
    <t>FL</t>
  </si>
  <si>
    <t>COLD</t>
  </si>
  <si>
    <t>MDC</t>
  </si>
  <si>
    <t>JACK</t>
  </si>
  <si>
    <t>TX</t>
  </si>
  <si>
    <t>TRTN</t>
  </si>
  <si>
    <t>SMG</t>
  </si>
  <si>
    <t>DKS</t>
  </si>
  <si>
    <t>SJI</t>
  </si>
  <si>
    <t>MMP</t>
  </si>
  <si>
    <t>PHM</t>
  </si>
  <si>
    <t>ALL</t>
  </si>
  <si>
    <t>DHI</t>
  </si>
  <si>
    <t>BTI</t>
  </si>
  <si>
    <t>LRCX</t>
  </si>
  <si>
    <t>PNW</t>
  </si>
  <si>
    <t>ALLY</t>
  </si>
  <si>
    <t>KSS</t>
  </si>
  <si>
    <t>NHI</t>
  </si>
  <si>
    <t>HPQ</t>
  </si>
  <si>
    <t>OGE</t>
  </si>
  <si>
    <t>FNF</t>
  </si>
  <si>
    <t>OGS</t>
  </si>
  <si>
    <t>SNY</t>
  </si>
  <si>
    <t>HPE</t>
  </si>
  <si>
    <t>SUN</t>
  </si>
  <si>
    <t>TYCB</t>
  </si>
  <si>
    <t>IPPLF</t>
  </si>
  <si>
    <t>MKTX</t>
  </si>
  <si>
    <t>LYB</t>
  </si>
  <si>
    <t>LNC</t>
  </si>
  <si>
    <t>FAF</t>
  </si>
  <si>
    <t>NAVI</t>
  </si>
  <si>
    <t>ALE</t>
  </si>
  <si>
    <t>EVRG</t>
  </si>
  <si>
    <t>UL</t>
  </si>
  <si>
    <t>POR</t>
  </si>
  <si>
    <t>MPLX</t>
  </si>
  <si>
    <t>TTE</t>
  </si>
  <si>
    <t>GPS</t>
  </si>
  <si>
    <t>SAXPY</t>
  </si>
  <si>
    <t>DDAIF</t>
  </si>
  <si>
    <t>TM</t>
  </si>
  <si>
    <t>KLAC</t>
  </si>
  <si>
    <t>C</t>
  </si>
  <si>
    <t>CCI</t>
  </si>
  <si>
    <t>PFG</t>
  </si>
  <si>
    <t>MCHP</t>
  </si>
  <si>
    <t>BASFY</t>
  </si>
  <si>
    <t>AEG</t>
  </si>
  <si>
    <t>CE</t>
  </si>
  <si>
    <t>IVZ</t>
  </si>
  <si>
    <t>RCI</t>
  </si>
  <si>
    <t>JBL</t>
  </si>
  <si>
    <t>FLO</t>
  </si>
  <si>
    <t>PKX</t>
  </si>
  <si>
    <t>DFS</t>
  </si>
  <si>
    <t>SYF</t>
  </si>
  <si>
    <t>CPB</t>
  </si>
  <si>
    <t>THO</t>
  </si>
  <si>
    <t>FCX</t>
  </si>
  <si>
    <t>GIS</t>
  </si>
  <si>
    <t>BMWYY</t>
  </si>
  <si>
    <t>OKE</t>
  </si>
  <si>
    <t>O</t>
  </si>
  <si>
    <t>PM</t>
  </si>
  <si>
    <t>PRU</t>
  </si>
  <si>
    <t>NLSN</t>
  </si>
  <si>
    <t>SVC</t>
  </si>
  <si>
    <t>BUD</t>
  </si>
  <si>
    <t>BWA</t>
  </si>
  <si>
    <t>SO</t>
  </si>
  <si>
    <t>GNTX</t>
  </si>
  <si>
    <t>CUBE</t>
  </si>
  <si>
    <t>ASML</t>
  </si>
  <si>
    <t>RGA</t>
  </si>
  <si>
    <t>AON</t>
  </si>
  <si>
    <t>BK</t>
  </si>
  <si>
    <t>WY</t>
  </si>
  <si>
    <t>ITUB</t>
  </si>
  <si>
    <t>CFG</t>
  </si>
  <si>
    <t>XOM</t>
  </si>
  <si>
    <t>MGA</t>
  </si>
  <si>
    <t>WEC</t>
  </si>
  <si>
    <t>M</t>
  </si>
  <si>
    <t>WPC</t>
  </si>
  <si>
    <t>CVX</t>
  </si>
  <si>
    <t>OSK</t>
  </si>
  <si>
    <t>PNC</t>
  </si>
  <si>
    <t>KEY</t>
  </si>
  <si>
    <t>PDCO</t>
  </si>
  <si>
    <t>MA</t>
  </si>
  <si>
    <t>R</t>
  </si>
  <si>
    <t>GOLD</t>
  </si>
  <si>
    <t>PSB</t>
  </si>
  <si>
    <t>AGM</t>
  </si>
  <si>
    <t>VIAC</t>
  </si>
  <si>
    <t>JPM</t>
  </si>
  <si>
    <t>PEG</t>
  </si>
  <si>
    <t>NNN</t>
  </si>
  <si>
    <t>ESRT</t>
  </si>
  <si>
    <t>HOG</t>
  </si>
  <si>
    <t>DLR</t>
  </si>
  <si>
    <t>MMC</t>
  </si>
  <si>
    <t>DUK</t>
  </si>
  <si>
    <t>STZ</t>
  </si>
  <si>
    <t>SBUX</t>
  </si>
  <si>
    <t>MRVL</t>
  </si>
  <si>
    <t>PSA</t>
  </si>
  <si>
    <t>WFC</t>
  </si>
  <si>
    <t>FITB</t>
  </si>
  <si>
    <t>EAF</t>
  </si>
  <si>
    <t>BAC</t>
  </si>
  <si>
    <t>CMA</t>
  </si>
  <si>
    <t>KLIC</t>
  </si>
  <si>
    <t>PAYX</t>
  </si>
  <si>
    <t>TER</t>
  </si>
  <si>
    <t>NSRGY</t>
  </si>
  <si>
    <t>APLE</t>
  </si>
  <si>
    <t>ABB</t>
  </si>
  <si>
    <t>HAL</t>
  </si>
  <si>
    <t>FAST</t>
  </si>
  <si>
    <t>DEO</t>
  </si>
  <si>
    <t>GLOP</t>
  </si>
  <si>
    <t>PACW</t>
  </si>
  <si>
    <t>RACE</t>
  </si>
  <si>
    <t>NVDA</t>
  </si>
  <si>
    <t>AVB</t>
  </si>
  <si>
    <t>GS</t>
  </si>
  <si>
    <t>KSU</t>
  </si>
  <si>
    <t>AUY</t>
  </si>
  <si>
    <t>MT</t>
  </si>
  <si>
    <t>KKR</t>
  </si>
  <si>
    <t>LOGI</t>
  </si>
  <si>
    <t>STLD</t>
  </si>
  <si>
    <t>INFY</t>
  </si>
  <si>
    <t>APA</t>
  </si>
  <si>
    <t>SONY</t>
  </si>
  <si>
    <t>TRGP</t>
  </si>
  <si>
    <t>GE</t>
  </si>
  <si>
    <t>TRI</t>
  </si>
  <si>
    <t>VMC</t>
  </si>
  <si>
    <t>OLN</t>
  </si>
  <si>
    <t>DHC</t>
  </si>
  <si>
    <t>ERF</t>
  </si>
  <si>
    <t>SHLX</t>
  </si>
  <si>
    <t>PBR</t>
  </si>
  <si>
    <t>GORO</t>
  </si>
  <si>
    <t>PGR</t>
  </si>
  <si>
    <t>TPR</t>
  </si>
  <si>
    <t>UNIT</t>
  </si>
  <si>
    <t>SPH</t>
  </si>
  <si>
    <t>HEP</t>
  </si>
  <si>
    <t>PAA</t>
  </si>
  <si>
    <t>PFE</t>
  </si>
  <si>
    <t>BHP</t>
  </si>
  <si>
    <t>SLG</t>
  </si>
  <si>
    <t>ERIC</t>
  </si>
  <si>
    <t>HAS</t>
  </si>
  <si>
    <t>HSBC</t>
  </si>
  <si>
    <t>TGP</t>
  </si>
  <si>
    <t>MS</t>
  </si>
  <si>
    <t>ALV</t>
  </si>
  <si>
    <t>AZN</t>
  </si>
  <si>
    <t>BAYRY</t>
  </si>
  <si>
    <t>TAP</t>
  </si>
  <si>
    <t>AVAL</t>
  </si>
  <si>
    <t>D</t>
  </si>
  <si>
    <t>MFC</t>
  </si>
  <si>
    <t>IMBBY</t>
  </si>
  <si>
    <t>SAFE</t>
  </si>
  <si>
    <t>OPI</t>
  </si>
  <si>
    <t>DD</t>
  </si>
  <si>
    <t>PHG</t>
  </si>
  <si>
    <t>PETS</t>
  </si>
  <si>
    <t>SPG</t>
  </si>
  <si>
    <t>NEM</t>
  </si>
  <si>
    <t>WASH</t>
  </si>
  <si>
    <t>TFC</t>
  </si>
  <si>
    <t>DRI</t>
  </si>
  <si>
    <t>NGG</t>
  </si>
  <si>
    <t>ET</t>
  </si>
  <si>
    <t>WSBC</t>
  </si>
  <si>
    <t>BP</t>
  </si>
  <si>
    <t>RF</t>
  </si>
  <si>
    <t>NYCB</t>
  </si>
  <si>
    <t>TRST</t>
  </si>
  <si>
    <t>PGRE</t>
  </si>
  <si>
    <t>NWL</t>
  </si>
  <si>
    <t>DOW</t>
  </si>
  <si>
    <t>HASI</t>
  </si>
  <si>
    <t>ROST</t>
  </si>
  <si>
    <t>MPW</t>
  </si>
  <si>
    <t>NRZ</t>
  </si>
  <si>
    <t>AMCR</t>
  </si>
  <si>
    <t>SU</t>
  </si>
  <si>
    <t>FRFHF</t>
  </si>
  <si>
    <t>XRX</t>
  </si>
  <si>
    <t>FE</t>
  </si>
  <si>
    <t>PTR</t>
  </si>
  <si>
    <t>RDS.B</t>
  </si>
  <si>
    <t>CNP</t>
  </si>
  <si>
    <t>CAG</t>
  </si>
  <si>
    <t>INVH</t>
  </si>
  <si>
    <t>STN</t>
  </si>
  <si>
    <t>CNA</t>
  </si>
  <si>
    <t>NTR</t>
  </si>
  <si>
    <t>HIW</t>
  </si>
  <si>
    <t>DEI</t>
  </si>
  <si>
    <t>PCAR</t>
  </si>
  <si>
    <t>SBS</t>
  </si>
  <si>
    <t>RIO</t>
  </si>
  <si>
    <t>BBD</t>
  </si>
  <si>
    <t>KMI</t>
  </si>
  <si>
    <t>WPP</t>
  </si>
  <si>
    <t>AVGO</t>
  </si>
  <si>
    <t>WMB</t>
  </si>
  <si>
    <t>PDM</t>
  </si>
  <si>
    <t>EMRAF</t>
  </si>
  <si>
    <t>WSR</t>
  </si>
  <si>
    <t>CC</t>
  </si>
  <si>
    <t>JNPR</t>
  </si>
  <si>
    <t>DEA</t>
  </si>
  <si>
    <t>STX</t>
  </si>
  <si>
    <t>HMC</t>
  </si>
  <si>
    <t>MCY</t>
  </si>
  <si>
    <t>LMRK</t>
  </si>
  <si>
    <t>SMFG</t>
  </si>
  <si>
    <t>GEL</t>
  </si>
  <si>
    <t>KHC</t>
  </si>
  <si>
    <t>TS</t>
  </si>
  <si>
    <t>AGNC</t>
  </si>
  <si>
    <t>REG</t>
  </si>
  <si>
    <t>TJX</t>
  </si>
  <si>
    <t>GLW</t>
  </si>
  <si>
    <t>EQNR</t>
  </si>
  <si>
    <t>KTB</t>
  </si>
  <si>
    <t>EGP</t>
  </si>
  <si>
    <t>BXP</t>
  </si>
  <si>
    <t>UE</t>
  </si>
  <si>
    <t>NTAP</t>
  </si>
  <si>
    <t>PLD</t>
  </si>
  <si>
    <t>CORR</t>
  </si>
  <si>
    <t>IP</t>
  </si>
  <si>
    <t>AES</t>
  </si>
  <si>
    <t>VER</t>
  </si>
  <si>
    <t>HBAN</t>
  </si>
  <si>
    <t>MPWR</t>
  </si>
  <si>
    <t>CAJ</t>
  </si>
  <si>
    <t>TSM</t>
  </si>
  <si>
    <t>TU</t>
  </si>
  <si>
    <t>ING</t>
  </si>
  <si>
    <t>SUUIF</t>
  </si>
  <si>
    <t>PLYM</t>
  </si>
  <si>
    <t>NSP</t>
  </si>
  <si>
    <t>DOC</t>
  </si>
  <si>
    <t>MAC</t>
  </si>
  <si>
    <t>SKT</t>
  </si>
  <si>
    <t>APO</t>
  </si>
  <si>
    <t>UBS</t>
  </si>
  <si>
    <t>HUN</t>
  </si>
  <si>
    <t>KRG</t>
  </si>
  <si>
    <t>GRMN</t>
  </si>
  <si>
    <t>COR</t>
  </si>
  <si>
    <t>WRK</t>
  </si>
  <si>
    <t>USB</t>
  </si>
  <si>
    <t>BRX</t>
  </si>
  <si>
    <t>ARE</t>
  </si>
  <si>
    <t>TRSWF</t>
  </si>
  <si>
    <t>EXPO</t>
  </si>
  <si>
    <t>EOG</t>
  </si>
  <si>
    <t>EXC</t>
  </si>
  <si>
    <t>LXP</t>
  </si>
  <si>
    <t>SLB</t>
  </si>
  <si>
    <t>WPM</t>
  </si>
  <si>
    <t>CNQ</t>
  </si>
  <si>
    <t>CF</t>
  </si>
  <si>
    <t>ACN</t>
  </si>
  <si>
    <t>CWEN</t>
  </si>
  <si>
    <t>CME</t>
  </si>
  <si>
    <t>JCI</t>
  </si>
  <si>
    <t>PSO</t>
  </si>
  <si>
    <t>ETN</t>
  </si>
  <si>
    <t>AMH</t>
  </si>
  <si>
    <t>CPT</t>
  </si>
  <si>
    <t>KIM</t>
  </si>
  <si>
    <t>MAA</t>
  </si>
  <si>
    <t>COP</t>
  </si>
  <si>
    <t>ARLP</t>
  </si>
  <si>
    <t>OGZPY</t>
  </si>
  <si>
    <t>LAMR</t>
  </si>
  <si>
    <t>PPL</t>
  </si>
  <si>
    <t>SCHL</t>
  </si>
  <si>
    <t>IIPR</t>
  </si>
  <si>
    <t>SCCO</t>
  </si>
  <si>
    <t>CLPR</t>
  </si>
  <si>
    <t>ORAN</t>
  </si>
  <si>
    <t>TEF</t>
  </si>
  <si>
    <t>APAM</t>
  </si>
  <si>
    <t>OHI</t>
  </si>
  <si>
    <t>VGR</t>
  </si>
  <si>
    <t>SNP</t>
  </si>
  <si>
    <t>PSXP</t>
  </si>
  <si>
    <t>GECC</t>
  </si>
  <si>
    <t>IEP</t>
  </si>
  <si>
    <t>LTC</t>
  </si>
  <si>
    <t>PINE</t>
  </si>
  <si>
    <t>NEWT</t>
  </si>
  <si>
    <t>MRCC</t>
  </si>
  <si>
    <t>CTO</t>
  </si>
  <si>
    <t>CTRE</t>
  </si>
  <si>
    <t>VICI</t>
  </si>
  <si>
    <t>LUMN</t>
  </si>
  <si>
    <t>WSO</t>
  </si>
  <si>
    <t>DHT</t>
  </si>
  <si>
    <t>CQP</t>
  </si>
  <si>
    <t>MGP</t>
  </si>
  <si>
    <t>PMT</t>
  </si>
  <si>
    <t>WEN</t>
  </si>
  <si>
    <t>SSREY</t>
  </si>
  <si>
    <t>SBRA</t>
  </si>
  <si>
    <t>EVA</t>
  </si>
  <si>
    <t>FCPT</t>
  </si>
  <si>
    <t>UMH</t>
  </si>
  <si>
    <t>PSX</t>
  </si>
  <si>
    <t>TRP</t>
  </si>
  <si>
    <t>AFIN</t>
  </si>
  <si>
    <t>TWO</t>
  </si>
  <si>
    <t>QSR</t>
  </si>
  <si>
    <t>GSK</t>
  </si>
  <si>
    <t>SRC</t>
  </si>
  <si>
    <t>USAC</t>
  </si>
  <si>
    <t>VST</t>
  </si>
  <si>
    <t>EFC</t>
  </si>
  <si>
    <t>HR</t>
  </si>
  <si>
    <t>ORC</t>
  </si>
  <si>
    <t>AAT</t>
  </si>
  <si>
    <t>CHCT</t>
  </si>
  <si>
    <t>GSBD</t>
  </si>
  <si>
    <t>AQN</t>
  </si>
  <si>
    <t>ORCC</t>
  </si>
  <si>
    <t>SACH</t>
  </si>
  <si>
    <t>GNL</t>
  </si>
  <si>
    <t>VOD</t>
  </si>
  <si>
    <t>SJT</t>
  </si>
  <si>
    <t>EXR</t>
  </si>
  <si>
    <t>SFL</t>
  </si>
  <si>
    <t>GMRE</t>
  </si>
  <si>
    <t>NLY</t>
  </si>
  <si>
    <t>NSA</t>
  </si>
  <si>
    <t>VIA</t>
  </si>
  <si>
    <t>CWCO</t>
  </si>
  <si>
    <t>KREF</t>
  </si>
  <si>
    <t>NYMT</t>
  </si>
  <si>
    <t>NTST</t>
  </si>
  <si>
    <t>LWSCF</t>
  </si>
  <si>
    <t>BRMK</t>
  </si>
  <si>
    <t>EIFZF</t>
  </si>
  <si>
    <t>ACRE</t>
  </si>
  <si>
    <t>EPR</t>
  </si>
  <si>
    <t>EPRT</t>
  </si>
  <si>
    <t>ABEV</t>
  </si>
  <si>
    <t>BGS</t>
  </si>
  <si>
    <t>APTS</t>
  </si>
  <si>
    <t>FDUS</t>
  </si>
  <si>
    <t>ADC</t>
  </si>
  <si>
    <t>STWD</t>
  </si>
  <si>
    <t>CSWC</t>
  </si>
  <si>
    <t>CBRL</t>
  </si>
  <si>
    <t>BEP</t>
  </si>
  <si>
    <t>IRT</t>
  </si>
  <si>
    <t>VNO</t>
  </si>
  <si>
    <t>DTEGY</t>
  </si>
  <si>
    <t>KNOP</t>
  </si>
  <si>
    <t>TSLX</t>
  </si>
  <si>
    <t>TPVG</t>
  </si>
  <si>
    <t>ILPT</t>
  </si>
  <si>
    <t>STOR</t>
  </si>
  <si>
    <t>HTA</t>
  </si>
  <si>
    <t>GOOD</t>
  </si>
  <si>
    <t>PFLT</t>
  </si>
  <si>
    <t>GBDC</t>
  </si>
  <si>
    <t>HRZN</t>
  </si>
  <si>
    <t>IDEXY</t>
  </si>
  <si>
    <t>NMFC</t>
  </si>
  <si>
    <t>LSI</t>
  </si>
  <si>
    <t>GLPI</t>
  </si>
  <si>
    <t>VTR</t>
  </si>
  <si>
    <t>ARCC</t>
  </si>
  <si>
    <t>SCM</t>
  </si>
  <si>
    <t>OXSQ</t>
  </si>
  <si>
    <t>ARR</t>
  </si>
  <si>
    <t>EIC</t>
  </si>
  <si>
    <t>IRM</t>
  </si>
  <si>
    <t>MAIN</t>
  </si>
  <si>
    <t>E</t>
  </si>
  <si>
    <t>CIM</t>
  </si>
  <si>
    <t>VLO</t>
  </si>
  <si>
    <t>DANOY</t>
  </si>
  <si>
    <t>ACC</t>
  </si>
  <si>
    <t>AM</t>
  </si>
  <si>
    <t>PSEC</t>
  </si>
  <si>
    <t>HTGC</t>
  </si>
  <si>
    <t>BCE</t>
  </si>
  <si>
    <t>PBA</t>
  </si>
  <si>
    <t>BXMT</t>
  </si>
  <si>
    <t>OLP</t>
  </si>
  <si>
    <t>LADR</t>
  </si>
  <si>
    <t>EQR</t>
  </si>
  <si>
    <t>SUNS</t>
  </si>
  <si>
    <t>STAG</t>
  </si>
  <si>
    <t>UDR</t>
  </si>
  <si>
    <t>GAIN</t>
  </si>
  <si>
    <t>PRT</t>
  </si>
  <si>
    <t>MNR</t>
  </si>
  <si>
    <t>PEAK</t>
  </si>
  <si>
    <t>BKR</t>
  </si>
  <si>
    <t>SBR</t>
  </si>
  <si>
    <t>SJR</t>
  </si>
  <si>
    <t>DRETF</t>
  </si>
  <si>
    <t>UBA</t>
  </si>
  <si>
    <t>GLAD</t>
  </si>
  <si>
    <t>PPRQF</t>
  </si>
  <si>
    <t>CODI</t>
  </si>
  <si>
    <t>ABR</t>
  </si>
  <si>
    <t>CMP</t>
  </si>
  <si>
    <t>MPC</t>
  </si>
  <si>
    <t>LAND</t>
  </si>
  <si>
    <t>CRT</t>
  </si>
  <si>
    <t>DREUF</t>
  </si>
  <si>
    <t>WELL</t>
  </si>
  <si>
    <t>PBT</t>
  </si>
  <si>
    <t>GWRS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</si>
  <si>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</si>
  <si>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</si>
  <si>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</si>
  <si>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</si>
  <si>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</si>
  <si>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</si>
  <si>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</si>
  <si>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</si>
  <si>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</si>
  <si>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HFC</t>
  </si>
  <si>
    <t>GEO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</si>
  <si>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</si>
  <si>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</si>
  <si>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</si>
  <si>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</si>
  <si>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</si>
  <si>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</si>
  <si>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</si>
  <si>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</si>
  <si>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</si>
  <si>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</si>
  <si>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</si>
  <si>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</si>
  <si>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</si>
  <si>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</si>
  <si>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</si>
  <si>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</si>
  <si>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</si>
  <si>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</si>
  <si>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</si>
  <si>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Consumer Cyclical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</si>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</sst>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63.19</v>
      </c>
      <c r="D2">
        <v>75</v>
      </c>
      <c r="E2">
        <v>0.8425333333333334</v>
      </c>
      <c r="F2">
        <v>0.004272827979110619</v>
      </c>
      <c r="G2">
        <v>0.03486233742288403</v>
      </c>
      <c r="H2">
        <v>0.18</v>
      </c>
      <c r="I2">
        <v>0.2245779659171403</v>
      </c>
      <c r="J2" t="s">
        <v>771</v>
      </c>
      <c r="K2" t="s">
        <v>366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-0.109247251198195</v>
      </c>
      <c r="R2" t="s">
        <v>775</v>
      </c>
      <c r="S2" t="s">
        <v>779</v>
      </c>
      <c r="T2">
        <v>606387.429215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57.26</v>
      </c>
      <c r="D3">
        <v>101</v>
      </c>
      <c r="E3">
        <v>0.5669306930693069</v>
      </c>
      <c r="F3">
        <v>0.03422982885085574</v>
      </c>
      <c r="G3">
        <v>0.1201959702453193</v>
      </c>
      <c r="H3">
        <v>0.03</v>
      </c>
      <c r="I3">
        <v>0.1753829172185655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-0.044416444848677</v>
      </c>
      <c r="R3" t="s">
        <v>775</v>
      </c>
      <c r="S3" t="s">
        <v>780</v>
      </c>
      <c r="T3">
        <v>127238.222045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94.06999999999999</v>
      </c>
      <c r="D4">
        <v>146</v>
      </c>
      <c r="E4">
        <v>0.6443150684931507</v>
      </c>
      <c r="F4">
        <v>0.01275645795684065</v>
      </c>
      <c r="G4">
        <v>0.09189365510438097</v>
      </c>
      <c r="H4">
        <v>0.055</v>
      </c>
      <c r="I4">
        <v>0.1612593542384668</v>
      </c>
      <c r="J4" t="s">
        <v>771</v>
      </c>
      <c r="K4" t="s">
        <v>366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-0.216910145704493</v>
      </c>
      <c r="R4" t="s">
        <v>775</v>
      </c>
      <c r="S4" t="s">
        <v>781</v>
      </c>
      <c r="T4">
        <v>6174.499964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HYPERLINK("https://www.suredividend.com/sure-analysis-FDX/","Fedex Corp")</f>
        <v>0</v>
      </c>
      <c r="C5">
        <v>223.44</v>
      </c>
      <c r="D5">
        <v>296</v>
      </c>
      <c r="E5">
        <v>0.7548648648648648</v>
      </c>
      <c r="F5">
        <v>0.01342642320085929</v>
      </c>
      <c r="G5">
        <v>0.05785503547344328</v>
      </c>
      <c r="H5">
        <v>0.06</v>
      </c>
      <c r="I5">
        <v>0.1312893457378026</v>
      </c>
      <c r="J5" t="s">
        <v>771</v>
      </c>
      <c r="K5" t="s">
        <v>366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-0.168787107718405</v>
      </c>
      <c r="R5" t="s">
        <v>775</v>
      </c>
      <c r="S5" t="s">
        <v>782</v>
      </c>
      <c r="T5">
        <v>59356.848513</v>
      </c>
      <c r="U5" s="2">
        <v>44464</v>
      </c>
      <c r="V5" t="s">
        <v>790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58.11</v>
      </c>
      <c r="D6">
        <v>64</v>
      </c>
      <c r="E6">
        <v>0.90796875</v>
      </c>
      <c r="F6">
        <v>0.01514369299604199</v>
      </c>
      <c r="G6">
        <v>0.01949668909976698</v>
      </c>
      <c r="H6">
        <v>0.09</v>
      </c>
      <c r="I6">
        <v>0.1235421351299286</v>
      </c>
      <c r="J6" t="s">
        <v>771</v>
      </c>
      <c r="K6" t="s">
        <v>772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0.155341890537767</v>
      </c>
      <c r="R6" t="s">
        <v>775</v>
      </c>
      <c r="S6" t="s">
        <v>782</v>
      </c>
      <c r="T6">
        <v>7206.271307</v>
      </c>
      <c r="U6" s="2">
        <v>44444</v>
      </c>
      <c r="V6" t="s">
        <v>793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46.31</v>
      </c>
      <c r="D7">
        <v>61</v>
      </c>
      <c r="E7">
        <v>0.7591803278688525</v>
      </c>
      <c r="F7">
        <v>0.01641114230187864</v>
      </c>
      <c r="G7">
        <v>0.05664964339136369</v>
      </c>
      <c r="H7">
        <v>0.05</v>
      </c>
      <c r="I7">
        <v>0.1210740990570336</v>
      </c>
      <c r="J7" t="s">
        <v>771</v>
      </c>
      <c r="K7" t="s">
        <v>772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0.272791235852531</v>
      </c>
      <c r="R7" t="s">
        <v>775</v>
      </c>
      <c r="S7" t="s">
        <v>782</v>
      </c>
      <c r="T7">
        <v>3113.937008</v>
      </c>
      <c r="U7" s="2">
        <v>44453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40.2</v>
      </c>
      <c r="D8">
        <v>43</v>
      </c>
      <c r="E8">
        <v>0.9348837209302326</v>
      </c>
      <c r="F8">
        <v>0.01393034825870647</v>
      </c>
      <c r="G8">
        <v>0.01355770739753148</v>
      </c>
      <c r="H8">
        <v>0.09</v>
      </c>
      <c r="I8">
        <v>0.1170453180879614</v>
      </c>
      <c r="J8" t="s">
        <v>771</v>
      </c>
      <c r="K8" t="s">
        <v>366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0.052744599446392</v>
      </c>
      <c r="R8" t="s">
        <v>775</v>
      </c>
      <c r="S8" t="s">
        <v>781</v>
      </c>
      <c r="T8">
        <v>4438.406143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238.58</v>
      </c>
      <c r="D9">
        <v>240</v>
      </c>
      <c r="E9">
        <v>0.9940833333333334</v>
      </c>
      <c r="F9">
        <v>0.01391566770056166</v>
      </c>
      <c r="G9">
        <v>0.001187552480320875</v>
      </c>
      <c r="H9">
        <v>0.1</v>
      </c>
      <c r="I9">
        <v>0.1137327709197822</v>
      </c>
      <c r="J9" t="s">
        <v>771</v>
      </c>
      <c r="K9" t="s">
        <v>772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0.019050930335665</v>
      </c>
      <c r="R9" t="s">
        <v>775</v>
      </c>
      <c r="S9" t="s">
        <v>780</v>
      </c>
      <c r="T9">
        <v>68517.833144</v>
      </c>
      <c r="U9" s="2">
        <v>44419</v>
      </c>
      <c r="V9" t="s">
        <v>791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290.95</v>
      </c>
      <c r="D10">
        <v>289</v>
      </c>
      <c r="E10">
        <v>1.006747404844291</v>
      </c>
      <c r="F10">
        <v>0.01416050867846709</v>
      </c>
      <c r="G10">
        <v>-0.001344044560023905</v>
      </c>
      <c r="H10">
        <v>0.1</v>
      </c>
      <c r="I10">
        <v>0.1112877689323666</v>
      </c>
      <c r="J10" t="s">
        <v>771</v>
      </c>
      <c r="K10" t="s">
        <v>772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0.3525996458462241</v>
      </c>
      <c r="R10" t="s">
        <v>775</v>
      </c>
      <c r="S10" t="s">
        <v>782</v>
      </c>
      <c r="T10">
        <v>37403.674279</v>
      </c>
      <c r="U10" s="2">
        <v>44447</v>
      </c>
      <c r="V10" t="s">
        <v>795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177.28</v>
      </c>
      <c r="D11">
        <v>190</v>
      </c>
      <c r="E11">
        <v>0.9330526315789474</v>
      </c>
      <c r="F11">
        <v>0.01782490974729242</v>
      </c>
      <c r="G11">
        <v>0.01395521114024212</v>
      </c>
      <c r="H11">
        <v>0.08</v>
      </c>
      <c r="I11">
        <v>0.1103404467387237</v>
      </c>
      <c r="J11" t="s">
        <v>771</v>
      </c>
      <c r="K11" t="s">
        <v>772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0.018588902735906</v>
      </c>
      <c r="R11" t="s">
        <v>775</v>
      </c>
      <c r="S11" t="s">
        <v>782</v>
      </c>
      <c r="T11">
        <v>28889.91577</v>
      </c>
      <c r="U11" s="2">
        <v>44404</v>
      </c>
      <c r="V11" t="s">
        <v>791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160.86</v>
      </c>
      <c r="D12">
        <v>156</v>
      </c>
      <c r="E12">
        <v>1.031153846153846</v>
      </c>
      <c r="F12">
        <v>0.01392515230635335</v>
      </c>
      <c r="G12">
        <v>-0.006116897982244907</v>
      </c>
      <c r="H12">
        <v>0.1</v>
      </c>
      <c r="I12">
        <v>0.1057103563706081</v>
      </c>
      <c r="J12" t="s">
        <v>771</v>
      </c>
      <c r="K12" t="s">
        <v>366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0.055548519731985</v>
      </c>
      <c r="R12" t="s">
        <v>775</v>
      </c>
      <c r="S12" t="s">
        <v>783</v>
      </c>
      <c r="T12">
        <v>26565.213601</v>
      </c>
      <c r="U12" s="2">
        <v>44443</v>
      </c>
      <c r="V12" t="s">
        <v>796</v>
      </c>
    </row>
    <row r="13" spans="1:22">
      <c r="A13" s="1" t="s">
        <v>33</v>
      </c>
      <c r="B13">
        <f>HYPERLINK("https://www.suredividend.com/sure-analysis-ADM/","Archer Daniels Midland Co.")</f>
        <v>0</v>
      </c>
      <c r="C13">
        <v>63.29</v>
      </c>
      <c r="D13">
        <v>72</v>
      </c>
      <c r="E13">
        <v>0.8790277777777777</v>
      </c>
      <c r="F13">
        <v>0.02338442091957655</v>
      </c>
      <c r="G13">
        <v>0.02612313692755763</v>
      </c>
      <c r="H13">
        <v>0.06</v>
      </c>
      <c r="I13">
        <v>0.1054043583863704</v>
      </c>
      <c r="J13" t="s">
        <v>771</v>
      </c>
      <c r="K13" t="s">
        <v>771</v>
      </c>
      <c r="L13">
        <v>4.77</v>
      </c>
      <c r="M13">
        <v>1.48</v>
      </c>
      <c r="N13">
        <v>0.3102725366876311</v>
      </c>
      <c r="O13">
        <v>46</v>
      </c>
      <c r="P13">
        <v>0.03051269507716325</v>
      </c>
      <c r="Q13">
        <v>0.3259031916788</v>
      </c>
      <c r="R13" t="s">
        <v>775</v>
      </c>
      <c r="S13" t="s">
        <v>784</v>
      </c>
      <c r="T13">
        <v>35360.256542</v>
      </c>
      <c r="U13" s="2">
        <v>44426</v>
      </c>
      <c r="V13" t="s">
        <v>796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451.59</v>
      </c>
      <c r="D14">
        <v>453</v>
      </c>
      <c r="E14">
        <v>0.996887417218543</v>
      </c>
      <c r="F14">
        <v>0.004982395535773601</v>
      </c>
      <c r="G14">
        <v>0.0006236817971658759</v>
      </c>
      <c r="H14">
        <v>0.1</v>
      </c>
      <c r="I14">
        <v>0.10520517765527</v>
      </c>
      <c r="J14" t="s">
        <v>771</v>
      </c>
      <c r="K14" t="s">
        <v>366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0.09542514036961401</v>
      </c>
      <c r="R14" t="s">
        <v>775</v>
      </c>
      <c r="S14" t="s">
        <v>782</v>
      </c>
      <c r="T14">
        <v>47608.353712</v>
      </c>
      <c r="U14" s="2">
        <v>44401</v>
      </c>
      <c r="V14" t="s">
        <v>790</v>
      </c>
    </row>
    <row r="15" spans="1:22">
      <c r="A15" s="1" t="s">
        <v>35</v>
      </c>
      <c r="B15">
        <f>HYPERLINK("https://www.suredividend.com/sure-analysis-PII/","Polaris Inc")</f>
        <v>0</v>
      </c>
      <c r="C15">
        <v>127.44</v>
      </c>
      <c r="D15">
        <v>152</v>
      </c>
      <c r="E15">
        <v>0.838421052631579</v>
      </c>
      <c r="F15">
        <v>0.01977401129943503</v>
      </c>
      <c r="G15">
        <v>0.03587550847162002</v>
      </c>
      <c r="H15">
        <v>0.05</v>
      </c>
      <c r="I15">
        <v>0.1042806768536537</v>
      </c>
      <c r="J15" t="s">
        <v>771</v>
      </c>
      <c r="K15" t="s">
        <v>772</v>
      </c>
      <c r="L15">
        <v>9.48</v>
      </c>
      <c r="M15">
        <v>2.52</v>
      </c>
      <c r="N15">
        <v>0.2658227848101266</v>
      </c>
      <c r="O15">
        <v>26</v>
      </c>
      <c r="P15">
        <v>0.06483841633998533</v>
      </c>
      <c r="Q15">
        <v>0.303802039799518</v>
      </c>
      <c r="R15" t="s">
        <v>775</v>
      </c>
      <c r="S15" t="s">
        <v>785</v>
      </c>
      <c r="T15">
        <v>7721.588835</v>
      </c>
      <c r="U15" s="2">
        <v>44404</v>
      </c>
      <c r="V15" t="s">
        <v>797</v>
      </c>
    </row>
    <row r="16" spans="1:22">
      <c r="A16" s="1" t="s">
        <v>36</v>
      </c>
      <c r="B16">
        <f>HYPERLINK("https://www.suredividend.com/sure-analysis-LOW/","Lowe`s Cos., Inc.")</f>
        <v>0</v>
      </c>
      <c r="C16">
        <v>206.16</v>
      </c>
      <c r="D16">
        <v>226.94</v>
      </c>
      <c r="E16">
        <v>0.9084339472988455</v>
      </c>
      <c r="F16">
        <v>0.01552192471866512</v>
      </c>
      <c r="G16">
        <v>0.0193922534864468</v>
      </c>
      <c r="H16">
        <v>0.07000000000000001</v>
      </c>
      <c r="I16">
        <v>0.1039262496520295</v>
      </c>
      <c r="J16" t="s">
        <v>771</v>
      </c>
      <c r="K16" t="s">
        <v>772</v>
      </c>
      <c r="L16">
        <v>11.33</v>
      </c>
      <c r="M16">
        <v>3.2</v>
      </c>
      <c r="N16">
        <v>0.2824360105913504</v>
      </c>
      <c r="O16">
        <v>59</v>
      </c>
      <c r="P16">
        <v>0.07008745458377241</v>
      </c>
      <c r="Q16">
        <v>0.202695914999221</v>
      </c>
      <c r="R16" t="s">
        <v>775</v>
      </c>
      <c r="S16" t="s">
        <v>785</v>
      </c>
      <c r="T16">
        <v>142751.92337</v>
      </c>
      <c r="U16" s="2">
        <v>44434</v>
      </c>
      <c r="V16" t="s">
        <v>792</v>
      </c>
    </row>
    <row r="17" spans="1:22">
      <c r="A17" s="1" t="s">
        <v>37</v>
      </c>
      <c r="B17">
        <f>HYPERLINK("https://www.suredividend.com/sure-analysis-WBA/","Walgreens Boots Alliance Inc")</f>
        <v>0</v>
      </c>
      <c r="C17">
        <v>47.38</v>
      </c>
      <c r="D17">
        <v>52</v>
      </c>
      <c r="E17">
        <v>0.9111538461538462</v>
      </c>
      <c r="F17">
        <v>0.04031236808780075</v>
      </c>
      <c r="G17">
        <v>0.0187829248992073</v>
      </c>
      <c r="H17">
        <v>0.05</v>
      </c>
      <c r="I17">
        <v>0.1033725685528923</v>
      </c>
      <c r="J17" t="s">
        <v>771</v>
      </c>
      <c r="K17" t="s">
        <v>771</v>
      </c>
      <c r="L17">
        <v>5.2</v>
      </c>
      <c r="M17">
        <v>1.91</v>
      </c>
      <c r="N17">
        <v>0.3673076923076923</v>
      </c>
      <c r="O17">
        <v>46</v>
      </c>
      <c r="P17">
        <v>0.05105766428149994</v>
      </c>
      <c r="Q17">
        <v>0.356508693623149</v>
      </c>
      <c r="R17" t="s">
        <v>775</v>
      </c>
      <c r="S17" t="s">
        <v>780</v>
      </c>
      <c r="T17">
        <v>40983.098558</v>
      </c>
      <c r="U17" s="2">
        <v>44380</v>
      </c>
      <c r="V17" t="s">
        <v>797</v>
      </c>
    </row>
    <row r="18" spans="1:22">
      <c r="A18" s="1" t="s">
        <v>38</v>
      </c>
      <c r="B18">
        <f>HYPERLINK("https://www.suredividend.com/sure-analysis-TNC/","Tennant Co.")</f>
        <v>0</v>
      </c>
      <c r="C18">
        <v>77.38</v>
      </c>
      <c r="D18">
        <v>82</v>
      </c>
      <c r="E18">
        <v>0.9436585365853658</v>
      </c>
      <c r="F18">
        <v>0.01188937710002585</v>
      </c>
      <c r="G18">
        <v>0.01166569926596317</v>
      </c>
      <c r="H18">
        <v>0.08</v>
      </c>
      <c r="I18">
        <v>0.1020921279942275</v>
      </c>
      <c r="J18" t="s">
        <v>771</v>
      </c>
      <c r="K18" t="s">
        <v>772</v>
      </c>
      <c r="L18">
        <v>4.3</v>
      </c>
      <c r="M18">
        <v>0.92</v>
      </c>
      <c r="N18">
        <v>0.213953488372093</v>
      </c>
      <c r="O18">
        <v>48</v>
      </c>
      <c r="P18">
        <v>0.04925151964895069</v>
      </c>
      <c r="Q18">
        <v>0.228591343337138</v>
      </c>
      <c r="R18" t="s">
        <v>775</v>
      </c>
      <c r="S18" t="s">
        <v>782</v>
      </c>
      <c r="T18">
        <v>1444.630898</v>
      </c>
      <c r="U18" s="2">
        <v>44424</v>
      </c>
      <c r="V18" t="s">
        <v>794</v>
      </c>
    </row>
    <row r="19" spans="1:22">
      <c r="A19" s="1" t="s">
        <v>39</v>
      </c>
      <c r="B19">
        <f>HYPERLINK("https://www.suredividend.com/sure-analysis-EFSI/","Eagle Financial Services, Inc.")</f>
        <v>0</v>
      </c>
      <c r="C19">
        <v>33.75</v>
      </c>
      <c r="D19">
        <v>37</v>
      </c>
      <c r="E19">
        <v>0.9121621621621622</v>
      </c>
      <c r="F19">
        <v>0.03318518518518519</v>
      </c>
      <c r="G19">
        <v>0.01855759004257496</v>
      </c>
      <c r="H19">
        <v>0.055</v>
      </c>
      <c r="I19">
        <v>0.1016860143386591</v>
      </c>
      <c r="J19" t="s">
        <v>771</v>
      </c>
      <c r="K19" t="s">
        <v>771</v>
      </c>
      <c r="L19">
        <v>3.4</v>
      </c>
      <c r="M19">
        <v>1.12</v>
      </c>
      <c r="N19">
        <v>0.3294117647058824</v>
      </c>
      <c r="O19">
        <v>35</v>
      </c>
      <c r="P19">
        <v>0.04563955259127317</v>
      </c>
      <c r="Q19">
        <v>0.377343013504083</v>
      </c>
      <c r="R19" t="s">
        <v>775</v>
      </c>
      <c r="S19" t="s">
        <v>786</v>
      </c>
      <c r="T19">
        <v>116.410635</v>
      </c>
      <c r="U19" s="2">
        <v>44408</v>
      </c>
      <c r="V19" t="s">
        <v>794</v>
      </c>
    </row>
    <row r="20" spans="1:22">
      <c r="A20" s="1" t="s">
        <v>40</v>
      </c>
      <c r="B20">
        <f>HYPERLINK("https://www.suredividend.com/sure-analysis-ATO/","Atmos Energy Corp.")</f>
        <v>0</v>
      </c>
      <c r="C20">
        <v>89.95999999999999</v>
      </c>
      <c r="D20">
        <v>97</v>
      </c>
      <c r="E20">
        <v>0.9274226804123711</v>
      </c>
      <c r="F20">
        <v>0.02779012894619831</v>
      </c>
      <c r="G20">
        <v>0.01518328270159519</v>
      </c>
      <c r="H20">
        <v>0.06</v>
      </c>
      <c r="I20">
        <v>0.1011473884667189</v>
      </c>
      <c r="J20" t="s">
        <v>771</v>
      </c>
      <c r="K20" t="s">
        <v>772</v>
      </c>
      <c r="L20">
        <v>5.1</v>
      </c>
      <c r="M20">
        <v>2.5</v>
      </c>
      <c r="N20">
        <v>0.4901960784313726</v>
      </c>
      <c r="O20">
        <v>37</v>
      </c>
      <c r="P20">
        <v>0.07980469415608438</v>
      </c>
      <c r="Q20">
        <v>-0.04958310970997201</v>
      </c>
      <c r="R20" t="s">
        <v>775</v>
      </c>
      <c r="S20" t="s">
        <v>787</v>
      </c>
      <c r="T20">
        <v>11765.941537</v>
      </c>
      <c r="U20" s="2">
        <v>44427</v>
      </c>
      <c r="V20" t="s">
        <v>793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52.52</v>
      </c>
      <c r="D21">
        <v>62</v>
      </c>
      <c r="E21">
        <v>0.8470967741935485</v>
      </c>
      <c r="F21">
        <v>0.02627570449352627</v>
      </c>
      <c r="G21">
        <v>0.03374493439586024</v>
      </c>
      <c r="H21">
        <v>0.045</v>
      </c>
      <c r="I21">
        <v>0.1005879251345099</v>
      </c>
      <c r="J21" t="s">
        <v>771</v>
      </c>
      <c r="K21" t="s">
        <v>772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0.663120028373106</v>
      </c>
      <c r="R21" t="s">
        <v>775</v>
      </c>
      <c r="S21" t="s">
        <v>779</v>
      </c>
      <c r="T21">
        <v>2934.126833</v>
      </c>
      <c r="U21" s="2">
        <v>44453</v>
      </c>
      <c r="V21" t="s">
        <v>794</v>
      </c>
    </row>
    <row r="22" spans="1:22">
      <c r="A22" s="1" t="s">
        <v>42</v>
      </c>
      <c r="B22">
        <f>HYPERLINK("https://www.suredividend.com/sure-analysis-BBY/","Best Buy Co. Inc.")</f>
        <v>0</v>
      </c>
      <c r="C22">
        <v>107.25</v>
      </c>
      <c r="D22">
        <v>116</v>
      </c>
      <c r="E22">
        <v>0.9245689655172413</v>
      </c>
      <c r="F22">
        <v>0.02610722610722611</v>
      </c>
      <c r="G22">
        <v>0.01580919026315275</v>
      </c>
      <c r="H22">
        <v>0.06</v>
      </c>
      <c r="I22">
        <v>0.1003008938056482</v>
      </c>
      <c r="J22" t="s">
        <v>771</v>
      </c>
      <c r="K22" t="s">
        <v>772</v>
      </c>
      <c r="L22">
        <v>9.69</v>
      </c>
      <c r="M22">
        <v>2.8</v>
      </c>
      <c r="N22">
        <v>0.2889576883384933</v>
      </c>
      <c r="O22">
        <v>18</v>
      </c>
      <c r="P22">
        <v>0.07978367728709435</v>
      </c>
      <c r="Q22">
        <v>-0.057598523790694</v>
      </c>
      <c r="R22" t="s">
        <v>775</v>
      </c>
      <c r="S22" t="s">
        <v>785</v>
      </c>
      <c r="T22">
        <v>26379.662595</v>
      </c>
      <c r="U22" s="2">
        <v>44452</v>
      </c>
      <c r="V22" t="s">
        <v>798</v>
      </c>
    </row>
    <row r="23" spans="1:22">
      <c r="A23" s="1" t="s">
        <v>43</v>
      </c>
      <c r="B23">
        <f>HYPERLINK("https://www.suredividend.com/sure-analysis-CAH/","Cardinal Health, Inc.")</f>
        <v>0</v>
      </c>
      <c r="C23">
        <v>48.71</v>
      </c>
      <c r="D23">
        <v>58</v>
      </c>
      <c r="E23">
        <v>0.8398275862068966</v>
      </c>
      <c r="F23">
        <v>0.04023814411825087</v>
      </c>
      <c r="G23">
        <v>0.03552830131840667</v>
      </c>
      <c r="H23">
        <v>0.03</v>
      </c>
      <c r="I23">
        <v>0.09948731774169706</v>
      </c>
      <c r="J23" t="s">
        <v>771</v>
      </c>
      <c r="K23" t="s">
        <v>771</v>
      </c>
      <c r="L23">
        <v>5.75</v>
      </c>
      <c r="M23">
        <v>1.96</v>
      </c>
      <c r="N23">
        <v>0.3408695652173913</v>
      </c>
      <c r="O23">
        <v>34</v>
      </c>
      <c r="P23">
        <v>0.03959498820755258</v>
      </c>
      <c r="Q23">
        <v>0.050391174212691</v>
      </c>
      <c r="R23" t="s">
        <v>775</v>
      </c>
      <c r="S23" t="s">
        <v>780</v>
      </c>
      <c r="T23">
        <v>13821.799086</v>
      </c>
      <c r="U23" s="2">
        <v>44417</v>
      </c>
      <c r="V23" t="s">
        <v>797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386.17</v>
      </c>
      <c r="D24">
        <v>383</v>
      </c>
      <c r="E24">
        <v>1.008276762402089</v>
      </c>
      <c r="F24">
        <v>0.0117046896444571</v>
      </c>
      <c r="G24">
        <v>-0.001647181472631321</v>
      </c>
      <c r="H24">
        <v>0.09</v>
      </c>
      <c r="I24">
        <v>0.09887830649057827</v>
      </c>
      <c r="J24" t="s">
        <v>771</v>
      </c>
      <c r="K24" t="s">
        <v>366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0.32779709189159</v>
      </c>
      <c r="R24" t="s">
        <v>775</v>
      </c>
      <c r="S24" t="s">
        <v>780</v>
      </c>
      <c r="T24">
        <v>94154.223912</v>
      </c>
      <c r="U24" s="2">
        <v>44398</v>
      </c>
      <c r="V24" t="s">
        <v>791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263.68</v>
      </c>
      <c r="D25">
        <v>229</v>
      </c>
      <c r="E25">
        <v>1.151441048034935</v>
      </c>
      <c r="F25">
        <v>0.009557038834951456</v>
      </c>
      <c r="G25">
        <v>-0.02780886084571133</v>
      </c>
      <c r="H25">
        <v>0.12</v>
      </c>
      <c r="I25">
        <v>0.09836030955124198</v>
      </c>
      <c r="J25" t="s">
        <v>771</v>
      </c>
      <c r="K25" t="s">
        <v>366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0.194683910324401</v>
      </c>
      <c r="R25" t="s">
        <v>775</v>
      </c>
      <c r="S25" t="s">
        <v>780</v>
      </c>
      <c r="T25">
        <v>99432.745001</v>
      </c>
      <c r="U25" s="2">
        <v>44405</v>
      </c>
      <c r="V25" t="s">
        <v>791</v>
      </c>
    </row>
    <row r="26" spans="1:22">
      <c r="A26" s="1" t="s">
        <v>46</v>
      </c>
      <c r="B26">
        <f>HYPERLINK("https://www.suredividend.com/sure-analysis-WHR/","Whirlpool Corp.")</f>
        <v>0</v>
      </c>
      <c r="C26">
        <v>198.77</v>
      </c>
      <c r="D26">
        <v>286</v>
      </c>
      <c r="E26">
        <v>0.6950000000000001</v>
      </c>
      <c r="F26">
        <v>0.02817326558333752</v>
      </c>
      <c r="G26">
        <v>0.07548173489323573</v>
      </c>
      <c r="H26">
        <v>0</v>
      </c>
      <c r="I26">
        <v>0.09821723934243698</v>
      </c>
      <c r="J26" t="s">
        <v>771</v>
      </c>
      <c r="K26" t="s">
        <v>772</v>
      </c>
      <c r="L26">
        <v>26</v>
      </c>
      <c r="M26">
        <v>5.6</v>
      </c>
      <c r="N26">
        <v>0.2153846153846154</v>
      </c>
      <c r="O26">
        <v>11</v>
      </c>
      <c r="P26">
        <v>0.03990057173719119</v>
      </c>
      <c r="Q26">
        <v>0.012015681482612</v>
      </c>
      <c r="R26" t="s">
        <v>775</v>
      </c>
      <c r="S26" t="s">
        <v>785</v>
      </c>
      <c r="T26">
        <v>12463.573701</v>
      </c>
      <c r="U26" s="2">
        <v>44399</v>
      </c>
      <c r="V26" t="s">
        <v>797</v>
      </c>
    </row>
    <row r="27" spans="1:22">
      <c r="A27" s="1" t="s">
        <v>47</v>
      </c>
      <c r="B27">
        <f>HYPERLINK("https://www.suredividend.com/sure-analysis-ABBV/","Abbvie Inc")</f>
        <v>0</v>
      </c>
      <c r="C27">
        <v>111.18</v>
      </c>
      <c r="D27">
        <v>126</v>
      </c>
      <c r="E27">
        <v>0.8823809523809525</v>
      </c>
      <c r="F27">
        <v>0.04677100197877316</v>
      </c>
      <c r="G27">
        <v>0.025342065632046</v>
      </c>
      <c r="H27">
        <v>0.03</v>
      </c>
      <c r="I27">
        <v>0.09652728665557819</v>
      </c>
      <c r="J27" t="s">
        <v>771</v>
      </c>
      <c r="K27" t="s">
        <v>771</v>
      </c>
      <c r="L27">
        <v>12.57</v>
      </c>
      <c r="M27">
        <v>5.2</v>
      </c>
      <c r="N27">
        <v>0.4136833731105807</v>
      </c>
      <c r="O27">
        <v>49</v>
      </c>
      <c r="P27">
        <v>0.05010553388446692</v>
      </c>
      <c r="Q27">
        <v>0.330499529693906</v>
      </c>
      <c r="R27" t="s">
        <v>775</v>
      </c>
      <c r="S27" t="s">
        <v>780</v>
      </c>
      <c r="T27">
        <v>196474.575648</v>
      </c>
      <c r="U27" s="2">
        <v>44410</v>
      </c>
      <c r="V27" t="s">
        <v>794</v>
      </c>
    </row>
    <row r="28" spans="1:22">
      <c r="A28" s="1" t="s">
        <v>48</v>
      </c>
      <c r="B28">
        <f>HYPERLINK("https://www.suredividend.com/sure-analysis-QCOM/","Qualcomm, Inc.")</f>
        <v>0</v>
      </c>
      <c r="C28">
        <v>126.55</v>
      </c>
      <c r="D28">
        <v>130</v>
      </c>
      <c r="E28">
        <v>0.9734615384615385</v>
      </c>
      <c r="F28">
        <v>0.02149348083761359</v>
      </c>
      <c r="G28">
        <v>0.005393887605381842</v>
      </c>
      <c r="H28">
        <v>0.07000000000000001</v>
      </c>
      <c r="I28">
        <v>0.09481874435761295</v>
      </c>
      <c r="J28" t="s">
        <v>771</v>
      </c>
      <c r="K28" t="s">
        <v>772</v>
      </c>
      <c r="L28">
        <v>8.26</v>
      </c>
      <c r="M28">
        <v>2.72</v>
      </c>
      <c r="N28">
        <v>0.3292978208232446</v>
      </c>
      <c r="O28">
        <v>19</v>
      </c>
      <c r="P28">
        <v>0.06972270615977982</v>
      </c>
      <c r="Q28">
        <v>0.03268440005973301</v>
      </c>
      <c r="R28" t="s">
        <v>775</v>
      </c>
      <c r="S28" t="s">
        <v>783</v>
      </c>
      <c r="T28">
        <v>142748.4</v>
      </c>
      <c r="U28" s="2">
        <v>44407</v>
      </c>
      <c r="V28" t="s">
        <v>791</v>
      </c>
    </row>
    <row r="29" spans="1:22">
      <c r="A29" s="1" t="s">
        <v>49</v>
      </c>
      <c r="B29">
        <f>HYPERLINK("https://www.suredividend.com/sure-analysis-BANF/","Bancfirst Corp.")</f>
        <v>0</v>
      </c>
      <c r="C29">
        <v>63.04</v>
      </c>
      <c r="D29">
        <v>68</v>
      </c>
      <c r="E29">
        <v>0.9270588235294117</v>
      </c>
      <c r="F29">
        <v>0.02157360406091371</v>
      </c>
      <c r="G29">
        <v>0.01526295907993402</v>
      </c>
      <c r="H29">
        <v>0.06</v>
      </c>
      <c r="I29">
        <v>0.09474786851198336</v>
      </c>
      <c r="J29" t="s">
        <v>771</v>
      </c>
      <c r="K29" t="s">
        <v>772</v>
      </c>
      <c r="L29">
        <v>4.55</v>
      </c>
      <c r="M29">
        <v>1.36</v>
      </c>
      <c r="N29">
        <v>0.2989010989010989</v>
      </c>
      <c r="O29">
        <v>28</v>
      </c>
      <c r="P29">
        <v>0.06000153927394081</v>
      </c>
      <c r="Q29">
        <v>0.446375800737871</v>
      </c>
      <c r="R29" t="s">
        <v>775</v>
      </c>
      <c r="S29" t="s">
        <v>786</v>
      </c>
      <c r="T29">
        <v>2066.7357</v>
      </c>
      <c r="U29" s="2">
        <v>44399</v>
      </c>
      <c r="V29" t="s">
        <v>796</v>
      </c>
    </row>
    <row r="30" spans="1:22">
      <c r="A30" s="1" t="s">
        <v>50</v>
      </c>
      <c r="B30">
        <f>HYPERLINK("https://www.suredividend.com/sure-analysis-PPG/","PPG Industries, Inc.")</f>
        <v>0</v>
      </c>
      <c r="C30">
        <v>150.74</v>
      </c>
      <c r="D30">
        <v>151</v>
      </c>
      <c r="E30">
        <v>0.9982781456953643</v>
      </c>
      <c r="F30">
        <v>0.01565609659015523</v>
      </c>
      <c r="G30">
        <v>0.0003447270846497208</v>
      </c>
      <c r="H30">
        <v>0.08</v>
      </c>
      <c r="I30">
        <v>0.0945631962928648</v>
      </c>
      <c r="J30" t="s">
        <v>771</v>
      </c>
      <c r="K30" t="s">
        <v>772</v>
      </c>
      <c r="L30">
        <v>7.97</v>
      </c>
      <c r="M30">
        <v>2.36</v>
      </c>
      <c r="N30">
        <v>0.2961104140526976</v>
      </c>
      <c r="O30">
        <v>50</v>
      </c>
      <c r="P30">
        <v>0.08014856837381279</v>
      </c>
      <c r="Q30">
        <v>0.125521731663792</v>
      </c>
      <c r="R30" t="s">
        <v>775</v>
      </c>
      <c r="S30" t="s">
        <v>781</v>
      </c>
      <c r="T30">
        <v>35779.130869</v>
      </c>
      <c r="U30" s="2">
        <v>44397</v>
      </c>
      <c r="V30" t="s">
        <v>791</v>
      </c>
    </row>
    <row r="31" spans="1:22">
      <c r="A31" s="1" t="s">
        <v>51</v>
      </c>
      <c r="B31">
        <f>HYPERLINK("https://www.suredividend.com/sure-analysis-MDU/","MDU Resources Group Inc")</f>
        <v>0</v>
      </c>
      <c r="C31">
        <v>30.84</v>
      </c>
      <c r="D31">
        <v>34</v>
      </c>
      <c r="E31">
        <v>0.9070588235294118</v>
      </c>
      <c r="F31">
        <v>0.02756160830090791</v>
      </c>
      <c r="G31">
        <v>0.01970115103409764</v>
      </c>
      <c r="H31">
        <v>0.05</v>
      </c>
      <c r="I31">
        <v>0.09236517551100953</v>
      </c>
      <c r="J31" t="s">
        <v>771</v>
      </c>
      <c r="K31" t="s">
        <v>772</v>
      </c>
      <c r="L31">
        <v>2.1</v>
      </c>
      <c r="M31">
        <v>0.85</v>
      </c>
      <c r="N31">
        <v>0.4047619047619047</v>
      </c>
      <c r="O31">
        <v>30</v>
      </c>
      <c r="P31">
        <v>0.02463800770149693</v>
      </c>
      <c r="Q31">
        <v>0.363919810006501</v>
      </c>
      <c r="R31" t="s">
        <v>775</v>
      </c>
      <c r="S31" t="s">
        <v>781</v>
      </c>
      <c r="T31">
        <v>6242.969881</v>
      </c>
      <c r="U31" s="2">
        <v>44428</v>
      </c>
      <c r="V31" t="s">
        <v>793</v>
      </c>
    </row>
    <row r="32" spans="1:22">
      <c r="A32" s="1" t="s">
        <v>52</v>
      </c>
      <c r="B32">
        <f>HYPERLINK("https://www.suredividend.com/sure-analysis-UNM/","Unum Group")</f>
        <v>0</v>
      </c>
      <c r="C32">
        <v>28.32</v>
      </c>
      <c r="D32">
        <v>34</v>
      </c>
      <c r="E32">
        <v>0.8329411764705883</v>
      </c>
      <c r="F32">
        <v>0.0423728813559322</v>
      </c>
      <c r="G32">
        <v>0.03723492982880772</v>
      </c>
      <c r="H32">
        <v>0.02</v>
      </c>
      <c r="I32">
        <v>0.09159798335775227</v>
      </c>
      <c r="J32" t="s">
        <v>771</v>
      </c>
      <c r="K32" t="s">
        <v>771</v>
      </c>
      <c r="L32">
        <v>4.8</v>
      </c>
      <c r="M32">
        <v>1.2</v>
      </c>
      <c r="N32">
        <v>0.25</v>
      </c>
      <c r="O32">
        <v>13</v>
      </c>
      <c r="P32">
        <v>0.01924487649145656</v>
      </c>
      <c r="Q32">
        <v>0.589118577873543</v>
      </c>
      <c r="R32" t="s">
        <v>775</v>
      </c>
      <c r="S32" t="s">
        <v>786</v>
      </c>
      <c r="T32">
        <v>5788.427885</v>
      </c>
      <c r="U32" s="2">
        <v>44415</v>
      </c>
      <c r="V32" t="s">
        <v>797</v>
      </c>
    </row>
    <row r="33" spans="1:22">
      <c r="A33" s="1" t="s">
        <v>53</v>
      </c>
      <c r="B33">
        <f>HYPERLINK("https://www.suredividend.com/sure-analysis-BKH/","Black Hills Corporation")</f>
        <v>0</v>
      </c>
      <c r="C33">
        <v>63.99</v>
      </c>
      <c r="D33">
        <v>70</v>
      </c>
      <c r="E33">
        <v>0.9141428571428571</v>
      </c>
      <c r="F33">
        <v>0.03531801844038131</v>
      </c>
      <c r="G33">
        <v>0.01811582042828119</v>
      </c>
      <c r="H33">
        <v>0.04</v>
      </c>
      <c r="I33">
        <v>0.08957697681816579</v>
      </c>
      <c r="J33" t="s">
        <v>771</v>
      </c>
      <c r="K33" t="s">
        <v>771</v>
      </c>
      <c r="L33">
        <v>3.9</v>
      </c>
      <c r="M33">
        <v>2.26</v>
      </c>
      <c r="N33">
        <v>0.5794871794871794</v>
      </c>
      <c r="O33">
        <v>49</v>
      </c>
      <c r="P33">
        <v>0.04967972745840021</v>
      </c>
      <c r="Q33">
        <v>0.146012239174312</v>
      </c>
      <c r="R33" t="s">
        <v>775</v>
      </c>
      <c r="S33" t="s">
        <v>787</v>
      </c>
      <c r="T33">
        <v>4062.102477</v>
      </c>
      <c r="U33" s="2">
        <v>44418</v>
      </c>
      <c r="V33" t="s">
        <v>794</v>
      </c>
    </row>
    <row r="34" spans="1:22">
      <c r="A34" s="1" t="s">
        <v>54</v>
      </c>
      <c r="B34">
        <f>HYPERLINK("https://www.suredividend.com/sure-analysis-LEG/","Leggett &amp; Platt, Inc.")</f>
        <v>0</v>
      </c>
      <c r="C34">
        <v>45.25</v>
      </c>
      <c r="D34">
        <v>47</v>
      </c>
      <c r="E34">
        <v>0.9627659574468085</v>
      </c>
      <c r="F34">
        <v>0.03712707182320442</v>
      </c>
      <c r="G34">
        <v>0.007617855652920058</v>
      </c>
      <c r="H34">
        <v>0.05</v>
      </c>
      <c r="I34">
        <v>0.08941873555981972</v>
      </c>
      <c r="J34" t="s">
        <v>771</v>
      </c>
      <c r="K34" t="s">
        <v>771</v>
      </c>
      <c r="L34">
        <v>2.96</v>
      </c>
      <c r="M34">
        <v>1.68</v>
      </c>
      <c r="N34">
        <v>0.5675675675675675</v>
      </c>
      <c r="O34">
        <v>48</v>
      </c>
      <c r="P34">
        <v>0.03959498820755258</v>
      </c>
      <c r="Q34">
        <v>0.042453786468604</v>
      </c>
      <c r="R34" t="s">
        <v>775</v>
      </c>
      <c r="S34" t="s">
        <v>785</v>
      </c>
      <c r="T34">
        <v>6031.775859</v>
      </c>
      <c r="U34" s="2">
        <v>44417</v>
      </c>
      <c r="V34" t="s">
        <v>794</v>
      </c>
    </row>
    <row r="35" spans="1:22">
      <c r="A35" s="1" t="s">
        <v>55</v>
      </c>
      <c r="B35">
        <f>HYPERLINK("https://www.suredividend.com/sure-analysis-MATW/","Matthews International Corp.")</f>
        <v>0</v>
      </c>
      <c r="C35">
        <v>35</v>
      </c>
      <c r="D35">
        <v>42</v>
      </c>
      <c r="E35">
        <v>0.8333333333333334</v>
      </c>
      <c r="F35">
        <v>0.02457142857142857</v>
      </c>
      <c r="G35">
        <v>0.03713728933664817</v>
      </c>
      <c r="H35">
        <v>0.03</v>
      </c>
      <c r="I35">
        <v>0.08932745677316145</v>
      </c>
      <c r="J35" t="s">
        <v>771</v>
      </c>
      <c r="K35" t="s">
        <v>772</v>
      </c>
      <c r="L35">
        <v>3.25</v>
      </c>
      <c r="M35">
        <v>0.86</v>
      </c>
      <c r="N35">
        <v>0.2646153846153846</v>
      </c>
      <c r="O35">
        <v>27</v>
      </c>
      <c r="P35">
        <v>0.05045837224621441</v>
      </c>
      <c r="Q35">
        <v>0.448459666605969</v>
      </c>
      <c r="R35" t="s">
        <v>775</v>
      </c>
      <c r="S35" t="s">
        <v>782</v>
      </c>
      <c r="T35">
        <v>1106.443485</v>
      </c>
      <c r="U35" s="2">
        <v>44417</v>
      </c>
      <c r="V35" t="s">
        <v>792</v>
      </c>
    </row>
    <row r="36" spans="1:22">
      <c r="A36" s="1" t="s">
        <v>56</v>
      </c>
      <c r="B36">
        <f>HYPERLINK("https://www.suredividend.com/sure-analysis-MMM/","3M Co.")</f>
        <v>0</v>
      </c>
      <c r="C36">
        <v>176.95</v>
      </c>
      <c r="D36">
        <v>188</v>
      </c>
      <c r="E36">
        <v>0.9412234042553191</v>
      </c>
      <c r="F36">
        <v>0.03345577846849393</v>
      </c>
      <c r="G36">
        <v>0.01218863448486451</v>
      </c>
      <c r="H36">
        <v>0.05</v>
      </c>
      <c r="I36">
        <v>0.08929183882115121</v>
      </c>
      <c r="J36" t="s">
        <v>771</v>
      </c>
      <c r="K36" t="s">
        <v>771</v>
      </c>
      <c r="L36">
        <v>9.9</v>
      </c>
      <c r="M36">
        <v>5.92</v>
      </c>
      <c r="N36">
        <v>0.5979797979797979</v>
      </c>
      <c r="O36">
        <v>63</v>
      </c>
      <c r="P36">
        <v>0.02011987338221144</v>
      </c>
      <c r="Q36">
        <v>0.07891012699982401</v>
      </c>
      <c r="R36" t="s">
        <v>775</v>
      </c>
      <c r="S36" t="s">
        <v>782</v>
      </c>
      <c r="T36">
        <v>102390.038868</v>
      </c>
      <c r="U36" s="2">
        <v>44404</v>
      </c>
      <c r="V36" t="s">
        <v>791</v>
      </c>
    </row>
    <row r="37" spans="1:22">
      <c r="A37" s="1" t="s">
        <v>57</v>
      </c>
      <c r="B37">
        <f>HYPERLINK("https://www.suredividend.com/sure-analysis-SKM/","SK Telecom Co Ltd")</f>
        <v>0</v>
      </c>
      <c r="C37">
        <v>28.27</v>
      </c>
      <c r="D37">
        <v>30</v>
      </c>
      <c r="E37">
        <v>0.9423333333333334</v>
      </c>
      <c r="F37">
        <v>0.03537318712415988</v>
      </c>
      <c r="G37">
        <v>0.0119500804108188</v>
      </c>
      <c r="H37">
        <v>0.05</v>
      </c>
      <c r="I37">
        <v>0.08895325940842147</v>
      </c>
      <c r="J37" t="s">
        <v>771</v>
      </c>
      <c r="K37" t="s">
        <v>771</v>
      </c>
      <c r="L37">
        <v>9</v>
      </c>
      <c r="M37">
        <v>1</v>
      </c>
      <c r="N37">
        <v>0.1111111111111111</v>
      </c>
      <c r="O37">
        <v>0</v>
      </c>
      <c r="P37">
        <v>0</v>
      </c>
      <c r="Q37">
        <v>0.280727028912627</v>
      </c>
      <c r="R37" t="s">
        <v>775</v>
      </c>
      <c r="S37" t="s">
        <v>779</v>
      </c>
      <c r="T37">
        <v>18334.262183</v>
      </c>
      <c r="U37" s="2">
        <v>44439</v>
      </c>
      <c r="V37" t="s">
        <v>792</v>
      </c>
    </row>
    <row r="38" spans="1:22">
      <c r="A38" s="1" t="s">
        <v>58</v>
      </c>
      <c r="B38">
        <f>HYPERLINK("https://www.suredividend.com/sure-analysis-BRC/","Brady Corp.")</f>
        <v>0</v>
      </c>
      <c r="C38">
        <v>50.8</v>
      </c>
      <c r="D38">
        <v>57</v>
      </c>
      <c r="E38">
        <v>0.8912280701754386</v>
      </c>
      <c r="F38">
        <v>0.01771653543307087</v>
      </c>
      <c r="G38">
        <v>0.02329824354742671</v>
      </c>
      <c r="H38">
        <v>0.05</v>
      </c>
      <c r="I38">
        <v>0.08818811988549879</v>
      </c>
      <c r="J38" t="s">
        <v>771</v>
      </c>
      <c r="K38" t="s">
        <v>772</v>
      </c>
      <c r="L38">
        <v>3</v>
      </c>
      <c r="M38">
        <v>0.9</v>
      </c>
      <c r="N38">
        <v>0.3</v>
      </c>
      <c r="O38">
        <v>36</v>
      </c>
      <c r="P38">
        <v>0.01924487649145656</v>
      </c>
      <c r="Q38">
        <v>0.227112420889897</v>
      </c>
      <c r="R38" t="s">
        <v>775</v>
      </c>
      <c r="S38" t="s">
        <v>782</v>
      </c>
      <c r="T38">
        <v>2465.234846</v>
      </c>
      <c r="U38" s="2">
        <v>44461</v>
      </c>
      <c r="V38" t="s">
        <v>791</v>
      </c>
    </row>
    <row r="39" spans="1:22">
      <c r="A39" s="1" t="s">
        <v>59</v>
      </c>
      <c r="B39">
        <f>HYPERLINK("https://www.suredividend.com/sure-analysis-FMCB/","Farmers &amp; Merchants Bancorp")</f>
        <v>0</v>
      </c>
      <c r="C39">
        <v>905</v>
      </c>
      <c r="D39">
        <v>1008</v>
      </c>
      <c r="E39">
        <v>0.8978174603174603</v>
      </c>
      <c r="F39">
        <v>0.0169060773480663</v>
      </c>
      <c r="G39">
        <v>0.02179174702800979</v>
      </c>
      <c r="H39">
        <v>0.05</v>
      </c>
      <c r="I39">
        <v>0.08729609715542885</v>
      </c>
      <c r="J39" t="s">
        <v>771</v>
      </c>
      <c r="K39" t="s">
        <v>772</v>
      </c>
      <c r="L39">
        <v>84</v>
      </c>
      <c r="M39">
        <v>15.3</v>
      </c>
      <c r="N39">
        <v>0.1821428571428572</v>
      </c>
      <c r="O39">
        <v>56</v>
      </c>
      <c r="P39">
        <v>0.0500311005456211</v>
      </c>
      <c r="Q39">
        <v>0.295309904683797</v>
      </c>
      <c r="R39" t="s">
        <v>775</v>
      </c>
      <c r="S39" t="s">
        <v>786</v>
      </c>
      <c r="T39">
        <v>717.62518</v>
      </c>
      <c r="U39" s="2">
        <v>44424</v>
      </c>
      <c r="V39" t="s">
        <v>795</v>
      </c>
    </row>
    <row r="40" spans="1:22">
      <c r="A40" s="1" t="s">
        <v>60</v>
      </c>
      <c r="B40">
        <f>HYPERLINK("https://www.suredividend.com/sure-analysis-INTU/","Intuit Inc")</f>
        <v>0</v>
      </c>
      <c r="C40">
        <v>531.12</v>
      </c>
      <c r="D40">
        <v>446</v>
      </c>
      <c r="E40">
        <v>1.19085201793722</v>
      </c>
      <c r="F40">
        <v>0.005121253200783251</v>
      </c>
      <c r="G40">
        <v>-0.03433066480374491</v>
      </c>
      <c r="H40">
        <v>0.12</v>
      </c>
      <c r="I40">
        <v>0.08682152133667032</v>
      </c>
      <c r="J40" t="s">
        <v>771</v>
      </c>
      <c r="K40" t="s">
        <v>489</v>
      </c>
      <c r="L40">
        <v>11.15</v>
      </c>
      <c r="M40">
        <v>2.72</v>
      </c>
      <c r="N40">
        <v>0.2439461883408072</v>
      </c>
      <c r="O40">
        <v>10</v>
      </c>
      <c r="P40">
        <v>0.1198331558543506</v>
      </c>
      <c r="Q40">
        <v>0.562378656199035</v>
      </c>
      <c r="R40" t="s">
        <v>775</v>
      </c>
      <c r="S40" t="s">
        <v>783</v>
      </c>
      <c r="T40">
        <v>145550.776151</v>
      </c>
      <c r="U40" s="2">
        <v>44434</v>
      </c>
      <c r="V40" t="s">
        <v>790</v>
      </c>
    </row>
    <row r="41" spans="1:22">
      <c r="A41" s="1" t="s">
        <v>61</v>
      </c>
      <c r="B41">
        <f>HYPERLINK("https://www.suredividend.com/sure-analysis-SEIC/","SEI Investments Co.")</f>
        <v>0</v>
      </c>
      <c r="C41">
        <v>59.95</v>
      </c>
      <c r="D41">
        <v>64</v>
      </c>
      <c r="E41">
        <v>0.93671875</v>
      </c>
      <c r="F41">
        <v>0.01234361968306922</v>
      </c>
      <c r="G41">
        <v>0.01316028458650975</v>
      </c>
      <c r="H41">
        <v>0.06</v>
      </c>
      <c r="I41">
        <v>0.08547655264574416</v>
      </c>
      <c r="J41" t="s">
        <v>771</v>
      </c>
      <c r="K41" t="s">
        <v>772</v>
      </c>
      <c r="L41">
        <v>3.75</v>
      </c>
      <c r="M41">
        <v>0.74</v>
      </c>
      <c r="N41">
        <v>0.1973333333333333</v>
      </c>
      <c r="O41">
        <v>30</v>
      </c>
      <c r="P41">
        <v>0.08053529061413389</v>
      </c>
      <c r="Q41">
        <v>0.09968522771463501</v>
      </c>
      <c r="R41" t="s">
        <v>775</v>
      </c>
      <c r="S41" t="s">
        <v>786</v>
      </c>
      <c r="T41">
        <v>8457.543849</v>
      </c>
      <c r="U41" s="2">
        <v>44400</v>
      </c>
      <c r="V41" t="s">
        <v>793</v>
      </c>
    </row>
    <row r="42" spans="1:22">
      <c r="A42" s="1" t="s">
        <v>62</v>
      </c>
      <c r="B42">
        <f>HYPERLINK("https://www.suredividend.com/sure-analysis-JNJ/","Johnson &amp; Johnson")</f>
        <v>0</v>
      </c>
      <c r="C42">
        <v>160.93</v>
      </c>
      <c r="D42">
        <v>162</v>
      </c>
      <c r="E42">
        <v>0.9933950617283951</v>
      </c>
      <c r="F42">
        <v>0.02634685888274405</v>
      </c>
      <c r="G42">
        <v>0.0013262481706795</v>
      </c>
      <c r="H42">
        <v>0.06</v>
      </c>
      <c r="I42">
        <v>0.08511931157453234</v>
      </c>
      <c r="J42" t="s">
        <v>771</v>
      </c>
      <c r="K42" t="s">
        <v>771</v>
      </c>
      <c r="L42">
        <v>9.550000000000001</v>
      </c>
      <c r="M42">
        <v>4.24</v>
      </c>
      <c r="N42">
        <v>0.443979057591623</v>
      </c>
      <c r="O42">
        <v>59</v>
      </c>
      <c r="P42">
        <v>0.05984764821935884</v>
      </c>
      <c r="Q42">
        <v>0.09327074296622601</v>
      </c>
      <c r="R42" t="s">
        <v>775</v>
      </c>
      <c r="S42" t="s">
        <v>780</v>
      </c>
      <c r="T42">
        <v>423645.343066</v>
      </c>
      <c r="U42" s="2">
        <v>44399</v>
      </c>
      <c r="V42" t="s">
        <v>791</v>
      </c>
    </row>
    <row r="43" spans="1:22">
      <c r="A43" s="1" t="s">
        <v>63</v>
      </c>
      <c r="B43">
        <f>HYPERLINK("https://www.suredividend.com/sure-analysis-RNR/","RenaissanceRe Holdings Ltd")</f>
        <v>0</v>
      </c>
      <c r="C43">
        <v>147.31</v>
      </c>
      <c r="D43">
        <v>167</v>
      </c>
      <c r="E43">
        <v>0.8820958083832335</v>
      </c>
      <c r="F43">
        <v>0.00977530378114181</v>
      </c>
      <c r="G43">
        <v>0.02540834694431426</v>
      </c>
      <c r="H43">
        <v>0.05</v>
      </c>
      <c r="I43">
        <v>0.08443605878387639</v>
      </c>
      <c r="J43" t="s">
        <v>771</v>
      </c>
      <c r="K43" t="s">
        <v>366</v>
      </c>
      <c r="L43">
        <v>11</v>
      </c>
      <c r="M43">
        <v>1.44</v>
      </c>
      <c r="N43">
        <v>0.1309090909090909</v>
      </c>
      <c r="O43">
        <v>26</v>
      </c>
      <c r="P43">
        <v>0.02635185407071083</v>
      </c>
      <c r="Q43">
        <v>-0.141599639647829</v>
      </c>
      <c r="R43" t="s">
        <v>775</v>
      </c>
      <c r="S43" t="s">
        <v>786</v>
      </c>
      <c r="T43">
        <v>6939.094854</v>
      </c>
      <c r="U43" s="2">
        <v>44403</v>
      </c>
      <c r="V43" t="s">
        <v>797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37.9</v>
      </c>
      <c r="D44">
        <v>41</v>
      </c>
      <c r="E44">
        <v>0.924390243902439</v>
      </c>
      <c r="F44">
        <v>0.01952506596306069</v>
      </c>
      <c r="G44">
        <v>0.01584846653667826</v>
      </c>
      <c r="H44">
        <v>0.05</v>
      </c>
      <c r="I44">
        <v>0.08419036162161042</v>
      </c>
      <c r="J44" t="s">
        <v>771</v>
      </c>
      <c r="K44" t="s">
        <v>772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0.678558300005757</v>
      </c>
      <c r="R44" t="s">
        <v>775</v>
      </c>
      <c r="S44" t="s">
        <v>786</v>
      </c>
      <c r="T44">
        <v>455.026149</v>
      </c>
      <c r="U44" s="2">
        <v>44400</v>
      </c>
      <c r="V44" t="s">
        <v>795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389.72</v>
      </c>
      <c r="D45">
        <v>369</v>
      </c>
      <c r="E45">
        <v>1.056151761517615</v>
      </c>
      <c r="F45">
        <v>0.01611413322385302</v>
      </c>
      <c r="G45">
        <v>-0.01086690165481641</v>
      </c>
      <c r="H45">
        <v>0.08</v>
      </c>
      <c r="I45">
        <v>0.08350494322104729</v>
      </c>
      <c r="J45" t="s">
        <v>771</v>
      </c>
      <c r="K45" t="s">
        <v>772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0.252722208560954</v>
      </c>
      <c r="R45" t="s">
        <v>775</v>
      </c>
      <c r="S45" t="s">
        <v>782</v>
      </c>
      <c r="T45">
        <v>62397.719621</v>
      </c>
      <c r="U45" s="2">
        <v>44409</v>
      </c>
      <c r="V45" t="s">
        <v>798</v>
      </c>
    </row>
    <row r="46" spans="1:22">
      <c r="A46" s="1" t="s">
        <v>66</v>
      </c>
      <c r="B46">
        <f>HYPERLINK("https://www.suredividend.com/sure-analysis-FMS/","Fresenius Medical Care AG &amp; Co. KGaA")</f>
        <v>0</v>
      </c>
      <c r="C46">
        <v>34.89</v>
      </c>
      <c r="D46">
        <v>35</v>
      </c>
      <c r="E46">
        <v>0.9968571428571429</v>
      </c>
      <c r="F46">
        <v>0.0235024362281456</v>
      </c>
      <c r="G46">
        <v>0.0006297594734290257</v>
      </c>
      <c r="H46">
        <v>0.06</v>
      </c>
      <c r="I46">
        <v>0.08201568573840001</v>
      </c>
      <c r="J46" t="s">
        <v>771</v>
      </c>
      <c r="K46" t="s">
        <v>772</v>
      </c>
      <c r="L46">
        <v>2.17</v>
      </c>
      <c r="M46">
        <v>0.82</v>
      </c>
      <c r="N46">
        <v>0.3778801843317972</v>
      </c>
      <c r="O46">
        <v>24</v>
      </c>
      <c r="P46">
        <v>0.06051243834129849</v>
      </c>
      <c r="Q46">
        <v>-0.175103200760351</v>
      </c>
      <c r="R46" t="s">
        <v>775</v>
      </c>
      <c r="S46" t="s">
        <v>780</v>
      </c>
      <c r="T46">
        <v>20444.948545</v>
      </c>
      <c r="U46" s="2">
        <v>44409</v>
      </c>
      <c r="V46" t="s">
        <v>791</v>
      </c>
    </row>
    <row r="47" spans="1:22">
      <c r="A47" s="1" t="s">
        <v>67</v>
      </c>
      <c r="B47">
        <f>HYPERLINK("https://www.suredividend.com/sure-analysis-CP/","Canadian Pacific Railway Ltd")</f>
        <v>0</v>
      </c>
      <c r="C47">
        <v>69.20999999999999</v>
      </c>
      <c r="D47">
        <v>61</v>
      </c>
      <c r="E47">
        <v>1.134590163934426</v>
      </c>
      <c r="F47">
        <v>0.008813755237682417</v>
      </c>
      <c r="G47">
        <v>-0.02493807710170826</v>
      </c>
      <c r="H47">
        <v>0.1</v>
      </c>
      <c r="I47">
        <v>0.08190939119052532</v>
      </c>
      <c r="J47" t="s">
        <v>771</v>
      </c>
      <c r="K47" t="s">
        <v>489</v>
      </c>
      <c r="L47">
        <v>3.06</v>
      </c>
      <c r="M47">
        <v>0.61</v>
      </c>
      <c r="N47">
        <v>0.1993464052287582</v>
      </c>
      <c r="O47">
        <v>5</v>
      </c>
      <c r="P47">
        <v>0.1210339987642413</v>
      </c>
      <c r="Q47">
        <v>0.111784010936317</v>
      </c>
      <c r="R47" t="s">
        <v>775</v>
      </c>
      <c r="S47" t="s">
        <v>782</v>
      </c>
      <c r="T47">
        <v>46155.169748</v>
      </c>
      <c r="U47" s="2">
        <v>44411</v>
      </c>
      <c r="V47" t="s">
        <v>799</v>
      </c>
    </row>
    <row r="48" spans="1:22">
      <c r="A48" s="1" t="s">
        <v>68</v>
      </c>
      <c r="B48">
        <f>HYPERLINK("https://www.suredividend.com/sure-analysis-NFG/","National Fuel Gas Co.")</f>
        <v>0</v>
      </c>
      <c r="C48">
        <v>56.79</v>
      </c>
      <c r="D48">
        <v>61</v>
      </c>
      <c r="E48">
        <v>0.930983606557377</v>
      </c>
      <c r="F48">
        <v>0.03169572107765452</v>
      </c>
      <c r="G48">
        <v>0.01440549538078084</v>
      </c>
      <c r="H48">
        <v>0.04</v>
      </c>
      <c r="I48">
        <v>0.08094127299144516</v>
      </c>
      <c r="J48" t="s">
        <v>771</v>
      </c>
      <c r="K48" t="s">
        <v>771</v>
      </c>
      <c r="L48">
        <v>4.05</v>
      </c>
      <c r="M48">
        <v>1.8</v>
      </c>
      <c r="N48">
        <v>0.4444444444444445</v>
      </c>
      <c r="O48">
        <v>51</v>
      </c>
      <c r="P48">
        <v>0.02129568760013512</v>
      </c>
      <c r="Q48">
        <v>0.402908088398772</v>
      </c>
      <c r="R48" t="s">
        <v>775</v>
      </c>
      <c r="S48" t="s">
        <v>787</v>
      </c>
      <c r="T48">
        <v>5178.177736</v>
      </c>
      <c r="U48" s="2">
        <v>44427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583.92</v>
      </c>
      <c r="D49">
        <v>530</v>
      </c>
      <c r="E49">
        <v>1.101735849056604</v>
      </c>
      <c r="F49">
        <v>0.001781065899438279</v>
      </c>
      <c r="G49">
        <v>-0.01919086117614588</v>
      </c>
      <c r="H49">
        <v>0.1</v>
      </c>
      <c r="I49">
        <v>0.08091975206345925</v>
      </c>
      <c r="J49" t="s">
        <v>771</v>
      </c>
      <c r="K49" t="s">
        <v>489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0.259154379244567</v>
      </c>
      <c r="R49" t="s">
        <v>775</v>
      </c>
      <c r="S49" t="s">
        <v>780</v>
      </c>
      <c r="T49">
        <v>229725.163504</v>
      </c>
      <c r="U49" s="2">
        <v>44405</v>
      </c>
      <c r="V49" t="s">
        <v>790</v>
      </c>
    </row>
    <row r="50" spans="1:22">
      <c r="A50" s="1" t="s">
        <v>70</v>
      </c>
      <c r="B50">
        <f>HYPERLINK("https://www.suredividend.com/sure-analysis-WMT/","Walmart Inc")</f>
        <v>0</v>
      </c>
      <c r="C50">
        <v>139.66</v>
      </c>
      <c r="D50">
        <v>151</v>
      </c>
      <c r="E50">
        <v>0.9249006622516556</v>
      </c>
      <c r="F50">
        <v>0.01575254188744093</v>
      </c>
      <c r="G50">
        <v>0.01573631996473046</v>
      </c>
      <c r="H50">
        <v>0.05</v>
      </c>
      <c r="I50">
        <v>0.08029720107853433</v>
      </c>
      <c r="J50" t="s">
        <v>771</v>
      </c>
      <c r="K50" t="s">
        <v>772</v>
      </c>
      <c r="L50">
        <v>6.3</v>
      </c>
      <c r="M50">
        <v>2.2</v>
      </c>
      <c r="N50">
        <v>0.3492063492063492</v>
      </c>
      <c r="O50">
        <v>48</v>
      </c>
      <c r="P50">
        <v>0.05016303610438722</v>
      </c>
      <c r="Q50">
        <v>-0.006663731561649001</v>
      </c>
      <c r="R50" t="s">
        <v>775</v>
      </c>
      <c r="S50" t="s">
        <v>784</v>
      </c>
      <c r="T50">
        <v>389441.604983</v>
      </c>
      <c r="U50" s="2">
        <v>44428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200.2</v>
      </c>
      <c r="D51">
        <v>244</v>
      </c>
      <c r="E51">
        <v>0.8204918032786884</v>
      </c>
      <c r="F51">
        <v>0.009390609390609391</v>
      </c>
      <c r="G51">
        <v>0.04036360441711073</v>
      </c>
      <c r="H51">
        <v>0.03</v>
      </c>
      <c r="I51">
        <v>0.0802058096663274</v>
      </c>
      <c r="J51" t="s">
        <v>771</v>
      </c>
      <c r="K51" t="s">
        <v>366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0.335676438053835</v>
      </c>
      <c r="R51" t="s">
        <v>775</v>
      </c>
      <c r="S51" t="s">
        <v>780</v>
      </c>
      <c r="T51">
        <v>30965.849114</v>
      </c>
      <c r="U51" s="2">
        <v>44428</v>
      </c>
      <c r="V51" t="s">
        <v>793</v>
      </c>
    </row>
    <row r="52" spans="1:22">
      <c r="A52" s="1" t="s">
        <v>72</v>
      </c>
      <c r="B52">
        <f>HYPERLINK("https://www.suredividend.com/sure-analysis-CTBI/","Community Trust Bancorp, Inc.")</f>
        <v>0</v>
      </c>
      <c r="C52">
        <v>43.59</v>
      </c>
      <c r="D52">
        <v>48</v>
      </c>
      <c r="E52">
        <v>0.9081250000000001</v>
      </c>
      <c r="F52">
        <v>0.03532920394585914</v>
      </c>
      <c r="G52">
        <v>0.01946160421121612</v>
      </c>
      <c r="H52">
        <v>0.03</v>
      </c>
      <c r="I52">
        <v>0.08020539667133986</v>
      </c>
      <c r="J52" t="s">
        <v>771</v>
      </c>
      <c r="K52" t="s">
        <v>771</v>
      </c>
      <c r="L52">
        <v>4</v>
      </c>
      <c r="M52">
        <v>1.54</v>
      </c>
      <c r="N52">
        <v>0.385</v>
      </c>
      <c r="O52">
        <v>40</v>
      </c>
      <c r="P52">
        <v>0.03169269824246657</v>
      </c>
      <c r="Q52">
        <v>0.449950271262777</v>
      </c>
      <c r="R52" t="s">
        <v>775</v>
      </c>
      <c r="S52" t="s">
        <v>786</v>
      </c>
      <c r="T52">
        <v>777.528474</v>
      </c>
      <c r="U52" s="2">
        <v>44399</v>
      </c>
      <c r="V52" t="s">
        <v>795</v>
      </c>
    </row>
    <row r="53" spans="1:22">
      <c r="A53" s="1" t="s">
        <v>73</v>
      </c>
      <c r="B53">
        <f>HYPERLINK("https://www.suredividend.com/sure-analysis-BEN/","Franklin Resources, Inc.")</f>
        <v>0</v>
      </c>
      <c r="C53">
        <v>30.05</v>
      </c>
      <c r="D53">
        <v>31</v>
      </c>
      <c r="E53">
        <v>0.9693548387096774</v>
      </c>
      <c r="F53">
        <v>0.0372712146422629</v>
      </c>
      <c r="G53">
        <v>0.006244323709598376</v>
      </c>
      <c r="H53">
        <v>0.04</v>
      </c>
      <c r="I53">
        <v>0.0793353536539434</v>
      </c>
      <c r="J53" t="s">
        <v>771</v>
      </c>
      <c r="K53" t="s">
        <v>771</v>
      </c>
      <c r="L53">
        <v>3.1</v>
      </c>
      <c r="M53">
        <v>1.12</v>
      </c>
      <c r="N53">
        <v>0.3612903225806452</v>
      </c>
      <c r="O53">
        <v>41</v>
      </c>
      <c r="P53">
        <v>0.03959498820755258</v>
      </c>
      <c r="Q53">
        <v>0.382346446840613</v>
      </c>
      <c r="R53" t="s">
        <v>775</v>
      </c>
      <c r="S53" t="s">
        <v>786</v>
      </c>
      <c r="T53">
        <v>15110.768229</v>
      </c>
      <c r="U53" s="2">
        <v>44415</v>
      </c>
      <c r="V53" t="s">
        <v>797</v>
      </c>
    </row>
    <row r="54" spans="1:22">
      <c r="A54" s="1" t="s">
        <v>74</v>
      </c>
      <c r="B54">
        <f>HYPERLINK("https://www.suredividend.com/sure-analysis-NIDB/","Northeast Indiana Bancorp Inc.")</f>
        <v>0</v>
      </c>
      <c r="C54">
        <v>44.5</v>
      </c>
      <c r="D54">
        <v>50</v>
      </c>
      <c r="E54">
        <v>0.89</v>
      </c>
      <c r="F54">
        <v>0.0251685393258427</v>
      </c>
      <c r="G54">
        <v>0.02358048826922654</v>
      </c>
      <c r="H54">
        <v>0.03</v>
      </c>
      <c r="I54">
        <v>0.07569732101471316</v>
      </c>
      <c r="J54" t="s">
        <v>771</v>
      </c>
      <c r="K54" t="s">
        <v>771</v>
      </c>
      <c r="L54">
        <v>5.5</v>
      </c>
      <c r="M54">
        <v>1.12</v>
      </c>
      <c r="N54">
        <v>0.2036363636363636</v>
      </c>
      <c r="O54">
        <v>26</v>
      </c>
      <c r="P54">
        <v>0.03025579475561258</v>
      </c>
      <c r="Q54">
        <v>0.401574803149606</v>
      </c>
      <c r="R54" t="s">
        <v>775</v>
      </c>
      <c r="S54" t="s">
        <v>786</v>
      </c>
      <c r="T54">
        <v>53.532833</v>
      </c>
      <c r="U54" s="2">
        <v>44393</v>
      </c>
      <c r="V54" t="s">
        <v>791</v>
      </c>
    </row>
    <row r="55" spans="1:22">
      <c r="A55" s="1" t="s">
        <v>75</v>
      </c>
      <c r="B55">
        <f>HYPERLINK("https://www.suredividend.com/sure-analysis-AXS/","Axis Capital Holdings Ltd")</f>
        <v>0</v>
      </c>
      <c r="C55">
        <v>49.46</v>
      </c>
      <c r="D55">
        <v>53</v>
      </c>
      <c r="E55">
        <v>0.9332075471698114</v>
      </c>
      <c r="F55">
        <v>0.03396684189243833</v>
      </c>
      <c r="G55">
        <v>0.01392154490976338</v>
      </c>
      <c r="H55">
        <v>0.03</v>
      </c>
      <c r="I55">
        <v>0.07387493063615702</v>
      </c>
      <c r="J55" t="s">
        <v>771</v>
      </c>
      <c r="K55" t="s">
        <v>771</v>
      </c>
      <c r="L55">
        <v>5.1</v>
      </c>
      <c r="M55">
        <v>1.68</v>
      </c>
      <c r="N55">
        <v>0.3294117647058823</v>
      </c>
      <c r="O55">
        <v>19</v>
      </c>
      <c r="P55">
        <v>0.03025579475561258</v>
      </c>
      <c r="Q55">
        <v>0.130496197775121</v>
      </c>
      <c r="R55" t="s">
        <v>775</v>
      </c>
      <c r="S55" t="s">
        <v>786</v>
      </c>
      <c r="T55">
        <v>4192.704465</v>
      </c>
      <c r="U55" s="2">
        <v>44409</v>
      </c>
      <c r="V55" t="s">
        <v>793</v>
      </c>
    </row>
    <row r="56" spans="1:22">
      <c r="A56" s="1" t="s">
        <v>76</v>
      </c>
      <c r="B56">
        <f>HYPERLINK("https://www.suredividend.com/sure-analysis-VFC/","VF Corp.")</f>
        <v>0</v>
      </c>
      <c r="C56">
        <v>68</v>
      </c>
      <c r="D56">
        <v>61</v>
      </c>
      <c r="E56">
        <v>1.114754098360656</v>
      </c>
      <c r="F56">
        <v>0.02882352941176471</v>
      </c>
      <c r="G56">
        <v>-0.02149244209019163</v>
      </c>
      <c r="H56">
        <v>0.07000000000000001</v>
      </c>
      <c r="I56">
        <v>0.07270031565812918</v>
      </c>
      <c r="J56" t="s">
        <v>771</v>
      </c>
      <c r="K56" t="s">
        <v>772</v>
      </c>
      <c r="L56">
        <v>3.2</v>
      </c>
      <c r="M56">
        <v>1.96</v>
      </c>
      <c r="N56">
        <v>0.6124999999999999</v>
      </c>
      <c r="O56">
        <v>48</v>
      </c>
      <c r="P56">
        <v>0.03959498820755258</v>
      </c>
      <c r="Q56">
        <v>-0.10200200728963</v>
      </c>
      <c r="R56" t="s">
        <v>775</v>
      </c>
      <c r="S56" t="s">
        <v>785</v>
      </c>
      <c r="T56">
        <v>26680.222416</v>
      </c>
      <c r="U56" s="2">
        <v>44415</v>
      </c>
      <c r="V56" t="s">
        <v>797</v>
      </c>
    </row>
    <row r="57" spans="1:22">
      <c r="A57" s="1" t="s">
        <v>77</v>
      </c>
      <c r="B57">
        <f>HYPERLINK("https://www.suredividend.com/sure-analysis-DG/","Dollar General Corp.")</f>
        <v>0</v>
      </c>
      <c r="C57">
        <v>210.4</v>
      </c>
      <c r="D57">
        <v>178</v>
      </c>
      <c r="E57">
        <v>1.182022471910112</v>
      </c>
      <c r="F57">
        <v>0.007699619771863118</v>
      </c>
      <c r="G57">
        <v>-0.03289227269997141</v>
      </c>
      <c r="H57">
        <v>0.1</v>
      </c>
      <c r="I57">
        <v>0.07154365326930434</v>
      </c>
      <c r="J57" t="s">
        <v>771</v>
      </c>
      <c r="K57" t="s">
        <v>366</v>
      </c>
      <c r="L57">
        <v>9.9</v>
      </c>
      <c r="M57">
        <v>1.62</v>
      </c>
      <c r="N57">
        <v>0.1636363636363636</v>
      </c>
      <c r="O57">
        <v>7</v>
      </c>
      <c r="P57">
        <v>0.08977506465822516</v>
      </c>
      <c r="Q57">
        <v>-0.040488730531019</v>
      </c>
      <c r="R57" t="s">
        <v>775</v>
      </c>
      <c r="S57" t="s">
        <v>784</v>
      </c>
      <c r="T57">
        <v>49088.469867</v>
      </c>
      <c r="U57" s="2">
        <v>44439</v>
      </c>
      <c r="V57" t="s">
        <v>798</v>
      </c>
    </row>
    <row r="58" spans="1:22">
      <c r="A58" s="1" t="s">
        <v>78</v>
      </c>
      <c r="B58">
        <f>HYPERLINK("https://www.suredividend.com/sure-analysis-LHX/","L3Harris Technologies Inc")</f>
        <v>0</v>
      </c>
      <c r="C58">
        <v>233.17</v>
      </c>
      <c r="D58">
        <v>206</v>
      </c>
      <c r="E58">
        <v>1.131893203883495</v>
      </c>
      <c r="F58">
        <v>0.01749796285971609</v>
      </c>
      <c r="G58">
        <v>-0.0244738636395716</v>
      </c>
      <c r="H58">
        <v>0.08</v>
      </c>
      <c r="I58">
        <v>0.07097061051826858</v>
      </c>
      <c r="J58" t="s">
        <v>771</v>
      </c>
      <c r="K58" t="s">
        <v>366</v>
      </c>
      <c r="L58">
        <v>12.9</v>
      </c>
      <c r="M58">
        <v>4.08</v>
      </c>
      <c r="N58">
        <v>0.3162790697674419</v>
      </c>
      <c r="O58">
        <v>20</v>
      </c>
      <c r="P58">
        <v>0.07982488529298792</v>
      </c>
      <c r="Q58">
        <v>0.354145251344736</v>
      </c>
      <c r="R58" t="s">
        <v>775</v>
      </c>
      <c r="S58" t="s">
        <v>782</v>
      </c>
      <c r="T58">
        <v>46854.0367</v>
      </c>
      <c r="U58" s="2">
        <v>44423</v>
      </c>
      <c r="V58" t="s">
        <v>798</v>
      </c>
    </row>
    <row r="59" spans="1:22">
      <c r="A59" s="1" t="s">
        <v>79</v>
      </c>
      <c r="B59">
        <f>HYPERLINK("https://www.suredividend.com/sure-analysis-CL/","Colgate-Palmolive Co.")</f>
        <v>0</v>
      </c>
      <c r="C59">
        <v>75.59</v>
      </c>
      <c r="D59">
        <v>75</v>
      </c>
      <c r="E59">
        <v>1.007866666666667</v>
      </c>
      <c r="F59">
        <v>0.02381267363407858</v>
      </c>
      <c r="G59">
        <v>-0.001565949772697861</v>
      </c>
      <c r="H59">
        <v>0.05</v>
      </c>
      <c r="I59">
        <v>0.0703091745431057</v>
      </c>
      <c r="J59" t="s">
        <v>771</v>
      </c>
      <c r="K59" t="s">
        <v>772</v>
      </c>
      <c r="L59">
        <v>3.25</v>
      </c>
      <c r="M59">
        <v>1.8</v>
      </c>
      <c r="N59">
        <v>0.5538461538461539</v>
      </c>
      <c r="O59">
        <v>58</v>
      </c>
      <c r="P59">
        <v>0.05024607263868264</v>
      </c>
      <c r="Q59">
        <v>-0.031268782864004</v>
      </c>
      <c r="R59" t="s">
        <v>775</v>
      </c>
      <c r="S59" t="s">
        <v>784</v>
      </c>
      <c r="T59">
        <v>63761.184709</v>
      </c>
      <c r="U59" s="2">
        <v>44415</v>
      </c>
      <c r="V59" t="s">
        <v>793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78.56999999999999</v>
      </c>
      <c r="D60">
        <v>86</v>
      </c>
      <c r="E60">
        <v>0.9136046511627907</v>
      </c>
      <c r="F60">
        <v>0.02265495736286114</v>
      </c>
      <c r="G60">
        <v>0.01823574690789487</v>
      </c>
      <c r="H60">
        <v>0.03</v>
      </c>
      <c r="I60">
        <v>0.07025129802628749</v>
      </c>
      <c r="J60" t="s">
        <v>771</v>
      </c>
      <c r="K60" t="s">
        <v>772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0.389046036348207</v>
      </c>
      <c r="R60" t="s">
        <v>775</v>
      </c>
      <c r="S60" t="s">
        <v>784</v>
      </c>
      <c r="T60">
        <v>28610.16552</v>
      </c>
      <c r="U60" s="2">
        <v>44418</v>
      </c>
      <c r="V60" t="s">
        <v>797</v>
      </c>
    </row>
    <row r="61" spans="1:22">
      <c r="A61" s="1" t="s">
        <v>81</v>
      </c>
      <c r="B61">
        <f>HYPERLINK("https://www.suredividend.com/sure-analysis-AMP/","Ameriprise Financial Inc")</f>
        <v>0</v>
      </c>
      <c r="C61">
        <v>279.1</v>
      </c>
      <c r="D61">
        <v>247</v>
      </c>
      <c r="E61">
        <v>1.12995951417004</v>
      </c>
      <c r="F61">
        <v>0.01619491221784307</v>
      </c>
      <c r="G61">
        <v>-0.0241402101045749</v>
      </c>
      <c r="H61">
        <v>0.08</v>
      </c>
      <c r="I61">
        <v>0.07005823687466251</v>
      </c>
      <c r="J61" t="s">
        <v>771</v>
      </c>
      <c r="K61" t="s">
        <v>772</v>
      </c>
      <c r="L61">
        <v>21.49</v>
      </c>
      <c r="M61">
        <v>4.52</v>
      </c>
      <c r="N61">
        <v>0.2103303862261517</v>
      </c>
      <c r="O61">
        <v>17</v>
      </c>
      <c r="P61">
        <v>0.07995566992594827</v>
      </c>
      <c r="Q61">
        <v>0.6707712605792561</v>
      </c>
      <c r="R61" t="s">
        <v>775</v>
      </c>
      <c r="S61" t="s">
        <v>786</v>
      </c>
      <c r="T61">
        <v>31746.491017</v>
      </c>
      <c r="U61" s="2">
        <v>44404</v>
      </c>
      <c r="V61" t="s">
        <v>791</v>
      </c>
    </row>
    <row r="62" spans="1:22">
      <c r="A62" s="1" t="s">
        <v>82</v>
      </c>
      <c r="B62">
        <f>HYPERLINK("https://www.suredividend.com/sure-analysis-ADP/","Automatic Data Processing Inc.")</f>
        <v>0</v>
      </c>
      <c r="C62">
        <v>206.16</v>
      </c>
      <c r="D62">
        <v>180</v>
      </c>
      <c r="E62">
        <v>1.145333333333333</v>
      </c>
      <c r="F62">
        <v>0.0180442374854482</v>
      </c>
      <c r="G62">
        <v>-0.0267741855451652</v>
      </c>
      <c r="H62">
        <v>0.08</v>
      </c>
      <c r="I62">
        <v>0.06919191840558625</v>
      </c>
      <c r="J62" t="s">
        <v>771</v>
      </c>
      <c r="K62" t="s">
        <v>772</v>
      </c>
      <c r="L62">
        <v>6.65</v>
      </c>
      <c r="M62">
        <v>3.72</v>
      </c>
      <c r="N62">
        <v>0.5593984962406015</v>
      </c>
      <c r="O62">
        <v>46</v>
      </c>
      <c r="P62">
        <v>0.08016195651539393</v>
      </c>
      <c r="Q62">
        <v>0.403193531261485</v>
      </c>
      <c r="R62" t="s">
        <v>775</v>
      </c>
      <c r="S62" t="s">
        <v>782</v>
      </c>
      <c r="T62">
        <v>87148.642744</v>
      </c>
      <c r="U62" s="2">
        <v>44408</v>
      </c>
      <c r="V62" t="s">
        <v>793</v>
      </c>
    </row>
    <row r="63" spans="1:22">
      <c r="A63" s="1" t="s">
        <v>83</v>
      </c>
      <c r="B63">
        <f>HYPERLINK("https://www.suredividend.com/sure-analysis-EXPD/","Expeditors International Of Washington, Inc.")</f>
        <v>0</v>
      </c>
      <c r="C63">
        <v>114.29</v>
      </c>
      <c r="D63">
        <v>120</v>
      </c>
      <c r="E63">
        <v>0.9524166666666667</v>
      </c>
      <c r="F63">
        <v>0.0101496193892729</v>
      </c>
      <c r="G63">
        <v>0.009798224300402891</v>
      </c>
      <c r="H63">
        <v>0.05</v>
      </c>
      <c r="I63">
        <v>0.06917990624451442</v>
      </c>
      <c r="J63" t="s">
        <v>771</v>
      </c>
      <c r="K63" t="s">
        <v>366</v>
      </c>
      <c r="L63">
        <v>6.69</v>
      </c>
      <c r="M63">
        <v>1.16</v>
      </c>
      <c r="N63">
        <v>0.1733931240657698</v>
      </c>
      <c r="O63">
        <v>27</v>
      </c>
      <c r="P63">
        <v>0.03980577390781126</v>
      </c>
      <c r="Q63">
        <v>0.249163872287776</v>
      </c>
      <c r="R63" t="s">
        <v>775</v>
      </c>
      <c r="S63" t="s">
        <v>782</v>
      </c>
      <c r="T63">
        <v>19416.860448</v>
      </c>
      <c r="U63" s="2">
        <v>44425</v>
      </c>
      <c r="V63" t="s">
        <v>796</v>
      </c>
    </row>
    <row r="64" spans="1:22">
      <c r="A64" s="1" t="s">
        <v>84</v>
      </c>
      <c r="B64">
        <f>HYPERLINK("https://www.suredividend.com/sure-analysis-FFMR/","First Farmers Financial Corp")</f>
        <v>0</v>
      </c>
      <c r="C64">
        <v>47</v>
      </c>
      <c r="D64">
        <v>45</v>
      </c>
      <c r="E64">
        <v>1.044444444444445</v>
      </c>
      <c r="F64">
        <v>0.02808510638297872</v>
      </c>
      <c r="G64">
        <v>-0.008659312688623633</v>
      </c>
      <c r="H64">
        <v>0.05</v>
      </c>
      <c r="I64">
        <v>0.06880043954080062</v>
      </c>
      <c r="J64" t="s">
        <v>771</v>
      </c>
      <c r="K64" t="s">
        <v>771</v>
      </c>
      <c r="L64">
        <v>4.5</v>
      </c>
      <c r="M64">
        <v>1.32</v>
      </c>
      <c r="N64">
        <v>0.2933333333333333</v>
      </c>
      <c r="O64">
        <v>30</v>
      </c>
      <c r="P64">
        <v>0.0698417929634616</v>
      </c>
      <c r="Q64">
        <v>0.06081877152672101</v>
      </c>
      <c r="R64" t="s">
        <v>775</v>
      </c>
      <c r="S64" t="s">
        <v>786</v>
      </c>
      <c r="T64">
        <v>330.803437</v>
      </c>
      <c r="U64" s="2">
        <v>44253</v>
      </c>
      <c r="V64" t="s">
        <v>793</v>
      </c>
    </row>
    <row r="65" spans="1:22">
      <c r="A65" s="1" t="s">
        <v>85</v>
      </c>
      <c r="B65">
        <f>HYPERLINK("https://www.suredividend.com/sure-analysis-NWN/","Northwest Natural Holding Co")</f>
        <v>0</v>
      </c>
      <c r="C65">
        <v>46.83</v>
      </c>
      <c r="D65">
        <v>50.8</v>
      </c>
      <c r="E65">
        <v>0.9218503937007875</v>
      </c>
      <c r="F65">
        <v>0.04099935938500961</v>
      </c>
      <c r="G65">
        <v>0.01640761674101276</v>
      </c>
      <c r="H65">
        <v>0.016</v>
      </c>
      <c r="I65">
        <v>0.0687699727670108</v>
      </c>
      <c r="J65" t="s">
        <v>771</v>
      </c>
      <c r="K65" t="s">
        <v>771</v>
      </c>
      <c r="L65">
        <v>2.54</v>
      </c>
      <c r="M65">
        <v>1.92</v>
      </c>
      <c r="N65">
        <v>0.7559055118110236</v>
      </c>
      <c r="O65">
        <v>65</v>
      </c>
      <c r="P65">
        <v>0.02383625553960966</v>
      </c>
      <c r="Q65">
        <v>0.038188855930512</v>
      </c>
      <c r="R65" t="s">
        <v>775</v>
      </c>
      <c r="S65" t="s">
        <v>787</v>
      </c>
      <c r="T65">
        <v>1436.403571</v>
      </c>
      <c r="U65" s="2">
        <v>44421</v>
      </c>
      <c r="V65" t="s">
        <v>800</v>
      </c>
    </row>
    <row r="66" spans="1:22">
      <c r="A66" s="1" t="s">
        <v>86</v>
      </c>
      <c r="B66">
        <f>HYPERLINK("https://www.suredividend.com/sure-analysis-RE/","Everest Re Group Ltd")</f>
        <v>0</v>
      </c>
      <c r="C66">
        <v>268.6</v>
      </c>
      <c r="D66">
        <v>306</v>
      </c>
      <c r="E66">
        <v>0.8777777777777779</v>
      </c>
      <c r="F66">
        <v>0.02308265078183172</v>
      </c>
      <c r="G66">
        <v>0.02641522085850445</v>
      </c>
      <c r="H66">
        <v>0.02</v>
      </c>
      <c r="I66">
        <v>0.06834005920587027</v>
      </c>
      <c r="J66" t="s">
        <v>771</v>
      </c>
      <c r="K66" t="s">
        <v>772</v>
      </c>
      <c r="L66">
        <v>34</v>
      </c>
      <c r="M66">
        <v>6.2</v>
      </c>
      <c r="N66">
        <v>0.1823529411764706</v>
      </c>
      <c r="O66">
        <v>8</v>
      </c>
      <c r="P66">
        <v>0.04992181337625223</v>
      </c>
      <c r="Q66">
        <v>0.34314908954894</v>
      </c>
      <c r="R66" t="s">
        <v>775</v>
      </c>
      <c r="S66" t="s">
        <v>786</v>
      </c>
      <c r="T66">
        <v>10659.28168</v>
      </c>
      <c r="U66" s="2">
        <v>44417</v>
      </c>
      <c r="V66" t="s">
        <v>794</v>
      </c>
    </row>
    <row r="67" spans="1:22">
      <c r="A67" s="1" t="s">
        <v>87</v>
      </c>
      <c r="B67">
        <f>HYPERLINK("https://www.suredividend.com/sure-analysis-MKC/","McCormick &amp; Co., Inc.")</f>
        <v>0</v>
      </c>
      <c r="C67">
        <v>79.31</v>
      </c>
      <c r="D67">
        <v>69</v>
      </c>
      <c r="E67">
        <v>1.149420289855072</v>
      </c>
      <c r="F67">
        <v>0.01714790064304627</v>
      </c>
      <c r="G67">
        <v>-0.0274672654978696</v>
      </c>
      <c r="H67">
        <v>0.08</v>
      </c>
      <c r="I67">
        <v>0.06809283952339018</v>
      </c>
      <c r="J67" t="s">
        <v>771</v>
      </c>
      <c r="K67" t="s">
        <v>366</v>
      </c>
      <c r="L67">
        <v>3</v>
      </c>
      <c r="M67">
        <v>1.36</v>
      </c>
      <c r="N67">
        <v>0.4533333333333334</v>
      </c>
      <c r="O67">
        <v>34</v>
      </c>
      <c r="P67">
        <v>0.08973644480326026</v>
      </c>
      <c r="Q67">
        <v>-0.175533159035505</v>
      </c>
      <c r="R67" t="s">
        <v>775</v>
      </c>
      <c r="S67" t="s">
        <v>784</v>
      </c>
      <c r="T67">
        <v>21197.185627</v>
      </c>
      <c r="U67" s="2">
        <v>44470</v>
      </c>
      <c r="V67" t="s">
        <v>791</v>
      </c>
    </row>
    <row r="68" spans="1:22">
      <c r="A68" s="1" t="s">
        <v>88</v>
      </c>
      <c r="B68">
        <f>HYPERLINK("https://www.suredividend.com/sure-analysis-AFL/","Aflac Inc.")</f>
        <v>0</v>
      </c>
      <c r="C68">
        <v>54.52</v>
      </c>
      <c r="D68">
        <v>56</v>
      </c>
      <c r="E68">
        <v>0.9735714285714286</v>
      </c>
      <c r="F68">
        <v>0.02421129860601614</v>
      </c>
      <c r="G68">
        <v>0.005371190178134588</v>
      </c>
      <c r="H68">
        <v>0.04</v>
      </c>
      <c r="I68">
        <v>0.06750441504445681</v>
      </c>
      <c r="J68" t="s">
        <v>771</v>
      </c>
      <c r="K68" t="s">
        <v>771</v>
      </c>
      <c r="L68">
        <v>5.6</v>
      </c>
      <c r="M68">
        <v>1.32</v>
      </c>
      <c r="N68">
        <v>0.2357142857142857</v>
      </c>
      <c r="O68">
        <v>39</v>
      </c>
      <c r="P68">
        <v>0.04051989624422681</v>
      </c>
      <c r="Q68">
        <v>0.457134533714276</v>
      </c>
      <c r="R68" t="s">
        <v>775</v>
      </c>
      <c r="S68" t="s">
        <v>786</v>
      </c>
      <c r="T68">
        <v>36568.818347</v>
      </c>
      <c r="U68" s="2">
        <v>44411</v>
      </c>
      <c r="V68" t="s">
        <v>797</v>
      </c>
    </row>
    <row r="69" spans="1:22">
      <c r="A69" s="1" t="s">
        <v>89</v>
      </c>
      <c r="B69">
        <f>HYPERLINK("https://www.suredividend.com/sure-analysis-CINF/","Cincinnati Financial Corp.")</f>
        <v>0</v>
      </c>
      <c r="C69">
        <v>120.09</v>
      </c>
      <c r="D69">
        <v>103</v>
      </c>
      <c r="E69">
        <v>1.165922330097087</v>
      </c>
      <c r="F69">
        <v>0.02098426180364726</v>
      </c>
      <c r="G69">
        <v>-0.03023595988359218</v>
      </c>
      <c r="H69">
        <v>0.08</v>
      </c>
      <c r="I69">
        <v>0.06685578461895947</v>
      </c>
      <c r="J69" t="s">
        <v>771</v>
      </c>
      <c r="K69" t="s">
        <v>772</v>
      </c>
      <c r="L69">
        <v>5.15</v>
      </c>
      <c r="M69">
        <v>2.52</v>
      </c>
      <c r="N69">
        <v>0.4893203883495145</v>
      </c>
      <c r="O69">
        <v>60</v>
      </c>
      <c r="P69">
        <v>0.05024607263868264</v>
      </c>
      <c r="Q69">
        <v>0.543468118495783</v>
      </c>
      <c r="R69" t="s">
        <v>775</v>
      </c>
      <c r="S69" t="s">
        <v>786</v>
      </c>
      <c r="T69">
        <v>19356.451939</v>
      </c>
      <c r="U69" s="2">
        <v>44409</v>
      </c>
      <c r="V69" t="s">
        <v>796</v>
      </c>
    </row>
    <row r="70" spans="1:22">
      <c r="A70" s="1" t="s">
        <v>90</v>
      </c>
      <c r="B70">
        <f>HYPERLINK("https://www.suredividend.com/sure-analysis-SCL/","Stepan Co.")</f>
        <v>0</v>
      </c>
      <c r="C70">
        <v>118.69</v>
      </c>
      <c r="D70">
        <v>122</v>
      </c>
      <c r="E70">
        <v>0.9728688524590163</v>
      </c>
      <c r="F70">
        <v>0.01027887774875727</v>
      </c>
      <c r="G70">
        <v>0.005516357911119485</v>
      </c>
      <c r="H70">
        <v>0.05</v>
      </c>
      <c r="I70">
        <v>0.06606353042144253</v>
      </c>
      <c r="J70" t="s">
        <v>771</v>
      </c>
      <c r="K70" t="s">
        <v>366</v>
      </c>
      <c r="L70">
        <v>6.85</v>
      </c>
      <c r="M70">
        <v>1.22</v>
      </c>
      <c r="N70">
        <v>0.1781021897810219</v>
      </c>
      <c r="O70">
        <v>53</v>
      </c>
      <c r="P70">
        <v>0.07968890878531787</v>
      </c>
      <c r="Q70">
        <v>0.03569477676148301</v>
      </c>
      <c r="R70" t="s">
        <v>775</v>
      </c>
      <c r="S70" t="s">
        <v>781</v>
      </c>
      <c r="T70">
        <v>2666.473042</v>
      </c>
      <c r="U70" s="2">
        <v>44408</v>
      </c>
      <c r="V70" t="s">
        <v>793</v>
      </c>
    </row>
    <row r="71" spans="1:22">
      <c r="A71" s="1" t="s">
        <v>91</v>
      </c>
      <c r="B71">
        <f>HYPERLINK("https://www.suredividend.com/sure-analysis-ABC/","Amerisource Bergen Corp.")</f>
        <v>0</v>
      </c>
      <c r="C71">
        <v>119.37</v>
      </c>
      <c r="D71">
        <v>120</v>
      </c>
      <c r="E71">
        <v>0.99475</v>
      </c>
      <c r="F71">
        <v>0.01474407305018011</v>
      </c>
      <c r="G71">
        <v>0.001053320287594195</v>
      </c>
      <c r="H71">
        <v>0.05</v>
      </c>
      <c r="I71">
        <v>0.06568010997749618</v>
      </c>
      <c r="J71" t="s">
        <v>771</v>
      </c>
      <c r="K71" t="s">
        <v>366</v>
      </c>
      <c r="L71">
        <v>9.220000000000001</v>
      </c>
      <c r="M71">
        <v>1.76</v>
      </c>
      <c r="N71">
        <v>0.1908893709327549</v>
      </c>
      <c r="O71">
        <v>17</v>
      </c>
      <c r="P71">
        <v>0.07271775327137764</v>
      </c>
      <c r="Q71">
        <v>0.251857546015229</v>
      </c>
      <c r="R71" t="s">
        <v>775</v>
      </c>
      <c r="S71" t="s">
        <v>780</v>
      </c>
      <c r="T71">
        <v>24803.548037</v>
      </c>
      <c r="U71" s="2">
        <v>44416</v>
      </c>
      <c r="V71" t="s">
        <v>797</v>
      </c>
    </row>
    <row r="72" spans="1:22">
      <c r="A72" s="1" t="s">
        <v>92</v>
      </c>
      <c r="B72">
        <f>HYPERLINK("https://www.suredividend.com/sure-analysis-SON/","Sonoco Products Co.")</f>
        <v>0</v>
      </c>
      <c r="C72">
        <v>60.79</v>
      </c>
      <c r="D72">
        <v>57</v>
      </c>
      <c r="E72">
        <v>1.066491228070175</v>
      </c>
      <c r="F72">
        <v>0.02961013324559961</v>
      </c>
      <c r="G72">
        <v>-0.01279228100781116</v>
      </c>
      <c r="H72">
        <v>0.05</v>
      </c>
      <c r="I72">
        <v>0.06477359209489419</v>
      </c>
      <c r="J72" t="s">
        <v>771</v>
      </c>
      <c r="K72" t="s">
        <v>771</v>
      </c>
      <c r="L72">
        <v>3.55</v>
      </c>
      <c r="M72">
        <v>1.8</v>
      </c>
      <c r="N72">
        <v>0.5070422535211268</v>
      </c>
      <c r="O72">
        <v>38</v>
      </c>
      <c r="P72">
        <v>0.05024607263868264</v>
      </c>
      <c r="Q72">
        <v>0.177587292362826</v>
      </c>
      <c r="R72" t="s">
        <v>775</v>
      </c>
      <c r="S72" t="s">
        <v>785</v>
      </c>
      <c r="T72">
        <v>5977.170245</v>
      </c>
      <c r="U72" s="2">
        <v>44400</v>
      </c>
      <c r="V72" t="s">
        <v>791</v>
      </c>
    </row>
    <row r="73" spans="1:22">
      <c r="A73" s="1" t="s">
        <v>93</v>
      </c>
      <c r="B73">
        <f>HYPERLINK("https://www.suredividend.com/sure-analysis-FUL/","H.B. Fuller Company")</f>
        <v>0</v>
      </c>
      <c r="C73">
        <v>64.16</v>
      </c>
      <c r="D73">
        <v>54</v>
      </c>
      <c r="E73">
        <v>1.188148148148148</v>
      </c>
      <c r="F73">
        <v>0.0104426433915212</v>
      </c>
      <c r="G73">
        <v>-0.03389154942849482</v>
      </c>
      <c r="H73">
        <v>0.09</v>
      </c>
      <c r="I73">
        <v>0.06276621590041298</v>
      </c>
      <c r="J73" t="s">
        <v>771</v>
      </c>
      <c r="K73" t="s">
        <v>772</v>
      </c>
      <c r="L73">
        <v>3.6</v>
      </c>
      <c r="M73">
        <v>0.67</v>
      </c>
      <c r="N73">
        <v>0.1861111111111111</v>
      </c>
      <c r="O73">
        <v>52</v>
      </c>
      <c r="P73">
        <v>0.05119849323654324</v>
      </c>
      <c r="Q73">
        <v>0.313421836456872</v>
      </c>
      <c r="R73" t="s">
        <v>775</v>
      </c>
      <c r="S73" t="s">
        <v>781</v>
      </c>
      <c r="T73">
        <v>3371.86804</v>
      </c>
      <c r="U73" s="2">
        <v>44463</v>
      </c>
      <c r="V73" t="s">
        <v>795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54.12</v>
      </c>
      <c r="D74">
        <v>50</v>
      </c>
      <c r="E74">
        <v>1.0824</v>
      </c>
      <c r="F74">
        <v>0.03104212860310421</v>
      </c>
      <c r="G74">
        <v>-0.01571142689670968</v>
      </c>
      <c r="H74">
        <v>0.05</v>
      </c>
      <c r="I74">
        <v>0.06245147121299888</v>
      </c>
      <c r="J74" t="s">
        <v>771</v>
      </c>
      <c r="K74" t="s">
        <v>771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0.098818546725167</v>
      </c>
      <c r="R74" t="s">
        <v>775</v>
      </c>
      <c r="S74" t="s">
        <v>784</v>
      </c>
      <c r="T74">
        <v>233348.157698</v>
      </c>
      <c r="U74" s="2">
        <v>44400</v>
      </c>
      <c r="V74" t="s">
        <v>793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162.21</v>
      </c>
      <c r="D75">
        <v>138</v>
      </c>
      <c r="E75">
        <v>1.175434782608696</v>
      </c>
      <c r="F75">
        <v>0.01627519881634918</v>
      </c>
      <c r="G75">
        <v>-0.03181066941267197</v>
      </c>
      <c r="H75">
        <v>0.08</v>
      </c>
      <c r="I75">
        <v>0.06161121966602456</v>
      </c>
      <c r="J75" t="s">
        <v>771</v>
      </c>
      <c r="K75" t="s">
        <v>366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0.309274938858531</v>
      </c>
      <c r="R75" t="s">
        <v>775</v>
      </c>
      <c r="S75" t="s">
        <v>786</v>
      </c>
      <c r="T75">
        <v>9540.153245</v>
      </c>
      <c r="U75" s="2">
        <v>44432</v>
      </c>
      <c r="V75" t="s">
        <v>795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157.33</v>
      </c>
      <c r="D76">
        <v>142</v>
      </c>
      <c r="E76">
        <v>1.107957746478873</v>
      </c>
      <c r="F76">
        <v>0.02237335536769847</v>
      </c>
      <c r="G76">
        <v>-0.02029491916335591</v>
      </c>
      <c r="H76">
        <v>0.06</v>
      </c>
      <c r="I76">
        <v>0.06115833012363581</v>
      </c>
      <c r="J76" t="s">
        <v>771</v>
      </c>
      <c r="K76" t="s">
        <v>772</v>
      </c>
      <c r="L76">
        <v>11.85</v>
      </c>
      <c r="M76">
        <v>3.52</v>
      </c>
      <c r="N76">
        <v>0.2970464135021097</v>
      </c>
      <c r="O76">
        <v>16</v>
      </c>
      <c r="P76">
        <v>0.0701307832252307</v>
      </c>
      <c r="Q76">
        <v>0.38979924631239</v>
      </c>
      <c r="R76" t="s">
        <v>775</v>
      </c>
      <c r="S76" t="s">
        <v>786</v>
      </c>
      <c r="T76">
        <v>39252.717957</v>
      </c>
      <c r="U76" s="2">
        <v>44398</v>
      </c>
      <c r="V76" t="s">
        <v>793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171.02</v>
      </c>
      <c r="D77">
        <v>192</v>
      </c>
      <c r="E77">
        <v>0.8907291666666667</v>
      </c>
      <c r="F77">
        <v>0.01660624488363934</v>
      </c>
      <c r="G77">
        <v>0.02341284914514685</v>
      </c>
      <c r="H77">
        <v>0.02</v>
      </c>
      <c r="I77">
        <v>0.06008198517489616</v>
      </c>
      <c r="J77" t="s">
        <v>771</v>
      </c>
      <c r="K77" t="s">
        <v>772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0.736032158518759</v>
      </c>
      <c r="R77" t="s">
        <v>775</v>
      </c>
      <c r="S77" t="s">
        <v>785</v>
      </c>
      <c r="T77">
        <v>12717.995677</v>
      </c>
      <c r="U77" s="2">
        <v>44435</v>
      </c>
      <c r="V77" t="s">
        <v>797</v>
      </c>
    </row>
    <row r="78" spans="1:22">
      <c r="A78" s="1" t="s">
        <v>98</v>
      </c>
      <c r="B78">
        <f>HYPERLINK("https://www.suredividend.com/sure-analysis-KR/","Kroger Co.")</f>
        <v>0</v>
      </c>
      <c r="C78">
        <v>39.47</v>
      </c>
      <c r="D78">
        <v>43</v>
      </c>
      <c r="E78">
        <v>0.917906976744186</v>
      </c>
      <c r="F78">
        <v>0.02128198631872308</v>
      </c>
      <c r="G78">
        <v>0.01727943689850497</v>
      </c>
      <c r="H78">
        <v>0.02</v>
      </c>
      <c r="I78">
        <v>0.05931511448689153</v>
      </c>
      <c r="J78" t="s">
        <v>771</v>
      </c>
      <c r="K78" t="s">
        <v>772</v>
      </c>
      <c r="L78">
        <v>3.3</v>
      </c>
      <c r="M78">
        <v>0.84</v>
      </c>
      <c r="N78">
        <v>0.2545454545454546</v>
      </c>
      <c r="O78">
        <v>16</v>
      </c>
      <c r="P78">
        <v>0.07033701387905711</v>
      </c>
      <c r="Q78">
        <v>0.169817695752557</v>
      </c>
      <c r="R78" t="s">
        <v>775</v>
      </c>
      <c r="S78" t="s">
        <v>784</v>
      </c>
      <c r="T78">
        <v>29351.411161</v>
      </c>
      <c r="U78" s="2">
        <v>44451</v>
      </c>
      <c r="V78" t="s">
        <v>797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44.21</v>
      </c>
      <c r="D79">
        <v>47</v>
      </c>
      <c r="E79">
        <v>0.9406382978723404</v>
      </c>
      <c r="F79">
        <v>0.03121465731734901</v>
      </c>
      <c r="G79">
        <v>0.01231452575059544</v>
      </c>
      <c r="H79">
        <v>0.016</v>
      </c>
      <c r="I79">
        <v>0.05630248401809768</v>
      </c>
      <c r="J79" t="s">
        <v>771</v>
      </c>
      <c r="K79" t="s">
        <v>771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0.31088529976012</v>
      </c>
      <c r="R79" t="s">
        <v>775</v>
      </c>
      <c r="S79" t="s">
        <v>787</v>
      </c>
      <c r="T79">
        <v>9244.173772</v>
      </c>
      <c r="U79" s="2">
        <v>44420</v>
      </c>
      <c r="V79" t="s">
        <v>800</v>
      </c>
    </row>
    <row r="80" spans="1:22">
      <c r="A80" s="1" t="s">
        <v>100</v>
      </c>
      <c r="B80">
        <f>HYPERLINK("https://www.suredividend.com/sure-analysis-PNR/","Pentair plc")</f>
        <v>0</v>
      </c>
      <c r="C80">
        <v>70.8</v>
      </c>
      <c r="D80">
        <v>64</v>
      </c>
      <c r="E80">
        <v>1.10625</v>
      </c>
      <c r="F80">
        <v>0.01129943502824859</v>
      </c>
      <c r="G80">
        <v>-0.01999262659973322</v>
      </c>
      <c r="H80">
        <v>0.065</v>
      </c>
      <c r="I80">
        <v>0.05484356634121657</v>
      </c>
      <c r="J80" t="s">
        <v>771</v>
      </c>
      <c r="K80" t="s">
        <v>772</v>
      </c>
      <c r="L80">
        <v>3.35</v>
      </c>
      <c r="M80">
        <v>0.8</v>
      </c>
      <c r="N80">
        <v>0.2388059701492537</v>
      </c>
      <c r="O80">
        <v>44</v>
      </c>
      <c r="P80">
        <v>0.05988502997905321</v>
      </c>
      <c r="Q80">
        <v>0.446628008189385</v>
      </c>
      <c r="R80" t="s">
        <v>775</v>
      </c>
      <c r="S80" t="s">
        <v>782</v>
      </c>
      <c r="T80">
        <v>11743.107551</v>
      </c>
      <c r="U80" s="2">
        <v>44409</v>
      </c>
      <c r="V80" t="s">
        <v>794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173.36</v>
      </c>
      <c r="D81">
        <v>170</v>
      </c>
      <c r="E81">
        <v>1.019764705882353</v>
      </c>
      <c r="F81">
        <v>0.01730502999538532</v>
      </c>
      <c r="G81">
        <v>-0.003906732820899261</v>
      </c>
      <c r="H81">
        <v>0.04</v>
      </c>
      <c r="I81">
        <v>0.05281686097477301</v>
      </c>
      <c r="J81" t="s">
        <v>771</v>
      </c>
      <c r="K81" t="s">
        <v>772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-0.003387768734912</v>
      </c>
      <c r="R81" t="s">
        <v>775</v>
      </c>
      <c r="S81" t="s">
        <v>784</v>
      </c>
      <c r="T81">
        <v>4772.77416</v>
      </c>
      <c r="U81" s="2">
        <v>44444</v>
      </c>
      <c r="V81" t="s">
        <v>793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202.12</v>
      </c>
      <c r="D82">
        <v>173</v>
      </c>
      <c r="E82">
        <v>1.168323699421965</v>
      </c>
      <c r="F82">
        <v>0.02355036611913714</v>
      </c>
      <c r="G82">
        <v>-0.03063493811130924</v>
      </c>
      <c r="H82">
        <v>0.06</v>
      </c>
      <c r="I82">
        <v>0.05161797540878066</v>
      </c>
      <c r="J82" t="s">
        <v>771</v>
      </c>
      <c r="K82" t="s">
        <v>772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0.4440247510357581</v>
      </c>
      <c r="R82" t="s">
        <v>775</v>
      </c>
      <c r="S82" t="s">
        <v>782</v>
      </c>
      <c r="T82">
        <v>56500.910598</v>
      </c>
      <c r="U82" s="2">
        <v>44423</v>
      </c>
      <c r="V82" t="s">
        <v>798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83.15000000000001</v>
      </c>
      <c r="D83">
        <v>75</v>
      </c>
      <c r="E83">
        <v>1.108666666666667</v>
      </c>
      <c r="F83">
        <v>0.0121467227901383</v>
      </c>
      <c r="G83">
        <v>-0.02042024275111221</v>
      </c>
      <c r="H83">
        <v>0.06</v>
      </c>
      <c r="I83">
        <v>0.05092514316133667</v>
      </c>
      <c r="J83" t="s">
        <v>771</v>
      </c>
      <c r="K83" t="s">
        <v>366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-0.093054861727678</v>
      </c>
      <c r="R83" t="s">
        <v>775</v>
      </c>
      <c r="S83" t="s">
        <v>784</v>
      </c>
      <c r="T83">
        <v>20416.917662</v>
      </c>
      <c r="U83" s="2">
        <v>44414</v>
      </c>
      <c r="V83" t="s">
        <v>793</v>
      </c>
    </row>
    <row r="84" spans="1:22">
      <c r="A84" s="1" t="s">
        <v>104</v>
      </c>
      <c r="B84">
        <f>HYPERLINK("https://www.suredividend.com/sure-analysis-GPC/","Genuine Parts Co.")</f>
        <v>0</v>
      </c>
      <c r="C84">
        <v>126.04</v>
      </c>
      <c r="D84">
        <v>107</v>
      </c>
      <c r="E84">
        <v>1.177943925233645</v>
      </c>
      <c r="F84">
        <v>0.02586480482386544</v>
      </c>
      <c r="G84">
        <v>-0.03222349002346725</v>
      </c>
      <c r="H84">
        <v>0.06</v>
      </c>
      <c r="I84">
        <v>0.05091443226483916</v>
      </c>
      <c r="J84" t="s">
        <v>771</v>
      </c>
      <c r="K84" t="s">
        <v>771</v>
      </c>
      <c r="L84">
        <v>6.3</v>
      </c>
      <c r="M84">
        <v>3.26</v>
      </c>
      <c r="N84">
        <v>0.5174603174603174</v>
      </c>
      <c r="O84">
        <v>65</v>
      </c>
      <c r="P84">
        <v>0.04019456757723883</v>
      </c>
      <c r="Q84">
        <v>0.291795805250816</v>
      </c>
      <c r="R84" t="s">
        <v>775</v>
      </c>
      <c r="S84" t="s">
        <v>785</v>
      </c>
      <c r="T84">
        <v>18050.503374</v>
      </c>
      <c r="U84" s="2">
        <v>44403</v>
      </c>
      <c r="V84" t="s">
        <v>793</v>
      </c>
    </row>
    <row r="85" spans="1:22">
      <c r="A85" s="1" t="s">
        <v>105</v>
      </c>
      <c r="B85">
        <f>HYPERLINK("https://www.suredividend.com/sure-analysis-COST/","Costco Wholesale Corp")</f>
        <v>0</v>
      </c>
      <c r="C85">
        <v>451.85</v>
      </c>
      <c r="D85">
        <v>362</v>
      </c>
      <c r="E85">
        <v>1.248204419889503</v>
      </c>
      <c r="F85">
        <v>0.00699347128471838</v>
      </c>
      <c r="G85">
        <v>-0.04337250995199882</v>
      </c>
      <c r="H85">
        <v>0.09</v>
      </c>
      <c r="I85">
        <v>0.05055200464266951</v>
      </c>
      <c r="J85" t="s">
        <v>771</v>
      </c>
      <c r="K85" t="s">
        <v>366</v>
      </c>
      <c r="L85">
        <v>12.05</v>
      </c>
      <c r="M85">
        <v>3.16</v>
      </c>
      <c r="N85">
        <v>0.2622406639004149</v>
      </c>
      <c r="O85">
        <v>18</v>
      </c>
      <c r="P85">
        <v>0.1000340793951375</v>
      </c>
      <c r="Q85">
        <v>0.264996727274152</v>
      </c>
      <c r="R85" t="s">
        <v>775</v>
      </c>
      <c r="S85" t="s">
        <v>784</v>
      </c>
      <c r="T85">
        <v>199638.089</v>
      </c>
      <c r="U85" s="2">
        <v>44465</v>
      </c>
      <c r="V85" t="s">
        <v>793</v>
      </c>
    </row>
    <row r="86" spans="1:22">
      <c r="A86" s="1" t="s">
        <v>106</v>
      </c>
      <c r="B86">
        <f>HYPERLINK("https://www.suredividend.com/sure-analysis-TGT/","Target Corp")</f>
        <v>0</v>
      </c>
      <c r="C86">
        <v>228.9</v>
      </c>
      <c r="D86">
        <v>234</v>
      </c>
      <c r="E86">
        <v>0.9782051282051283</v>
      </c>
      <c r="F86">
        <v>0.01572739187418086</v>
      </c>
      <c r="G86">
        <v>0.00441690357004676</v>
      </c>
      <c r="H86">
        <v>0.03</v>
      </c>
      <c r="I86">
        <v>0.05046472666451218</v>
      </c>
      <c r="J86" t="s">
        <v>771</v>
      </c>
      <c r="K86" t="s">
        <v>772</v>
      </c>
      <c r="L86">
        <v>13</v>
      </c>
      <c r="M86">
        <v>3.6</v>
      </c>
      <c r="N86">
        <v>0.2769230769230769</v>
      </c>
      <c r="O86">
        <v>54</v>
      </c>
      <c r="P86">
        <v>0.06010506010596317</v>
      </c>
      <c r="Q86">
        <v>0.413378251881416</v>
      </c>
      <c r="R86" t="s">
        <v>775</v>
      </c>
      <c r="S86" t="s">
        <v>784</v>
      </c>
      <c r="T86">
        <v>111712.139232</v>
      </c>
      <c r="U86" s="2">
        <v>44429</v>
      </c>
      <c r="V86" t="s">
        <v>793</v>
      </c>
    </row>
    <row r="87" spans="1:22">
      <c r="A87" s="1" t="s">
        <v>107</v>
      </c>
      <c r="B87">
        <f>HYPERLINK("https://www.suredividend.com/sure-analysis-RPM/","RPM International, Inc.")</f>
        <v>0</v>
      </c>
      <c r="C87">
        <v>79.02</v>
      </c>
      <c r="D87">
        <v>72</v>
      </c>
      <c r="E87">
        <v>1.0975</v>
      </c>
      <c r="F87">
        <v>0.01923563654770944</v>
      </c>
      <c r="G87">
        <v>-0.01843493217443526</v>
      </c>
      <c r="H87">
        <v>0.05</v>
      </c>
      <c r="I87">
        <v>0.04970739844759264</v>
      </c>
      <c r="J87" t="s">
        <v>771</v>
      </c>
      <c r="K87" t="s">
        <v>772</v>
      </c>
      <c r="L87">
        <v>4</v>
      </c>
      <c r="M87">
        <v>1.52</v>
      </c>
      <c r="N87">
        <v>0.38</v>
      </c>
      <c r="O87">
        <v>47</v>
      </c>
      <c r="P87">
        <v>0.05000563166277994</v>
      </c>
      <c r="Q87">
        <v>-0.078640837828194</v>
      </c>
      <c r="R87" t="s">
        <v>775</v>
      </c>
      <c r="S87" t="s">
        <v>781</v>
      </c>
      <c r="T87">
        <v>10250.135088</v>
      </c>
      <c r="U87" s="2">
        <v>44475</v>
      </c>
      <c r="V87" t="s">
        <v>791</v>
      </c>
    </row>
    <row r="88" spans="1:22">
      <c r="A88" s="1" t="s">
        <v>108</v>
      </c>
      <c r="B88">
        <f>HYPERLINK("https://www.suredividend.com/sure-analysis-CPKF/","Chesapeake Financial Shares Inc")</f>
        <v>0</v>
      </c>
      <c r="C88">
        <v>30</v>
      </c>
      <c r="D88">
        <v>48</v>
      </c>
      <c r="E88">
        <v>0.625</v>
      </c>
      <c r="F88">
        <v>0.01733333333333333</v>
      </c>
      <c r="G88">
        <v>0.09856054330611785</v>
      </c>
      <c r="H88">
        <v>-0.06</v>
      </c>
      <c r="I88">
        <v>0.04923381530628101</v>
      </c>
      <c r="J88" t="s">
        <v>771</v>
      </c>
      <c r="K88" t="s">
        <v>772</v>
      </c>
      <c r="L88">
        <v>5</v>
      </c>
      <c r="M88">
        <v>0.52</v>
      </c>
      <c r="N88">
        <v>0.104</v>
      </c>
      <c r="O88">
        <v>29</v>
      </c>
      <c r="P88">
        <v>0.0391241569508578</v>
      </c>
      <c r="Q88">
        <v>0.4878074182077861</v>
      </c>
      <c r="R88" t="s">
        <v>775</v>
      </c>
      <c r="S88" t="s">
        <v>786</v>
      </c>
      <c r="T88">
        <v>144.30987</v>
      </c>
      <c r="U88" s="2">
        <v>44407</v>
      </c>
      <c r="V88" t="s">
        <v>793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41.69</v>
      </c>
      <c r="D89">
        <v>37</v>
      </c>
      <c r="E89">
        <v>1.126756756756757</v>
      </c>
      <c r="F89">
        <v>0.02350683617174382</v>
      </c>
      <c r="G89">
        <v>-0.02358607193190698</v>
      </c>
      <c r="H89">
        <v>0.05</v>
      </c>
      <c r="I89">
        <v>0.04880530324716381</v>
      </c>
      <c r="J89" t="s">
        <v>771</v>
      </c>
      <c r="K89" t="s">
        <v>772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-0.130994863927428</v>
      </c>
      <c r="R89" t="s">
        <v>775</v>
      </c>
      <c r="S89" t="s">
        <v>784</v>
      </c>
      <c r="T89">
        <v>22619.195452</v>
      </c>
      <c r="U89" s="2">
        <v>44444</v>
      </c>
      <c r="V89" t="s">
        <v>793</v>
      </c>
    </row>
    <row r="90" spans="1:22">
      <c r="A90" s="1" t="s">
        <v>110</v>
      </c>
      <c r="B90">
        <f>HYPERLINK("https://www.suredividend.com/sure-analysis-SYY/","Sysco Corp.")</f>
        <v>0</v>
      </c>
      <c r="C90">
        <v>83.34999999999999</v>
      </c>
      <c r="D90">
        <v>66</v>
      </c>
      <c r="E90">
        <v>1.262878787878788</v>
      </c>
      <c r="F90">
        <v>0.02255548890221956</v>
      </c>
      <c r="G90">
        <v>-0.0456060749615651</v>
      </c>
      <c r="H90">
        <v>0.07000000000000001</v>
      </c>
      <c r="I90">
        <v>0.04621320006123142</v>
      </c>
      <c r="J90" t="s">
        <v>771</v>
      </c>
      <c r="K90" t="s">
        <v>772</v>
      </c>
      <c r="L90">
        <v>3.3</v>
      </c>
      <c r="M90">
        <v>1.88</v>
      </c>
      <c r="N90">
        <v>0.5696969696969697</v>
      </c>
      <c r="O90">
        <v>51</v>
      </c>
      <c r="P90">
        <v>0.07981721406627784</v>
      </c>
      <c r="Q90">
        <v>0.25522004376328</v>
      </c>
      <c r="R90" t="s">
        <v>775</v>
      </c>
      <c r="S90" t="s">
        <v>784</v>
      </c>
      <c r="T90">
        <v>42698.159841</v>
      </c>
      <c r="U90" s="2">
        <v>44445</v>
      </c>
      <c r="V90" t="s">
        <v>796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94.39</v>
      </c>
      <c r="D91">
        <v>75</v>
      </c>
      <c r="E91">
        <v>1.258533333333333</v>
      </c>
      <c r="F91">
        <v>0.01356075855493167</v>
      </c>
      <c r="G91">
        <v>-0.04494791847496249</v>
      </c>
      <c r="H91">
        <v>0.08</v>
      </c>
      <c r="I91">
        <v>0.04581910385583021</v>
      </c>
      <c r="J91" t="s">
        <v>771</v>
      </c>
      <c r="K91" t="s">
        <v>366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0.567364804614917</v>
      </c>
      <c r="R91" t="s">
        <v>775</v>
      </c>
      <c r="S91" t="s">
        <v>783</v>
      </c>
      <c r="T91">
        <v>258456.71581</v>
      </c>
      <c r="U91" s="2">
        <v>44476</v>
      </c>
      <c r="V91" t="s">
        <v>794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204.84</v>
      </c>
      <c r="D92">
        <v>173</v>
      </c>
      <c r="E92">
        <v>1.184046242774567</v>
      </c>
      <c r="F92">
        <v>0.01054481546572935</v>
      </c>
      <c r="G92">
        <v>-0.03322309490020736</v>
      </c>
      <c r="H92">
        <v>0.07000000000000001</v>
      </c>
      <c r="I92">
        <v>0.0452280450256497</v>
      </c>
      <c r="J92" t="s">
        <v>771</v>
      </c>
      <c r="K92" t="s">
        <v>366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0.6280465269691891</v>
      </c>
      <c r="R92" t="s">
        <v>775</v>
      </c>
      <c r="S92" t="s">
        <v>782</v>
      </c>
      <c r="T92">
        <v>10677.407085</v>
      </c>
      <c r="U92" s="2">
        <v>44417</v>
      </c>
      <c r="V92" t="s">
        <v>794</v>
      </c>
    </row>
    <row r="93" spans="1:22">
      <c r="A93" s="1" t="s">
        <v>113</v>
      </c>
      <c r="B93">
        <f>HYPERLINK("https://www.suredividend.com/sure-analysis-CSX/","CSX Corp.")</f>
        <v>0</v>
      </c>
      <c r="C93">
        <v>32.71</v>
      </c>
      <c r="D93">
        <v>26</v>
      </c>
      <c r="E93">
        <v>1.258076923076923</v>
      </c>
      <c r="F93">
        <v>0.01131152552736166</v>
      </c>
      <c r="G93">
        <v>-0.0448786329937968</v>
      </c>
      <c r="H93">
        <v>0.08</v>
      </c>
      <c r="I93">
        <v>0.04494120489155451</v>
      </c>
      <c r="J93" t="s">
        <v>771</v>
      </c>
      <c r="K93" t="s">
        <v>366</v>
      </c>
      <c r="L93">
        <v>1.45</v>
      </c>
      <c r="M93">
        <v>0.37</v>
      </c>
      <c r="N93">
        <v>0.2551724137931035</v>
      </c>
      <c r="O93">
        <v>16</v>
      </c>
      <c r="P93">
        <v>0.1087611317268407</v>
      </c>
      <c r="Q93">
        <v>0.261157056657606</v>
      </c>
      <c r="R93" t="s">
        <v>775</v>
      </c>
      <c r="S93" t="s">
        <v>782</v>
      </c>
      <c r="T93">
        <v>73744.561216</v>
      </c>
      <c r="U93" s="2">
        <v>44399</v>
      </c>
      <c r="V93" t="s">
        <v>793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157.84</v>
      </c>
      <c r="D94">
        <v>125</v>
      </c>
      <c r="E94">
        <v>1.26272</v>
      </c>
      <c r="F94">
        <v>0.01267105930055753</v>
      </c>
      <c r="G94">
        <v>-0.04558207303482809</v>
      </c>
      <c r="H94">
        <v>0.08</v>
      </c>
      <c r="I94">
        <v>0.0434710541430392</v>
      </c>
      <c r="J94" t="s">
        <v>771</v>
      </c>
      <c r="K94" t="s">
        <v>772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0.41006628669442</v>
      </c>
      <c r="R94" t="s">
        <v>775</v>
      </c>
      <c r="S94" t="s">
        <v>782</v>
      </c>
      <c r="T94">
        <v>22722.793665</v>
      </c>
      <c r="U94" s="2">
        <v>44397</v>
      </c>
      <c r="V94" t="s">
        <v>791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74.37</v>
      </c>
      <c r="D95">
        <v>71</v>
      </c>
      <c r="E95">
        <v>1.047464788732394</v>
      </c>
      <c r="F95">
        <v>0.02339653085921743</v>
      </c>
      <c r="G95">
        <v>-0.009231675535963157</v>
      </c>
      <c r="H95">
        <v>0.03</v>
      </c>
      <c r="I95">
        <v>0.04308336540113711</v>
      </c>
      <c r="J95" t="s">
        <v>771</v>
      </c>
      <c r="K95" t="s">
        <v>772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0.120717066032944</v>
      </c>
      <c r="R95" t="s">
        <v>775</v>
      </c>
      <c r="S95" t="s">
        <v>782</v>
      </c>
      <c r="T95">
        <v>1803.119986</v>
      </c>
      <c r="U95" s="2">
        <v>44416</v>
      </c>
      <c r="V95" t="s">
        <v>791</v>
      </c>
    </row>
    <row r="96" spans="1:22">
      <c r="A96" s="1" t="s">
        <v>116</v>
      </c>
      <c r="B96">
        <f>HYPERLINK("https://www.suredividend.com/sure-analysis-AROW/","Arrow Financial Corp.")</f>
        <v>0</v>
      </c>
      <c r="C96">
        <v>35.85</v>
      </c>
      <c r="D96">
        <v>40</v>
      </c>
      <c r="E96">
        <v>0.89625</v>
      </c>
      <c r="F96">
        <v>0.02900976290097629</v>
      </c>
      <c r="G96">
        <v>0.02214890156220162</v>
      </c>
      <c r="H96">
        <v>-0.01</v>
      </c>
      <c r="I96">
        <v>0.03975272794098417</v>
      </c>
      <c r="J96" t="s">
        <v>771</v>
      </c>
      <c r="K96" t="s">
        <v>771</v>
      </c>
      <c r="L96">
        <v>3.35</v>
      </c>
      <c r="M96">
        <v>1.04</v>
      </c>
      <c r="N96">
        <v>0.3104477611940298</v>
      </c>
      <c r="O96">
        <v>26</v>
      </c>
      <c r="P96">
        <v>0.02031177855938826</v>
      </c>
      <c r="Q96">
        <v>0.390920412969508</v>
      </c>
      <c r="R96" t="s">
        <v>775</v>
      </c>
      <c r="S96" t="s">
        <v>786</v>
      </c>
      <c r="T96">
        <v>558.3793449999999</v>
      </c>
      <c r="U96" s="2">
        <v>44408</v>
      </c>
      <c r="V96" t="s">
        <v>793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96.64</v>
      </c>
      <c r="D97">
        <v>78</v>
      </c>
      <c r="E97">
        <v>1.238974358974359</v>
      </c>
      <c r="F97">
        <v>0.0209023178807947</v>
      </c>
      <c r="G97">
        <v>-0.04195140947537224</v>
      </c>
      <c r="H97">
        <v>0.06</v>
      </c>
      <c r="I97">
        <v>0.03616023501504984</v>
      </c>
      <c r="J97" t="s">
        <v>771</v>
      </c>
      <c r="K97" t="s">
        <v>772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0.413700489762959</v>
      </c>
      <c r="R97" t="s">
        <v>775</v>
      </c>
      <c r="S97" t="s">
        <v>782</v>
      </c>
      <c r="T97">
        <v>57771.392</v>
      </c>
      <c r="U97" s="2">
        <v>44427</v>
      </c>
      <c r="V97" t="s">
        <v>793</v>
      </c>
    </row>
    <row r="98" spans="1:22">
      <c r="A98" s="1" t="s">
        <v>118</v>
      </c>
      <c r="B98">
        <f>HYPERLINK("https://www.suredividend.com/sure-analysis-MCO/","Moody`s Corp.")</f>
        <v>0</v>
      </c>
      <c r="C98">
        <v>362.27</v>
      </c>
      <c r="D98">
        <v>309</v>
      </c>
      <c r="E98">
        <v>1.172394822006472</v>
      </c>
      <c r="F98">
        <v>0.006845722803433903</v>
      </c>
      <c r="G98">
        <v>-0.03130909615103927</v>
      </c>
      <c r="H98">
        <v>0.06</v>
      </c>
      <c r="I98">
        <v>0.03519008814981617</v>
      </c>
      <c r="J98" t="s">
        <v>771</v>
      </c>
      <c r="K98" t="s">
        <v>489</v>
      </c>
      <c r="L98">
        <v>11.9</v>
      </c>
      <c r="M98">
        <v>2.48</v>
      </c>
      <c r="N98">
        <v>0.2084033613445378</v>
      </c>
      <c r="O98">
        <v>12</v>
      </c>
      <c r="P98">
        <v>0.1100560807786035</v>
      </c>
      <c r="Q98">
        <v>0.238870021411006</v>
      </c>
      <c r="R98" t="s">
        <v>775</v>
      </c>
      <c r="S98" t="s">
        <v>786</v>
      </c>
      <c r="T98">
        <v>67454.674</v>
      </c>
      <c r="U98" s="2">
        <v>44409</v>
      </c>
      <c r="V98" t="s">
        <v>793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43.36</v>
      </c>
      <c r="D99">
        <v>48</v>
      </c>
      <c r="E99">
        <v>0.9033333333333333</v>
      </c>
      <c r="F99">
        <v>0.02444649446494465</v>
      </c>
      <c r="G99">
        <v>0.02054084886856544</v>
      </c>
      <c r="H99">
        <v>-0.01</v>
      </c>
      <c r="I99">
        <v>0.03409441831407944</v>
      </c>
      <c r="J99" t="s">
        <v>771</v>
      </c>
      <c r="K99" t="s">
        <v>771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0.303836635524135</v>
      </c>
      <c r="R99" t="s">
        <v>775</v>
      </c>
      <c r="S99" t="s">
        <v>786</v>
      </c>
      <c r="T99">
        <v>565.771209</v>
      </c>
      <c r="U99" s="2">
        <v>44424</v>
      </c>
      <c r="V99" t="s">
        <v>793</v>
      </c>
    </row>
    <row r="100" spans="1:22">
      <c r="A100" s="1" t="s">
        <v>120</v>
      </c>
      <c r="B100">
        <f>HYPERLINK("https://www.suredividend.com/sure-analysis-GWW/","W.W. Grainger Inc.")</f>
        <v>0</v>
      </c>
      <c r="C100">
        <v>417.24</v>
      </c>
      <c r="D100">
        <v>356</v>
      </c>
      <c r="E100">
        <v>1.172022471910112</v>
      </c>
      <c r="F100">
        <v>0.01553062985332183</v>
      </c>
      <c r="G100">
        <v>-0.031247553589836</v>
      </c>
      <c r="H100">
        <v>0.05</v>
      </c>
      <c r="I100">
        <v>0.0339742088457804</v>
      </c>
      <c r="J100" t="s">
        <v>771</v>
      </c>
      <c r="K100" t="s">
        <v>772</v>
      </c>
      <c r="L100">
        <v>19.75</v>
      </c>
      <c r="M100">
        <v>6.48</v>
      </c>
      <c r="N100">
        <v>0.3281012658227848</v>
      </c>
      <c r="O100">
        <v>50</v>
      </c>
      <c r="P100">
        <v>0.06020279266594519</v>
      </c>
      <c r="Q100">
        <v>0.09935828609294801</v>
      </c>
      <c r="R100" t="s">
        <v>775</v>
      </c>
      <c r="S100" t="s">
        <v>782</v>
      </c>
      <c r="T100">
        <v>21727.507218</v>
      </c>
      <c r="U100" s="2">
        <v>44413</v>
      </c>
      <c r="V100" t="s">
        <v>797</v>
      </c>
    </row>
    <row r="101" spans="1:22">
      <c r="A101" s="1" t="s">
        <v>121</v>
      </c>
      <c r="B101">
        <f>HYPERLINK("https://www.suredividend.com/sure-analysis-CBSH/","Commerce Bancshares, Inc.")</f>
        <v>0</v>
      </c>
      <c r="C101">
        <v>71.38</v>
      </c>
      <c r="D101">
        <v>58</v>
      </c>
      <c r="E101">
        <v>1.230689655172414</v>
      </c>
      <c r="F101">
        <v>0.0147100028019053</v>
      </c>
      <c r="G101">
        <v>-0.04066499867252771</v>
      </c>
      <c r="H101">
        <v>0.06</v>
      </c>
      <c r="I101">
        <v>0.03326945140739301</v>
      </c>
      <c r="J101" t="s">
        <v>771</v>
      </c>
      <c r="K101" t="s">
        <v>772</v>
      </c>
      <c r="L101">
        <v>4.15</v>
      </c>
      <c r="M101">
        <v>1.05</v>
      </c>
      <c r="N101">
        <v>0.2530120481927711</v>
      </c>
      <c r="O101">
        <v>53</v>
      </c>
      <c r="P101">
        <v>0.06961037572506878</v>
      </c>
      <c r="Q101">
        <v>0.256849459790677</v>
      </c>
      <c r="R101" t="s">
        <v>775</v>
      </c>
      <c r="S101" t="s">
        <v>786</v>
      </c>
      <c r="T101">
        <v>8337.484581000001</v>
      </c>
      <c r="U101" s="2">
        <v>44403</v>
      </c>
      <c r="V101" t="s">
        <v>794</v>
      </c>
    </row>
    <row r="102" spans="1:22">
      <c r="A102" s="1" t="s">
        <v>122</v>
      </c>
      <c r="B102">
        <f>HYPERLINK("https://www.suredividend.com/sure-analysis-ITW/","Illinois Tool Works, Inc.")</f>
        <v>0</v>
      </c>
      <c r="C102">
        <v>216.4</v>
      </c>
      <c r="D102">
        <v>166</v>
      </c>
      <c r="E102">
        <v>1.303614457831325</v>
      </c>
      <c r="F102">
        <v>0.008687615526802217</v>
      </c>
      <c r="G102">
        <v>-0.0516466856734592</v>
      </c>
      <c r="H102">
        <v>0.07000000000000001</v>
      </c>
      <c r="I102">
        <v>0.03249303149439187</v>
      </c>
      <c r="J102" t="s">
        <v>771</v>
      </c>
      <c r="K102" t="s">
        <v>366</v>
      </c>
      <c r="L102">
        <v>8.75</v>
      </c>
      <c r="M102">
        <v>1.88</v>
      </c>
      <c r="N102">
        <v>0.2148571428571429</v>
      </c>
      <c r="O102">
        <v>46</v>
      </c>
      <c r="P102">
        <v>0.2827767102750014</v>
      </c>
      <c r="Q102">
        <v>0.074884800065963</v>
      </c>
      <c r="R102" t="s">
        <v>775</v>
      </c>
      <c r="S102" t="s">
        <v>782</v>
      </c>
      <c r="T102">
        <v>68159.03495</v>
      </c>
      <c r="U102" s="2">
        <v>44413</v>
      </c>
      <c r="V102" t="s">
        <v>797</v>
      </c>
    </row>
    <row r="103" spans="1:22">
      <c r="A103" s="1" t="s">
        <v>123</v>
      </c>
      <c r="B103">
        <f>HYPERLINK("https://www.suredividend.com/sure-analysis-SPGI/","S&amp;P Global Inc")</f>
        <v>0</v>
      </c>
      <c r="C103">
        <v>429.72</v>
      </c>
      <c r="D103">
        <v>342</v>
      </c>
      <c r="E103">
        <v>1.256491228070175</v>
      </c>
      <c r="F103">
        <v>0.007167457879549474</v>
      </c>
      <c r="G103">
        <v>-0.04463768149485203</v>
      </c>
      <c r="H103">
        <v>0.07000000000000001</v>
      </c>
      <c r="I103">
        <v>0.03141423138694188</v>
      </c>
      <c r="J103" t="s">
        <v>771</v>
      </c>
      <c r="K103" t="s">
        <v>366</v>
      </c>
      <c r="L103">
        <v>13.15</v>
      </c>
      <c r="M103">
        <v>3.08</v>
      </c>
      <c r="N103">
        <v>0.2342205323193916</v>
      </c>
      <c r="O103">
        <v>48</v>
      </c>
      <c r="P103">
        <v>0.1200820117377759</v>
      </c>
      <c r="Q103">
        <v>0.214299641406905</v>
      </c>
      <c r="R103" t="s">
        <v>775</v>
      </c>
      <c r="S103" t="s">
        <v>786</v>
      </c>
      <c r="T103">
        <v>103562.52</v>
      </c>
      <c r="U103" s="2">
        <v>44421</v>
      </c>
      <c r="V103" t="s">
        <v>793</v>
      </c>
    </row>
    <row r="104" spans="1:22">
      <c r="A104" s="1" t="s">
        <v>124</v>
      </c>
      <c r="B104">
        <f>HYPERLINK("https://www.suredividend.com/sure-analysis-LECO/","Lincoln Electric Holdings, Inc.")</f>
        <v>0</v>
      </c>
      <c r="C104">
        <v>135.73</v>
      </c>
      <c r="D104">
        <v>103</v>
      </c>
      <c r="E104">
        <v>1.317766990291262</v>
      </c>
      <c r="F104">
        <v>0.01502983865026155</v>
      </c>
      <c r="G104">
        <v>-0.05369251525606467</v>
      </c>
      <c r="H104">
        <v>0.07000000000000001</v>
      </c>
      <c r="I104">
        <v>0.03006132103886294</v>
      </c>
      <c r="J104" t="s">
        <v>771</v>
      </c>
      <c r="K104" t="s">
        <v>366</v>
      </c>
      <c r="L104">
        <v>5.7</v>
      </c>
      <c r="M104">
        <v>2.04</v>
      </c>
      <c r="N104">
        <v>0.3578947368421053</v>
      </c>
      <c r="O104">
        <v>25</v>
      </c>
      <c r="P104">
        <v>0.0801851873035635</v>
      </c>
      <c r="Q104">
        <v>0.437370141078943</v>
      </c>
      <c r="R104" t="s">
        <v>775</v>
      </c>
      <c r="S104" t="s">
        <v>782</v>
      </c>
      <c r="T104">
        <v>8060.543354</v>
      </c>
      <c r="U104" s="2">
        <v>44404</v>
      </c>
      <c r="V104" t="s">
        <v>794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125.27</v>
      </c>
      <c r="D105">
        <v>97</v>
      </c>
      <c r="E105">
        <v>1.291443298969072</v>
      </c>
      <c r="F105">
        <v>0.0185199968068971</v>
      </c>
      <c r="G105">
        <v>-0.04986584243697101</v>
      </c>
      <c r="H105">
        <v>0.06</v>
      </c>
      <c r="I105">
        <v>0.02979431290053625</v>
      </c>
      <c r="J105" t="s">
        <v>771</v>
      </c>
      <c r="K105" t="s">
        <v>772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0.175851077010877</v>
      </c>
      <c r="R105" t="s">
        <v>775</v>
      </c>
      <c r="S105" t="s">
        <v>780</v>
      </c>
      <c r="T105">
        <v>168350.876629</v>
      </c>
      <c r="U105" s="2">
        <v>44432</v>
      </c>
      <c r="V105" t="s">
        <v>797</v>
      </c>
    </row>
    <row r="106" spans="1:22">
      <c r="A106" s="1" t="s">
        <v>126</v>
      </c>
      <c r="B106">
        <f>HYPERLINK("https://www.suredividend.com/sure-analysis-PG/","Procter &amp; Gamble Co.")</f>
        <v>0</v>
      </c>
      <c r="C106">
        <v>141.73</v>
      </c>
      <c r="D106">
        <v>118</v>
      </c>
      <c r="E106">
        <v>1.201101694915254</v>
      </c>
      <c r="F106">
        <v>0.02455372892118817</v>
      </c>
      <c r="G106">
        <v>-0.03598443953689734</v>
      </c>
      <c r="H106">
        <v>0.04</v>
      </c>
      <c r="I106">
        <v>0.02895124391141546</v>
      </c>
      <c r="J106" t="s">
        <v>771</v>
      </c>
      <c r="K106" t="s">
        <v>771</v>
      </c>
      <c r="L106">
        <v>5.9</v>
      </c>
      <c r="M106">
        <v>3.48</v>
      </c>
      <c r="N106">
        <v>0.5898305084745762</v>
      </c>
      <c r="O106">
        <v>65</v>
      </c>
      <c r="P106">
        <v>0.04515835609077623</v>
      </c>
      <c r="Q106">
        <v>0.015955803449504</v>
      </c>
      <c r="R106" t="s">
        <v>775</v>
      </c>
      <c r="S106" t="s">
        <v>784</v>
      </c>
      <c r="T106">
        <v>344165.179484</v>
      </c>
      <c r="U106" s="2">
        <v>44413</v>
      </c>
      <c r="V106" t="s">
        <v>797</v>
      </c>
    </row>
    <row r="107" spans="1:22">
      <c r="A107" s="1" t="s">
        <v>127</v>
      </c>
      <c r="B107">
        <f>HYPERLINK("https://www.suredividend.com/sure-analysis-JKHY/","Jack Henry &amp; Associates, Inc.")</f>
        <v>0</v>
      </c>
      <c r="C107">
        <v>166.06</v>
      </c>
      <c r="D107">
        <v>114</v>
      </c>
      <c r="E107">
        <v>1.456666666666667</v>
      </c>
      <c r="F107">
        <v>0.0110803324099723</v>
      </c>
      <c r="G107">
        <v>-0.07247000378220703</v>
      </c>
      <c r="H107">
        <v>0.095</v>
      </c>
      <c r="I107">
        <v>0.02887849962167643</v>
      </c>
      <c r="J107" t="s">
        <v>771</v>
      </c>
      <c r="K107" t="s">
        <v>366</v>
      </c>
      <c r="L107">
        <v>4.55</v>
      </c>
      <c r="M107">
        <v>1.84</v>
      </c>
      <c r="N107">
        <v>0.4043956043956044</v>
      </c>
      <c r="O107">
        <v>31</v>
      </c>
      <c r="P107">
        <v>0.08991774272866437</v>
      </c>
      <c r="Q107">
        <v>0.021130376445745</v>
      </c>
      <c r="R107" t="s">
        <v>775</v>
      </c>
      <c r="S107" t="s">
        <v>783</v>
      </c>
      <c r="T107">
        <v>12288.296358</v>
      </c>
      <c r="U107" s="2">
        <v>44435</v>
      </c>
      <c r="V107" t="s">
        <v>794</v>
      </c>
    </row>
    <row r="108" spans="1:22">
      <c r="A108" s="1" t="s">
        <v>128</v>
      </c>
      <c r="B108">
        <f>HYPERLINK("https://www.suredividend.com/sure-analysis-V/","Visa Inc")</f>
        <v>0</v>
      </c>
      <c r="C108">
        <v>230.27</v>
      </c>
      <c r="D108">
        <v>144</v>
      </c>
      <c r="E108">
        <v>1.599097222222222</v>
      </c>
      <c r="F108">
        <v>0.00555869197029574</v>
      </c>
      <c r="G108">
        <v>-0.08961514089001954</v>
      </c>
      <c r="H108">
        <v>0.12</v>
      </c>
      <c r="I108">
        <v>0.02725755266608743</v>
      </c>
      <c r="J108" t="s">
        <v>771</v>
      </c>
      <c r="K108" t="s">
        <v>489</v>
      </c>
      <c r="L108">
        <v>5.75</v>
      </c>
      <c r="M108">
        <v>1.28</v>
      </c>
      <c r="N108">
        <v>0.2226086956521739</v>
      </c>
      <c r="O108">
        <v>13</v>
      </c>
      <c r="P108">
        <v>0.1395805480611745</v>
      </c>
      <c r="Q108">
        <v>0.120914918142592</v>
      </c>
      <c r="R108" t="s">
        <v>775</v>
      </c>
      <c r="S108" t="s">
        <v>786</v>
      </c>
      <c r="T108">
        <v>507515.08</v>
      </c>
      <c r="U108" s="2">
        <v>44408</v>
      </c>
      <c r="V108" t="s">
        <v>797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182.78</v>
      </c>
      <c r="D109">
        <v>149</v>
      </c>
      <c r="E109">
        <v>1.226711409395973</v>
      </c>
      <c r="F109">
        <v>0.01750738592843856</v>
      </c>
      <c r="G109">
        <v>-0.04004357634804623</v>
      </c>
      <c r="H109">
        <v>0.05</v>
      </c>
      <c r="I109">
        <v>0.02717416066825962</v>
      </c>
      <c r="J109" t="s">
        <v>771</v>
      </c>
      <c r="K109" t="s">
        <v>772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0.546203815007093</v>
      </c>
      <c r="R109" t="s">
        <v>775</v>
      </c>
      <c r="S109" t="s">
        <v>786</v>
      </c>
      <c r="T109">
        <v>80192.903232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25.97</v>
      </c>
      <c r="D110">
        <v>27</v>
      </c>
      <c r="E110">
        <v>0.9618518518518518</v>
      </c>
      <c r="F110">
        <v>0.01771274547554871</v>
      </c>
      <c r="G110">
        <v>0.007809302844762334</v>
      </c>
      <c r="H110">
        <v>0</v>
      </c>
      <c r="I110">
        <v>0.0270458168398251</v>
      </c>
      <c r="J110" t="s">
        <v>771</v>
      </c>
      <c r="K110" t="s">
        <v>772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0.4977882103247611</v>
      </c>
      <c r="R110" t="s">
        <v>775</v>
      </c>
      <c r="S110" t="s">
        <v>786</v>
      </c>
      <c r="T110">
        <v>116.027753</v>
      </c>
      <c r="U110" s="2">
        <v>44409</v>
      </c>
      <c r="V110" t="s">
        <v>793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152.48</v>
      </c>
      <c r="D111">
        <v>102</v>
      </c>
      <c r="E111">
        <v>1.494901960784314</v>
      </c>
      <c r="F111">
        <v>0.007214060860440715</v>
      </c>
      <c r="G111">
        <v>-0.07726401485337442</v>
      </c>
      <c r="H111">
        <v>0.1</v>
      </c>
      <c r="I111">
        <v>0.02397353940934321</v>
      </c>
      <c r="J111" t="s">
        <v>771</v>
      </c>
      <c r="K111" t="s">
        <v>366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0.173152292832599</v>
      </c>
      <c r="R111" t="s">
        <v>775</v>
      </c>
      <c r="S111" t="s">
        <v>785</v>
      </c>
      <c r="T111">
        <v>239367.68084</v>
      </c>
      <c r="U111" s="2">
        <v>44464</v>
      </c>
      <c r="V111" t="s">
        <v>797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64.23</v>
      </c>
      <c r="D112">
        <v>49</v>
      </c>
      <c r="E112">
        <v>1.310816326530612</v>
      </c>
      <c r="F112">
        <v>0.01619181068036743</v>
      </c>
      <c r="G112">
        <v>-0.05269106931667733</v>
      </c>
      <c r="H112">
        <v>0.06</v>
      </c>
      <c r="I112">
        <v>0.02357777509053083</v>
      </c>
      <c r="J112" t="s">
        <v>771</v>
      </c>
      <c r="K112" t="s">
        <v>366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0.143077821122469</v>
      </c>
      <c r="R112" t="s">
        <v>775</v>
      </c>
      <c r="S112" t="s">
        <v>782</v>
      </c>
      <c r="T112">
        <v>10370.70426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195.36</v>
      </c>
      <c r="D113">
        <v>175</v>
      </c>
      <c r="E113">
        <v>1.116342857142857</v>
      </c>
      <c r="F113">
        <v>0.02211302211302211</v>
      </c>
      <c r="G113">
        <v>-0.02177111959881384</v>
      </c>
      <c r="H113">
        <v>0.02</v>
      </c>
      <c r="I113">
        <v>0.02213289203601154</v>
      </c>
      <c r="J113" t="s">
        <v>771</v>
      </c>
      <c r="K113" t="s">
        <v>772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0.427172976053066</v>
      </c>
      <c r="R113" t="s">
        <v>775</v>
      </c>
      <c r="S113" t="s">
        <v>786</v>
      </c>
      <c r="T113">
        <v>44334.390049</v>
      </c>
      <c r="U113" s="2">
        <v>44413</v>
      </c>
      <c r="V113" t="s">
        <v>797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83.36</v>
      </c>
      <c r="D114">
        <v>57</v>
      </c>
      <c r="E114">
        <v>1.462456140350877</v>
      </c>
      <c r="F114">
        <v>0.008397312859884836</v>
      </c>
      <c r="G114">
        <v>-0.0732055381789728</v>
      </c>
      <c r="H114">
        <v>0.09</v>
      </c>
      <c r="I114">
        <v>0.02041153119541228</v>
      </c>
      <c r="J114" t="s">
        <v>771</v>
      </c>
      <c r="K114" t="s">
        <v>366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0.342854887582619</v>
      </c>
      <c r="R114" t="s">
        <v>775</v>
      </c>
      <c r="S114" t="s">
        <v>782</v>
      </c>
      <c r="T114">
        <v>3870.608865</v>
      </c>
      <c r="U114" s="2">
        <v>44425</v>
      </c>
      <c r="V114" t="s">
        <v>795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44.09</v>
      </c>
      <c r="D115">
        <v>42</v>
      </c>
      <c r="E115">
        <v>1.049761904761905</v>
      </c>
      <c r="F115">
        <v>0.02630982082104785</v>
      </c>
      <c r="G115">
        <v>-0.009665660516858687</v>
      </c>
      <c r="H115">
        <v>0</v>
      </c>
      <c r="I115">
        <v>0.01853193950499255</v>
      </c>
      <c r="J115" t="s">
        <v>771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1.046044113620649</v>
      </c>
      <c r="R115" t="s">
        <v>775</v>
      </c>
      <c r="S115" t="s">
        <v>786</v>
      </c>
      <c r="T115">
        <v>5360.337734</v>
      </c>
      <c r="U115" s="2">
        <v>44402</v>
      </c>
      <c r="V115" t="s">
        <v>797</v>
      </c>
    </row>
    <row r="116" spans="1:22">
      <c r="A116" s="1" t="s">
        <v>136</v>
      </c>
      <c r="B116">
        <f>HYPERLINK("https://www.suredividend.com/sure-analysis-SHW/","Sherwin-Williams Co.")</f>
        <v>0</v>
      </c>
      <c r="C116">
        <v>289.99</v>
      </c>
      <c r="D116">
        <v>205</v>
      </c>
      <c r="E116">
        <v>1.414585365853659</v>
      </c>
      <c r="F116">
        <v>0.007586468498913756</v>
      </c>
      <c r="G116">
        <v>-0.06701606048924269</v>
      </c>
      <c r="H116">
        <v>0.08</v>
      </c>
      <c r="I116">
        <v>0.01788910792850662</v>
      </c>
      <c r="J116" t="s">
        <v>771</v>
      </c>
      <c r="K116" t="s">
        <v>366</v>
      </c>
      <c r="L116">
        <v>9.300000000000001</v>
      </c>
      <c r="M116">
        <v>2.2</v>
      </c>
      <c r="N116">
        <v>0.2365591397849462</v>
      </c>
      <c r="O116">
        <v>43</v>
      </c>
      <c r="P116">
        <v>0.1201645102296289</v>
      </c>
      <c r="Q116">
        <v>0.255771334342026</v>
      </c>
      <c r="R116" t="s">
        <v>775</v>
      </c>
      <c r="S116" t="s">
        <v>781</v>
      </c>
      <c r="T116">
        <v>76355.07776499999</v>
      </c>
      <c r="U116" s="2">
        <v>44405</v>
      </c>
      <c r="V116" t="s">
        <v>797</v>
      </c>
    </row>
    <row r="117" spans="1:22">
      <c r="A117" s="1" t="s">
        <v>137</v>
      </c>
      <c r="B117">
        <f>HYPERLINK("https://www.suredividend.com/sure-analysis-AMAT/","Applied Materials Inc.")</f>
        <v>0</v>
      </c>
      <c r="C117">
        <v>126.22</v>
      </c>
      <c r="D117">
        <v>103</v>
      </c>
      <c r="E117">
        <v>1.225436893203883</v>
      </c>
      <c r="F117">
        <v>0.007605767707177943</v>
      </c>
      <c r="G117">
        <v>-0.03984397874535439</v>
      </c>
      <c r="H117">
        <v>0.05</v>
      </c>
      <c r="I117">
        <v>0.01787929178910219</v>
      </c>
      <c r="J117" t="s">
        <v>771</v>
      </c>
      <c r="K117" t="s">
        <v>489</v>
      </c>
      <c r="L117">
        <v>6.85</v>
      </c>
      <c r="M117">
        <v>0.96</v>
      </c>
      <c r="N117">
        <v>0.1401459854014599</v>
      </c>
      <c r="O117">
        <v>4</v>
      </c>
      <c r="P117">
        <v>0.1005558662160053</v>
      </c>
      <c r="Q117">
        <v>1.011201669893321</v>
      </c>
      <c r="R117" t="s">
        <v>775</v>
      </c>
      <c r="S117" t="s">
        <v>783</v>
      </c>
      <c r="T117">
        <v>113967.63527</v>
      </c>
      <c r="U117" s="2">
        <v>44430</v>
      </c>
      <c r="V117" t="s">
        <v>793</v>
      </c>
    </row>
    <row r="118" spans="1:22">
      <c r="A118" s="1" t="s">
        <v>138</v>
      </c>
      <c r="B118">
        <f>HYPERLINK("https://www.suredividend.com/sure-analysis-ABT/","Abbott Laboratories")</f>
        <v>0</v>
      </c>
      <c r="C118">
        <v>118.39</v>
      </c>
      <c r="D118">
        <v>88</v>
      </c>
      <c r="E118">
        <v>1.345340909090909</v>
      </c>
      <c r="F118">
        <v>0.01520398682321142</v>
      </c>
      <c r="G118">
        <v>-0.05760379117734216</v>
      </c>
      <c r="H118">
        <v>0.06</v>
      </c>
      <c r="I118">
        <v>0.01704101310807604</v>
      </c>
      <c r="J118" t="s">
        <v>771</v>
      </c>
      <c r="K118" t="s">
        <v>772</v>
      </c>
      <c r="L118">
        <v>4.4</v>
      </c>
      <c r="M118">
        <v>1.8</v>
      </c>
      <c r="N118">
        <v>0.4090909090909091</v>
      </c>
      <c r="O118">
        <v>49</v>
      </c>
      <c r="P118">
        <v>0.06961037572506878</v>
      </c>
      <c r="Q118">
        <v>0.095821180939616</v>
      </c>
      <c r="R118" t="s">
        <v>775</v>
      </c>
      <c r="S118" t="s">
        <v>780</v>
      </c>
      <c r="T118">
        <v>209883.845948</v>
      </c>
      <c r="U118" s="2">
        <v>44399</v>
      </c>
      <c r="V118" t="s">
        <v>797</v>
      </c>
    </row>
    <row r="119" spans="1:22">
      <c r="A119" s="1" t="s">
        <v>139</v>
      </c>
      <c r="B119">
        <f>HYPERLINK("https://www.suredividend.com/sure-analysis-CARR/","Carrier Global Corp")</f>
        <v>0</v>
      </c>
      <c r="C119">
        <v>51.5</v>
      </c>
      <c r="D119">
        <v>39</v>
      </c>
      <c r="E119">
        <v>1.32051282051282</v>
      </c>
      <c r="F119">
        <v>0.009320388349514562</v>
      </c>
      <c r="G119">
        <v>-0.05408638702475721</v>
      </c>
      <c r="H119">
        <v>0.06</v>
      </c>
      <c r="I119">
        <v>0.01463160812355735</v>
      </c>
      <c r="J119" t="s">
        <v>771</v>
      </c>
      <c r="K119" t="s">
        <v>489</v>
      </c>
      <c r="L119">
        <v>2.88</v>
      </c>
      <c r="M119">
        <v>0.48</v>
      </c>
      <c r="N119">
        <v>0.1666666666666667</v>
      </c>
      <c r="O119">
        <v>1</v>
      </c>
      <c r="P119">
        <v>0.09626227935295417</v>
      </c>
      <c r="Q119">
        <v>0.6153264684572211</v>
      </c>
      <c r="R119" t="s">
        <v>775</v>
      </c>
      <c r="S119" t="s">
        <v>782</v>
      </c>
      <c r="T119">
        <v>44686.621894</v>
      </c>
      <c r="U119" s="2">
        <v>44411</v>
      </c>
      <c r="V119" t="s">
        <v>797</v>
      </c>
    </row>
    <row r="120" spans="1:22">
      <c r="A120" s="1" t="s">
        <v>140</v>
      </c>
      <c r="B120">
        <f>HYPERLINK("https://www.suredividend.com/sure-analysis-CSVI/","Computer Services, Inc.")</f>
        <v>0</v>
      </c>
      <c r="C120">
        <v>57.16</v>
      </c>
      <c r="D120">
        <v>37</v>
      </c>
      <c r="E120">
        <v>1.544864864864865</v>
      </c>
      <c r="F120">
        <v>0.01889433170048985</v>
      </c>
      <c r="G120">
        <v>-0.08331125157007546</v>
      </c>
      <c r="H120">
        <v>0.08</v>
      </c>
      <c r="I120">
        <v>0.01389668718784431</v>
      </c>
      <c r="J120" t="s">
        <v>771</v>
      </c>
      <c r="K120" t="s">
        <v>772</v>
      </c>
      <c r="L120">
        <v>2.15</v>
      </c>
      <c r="M120">
        <v>1.08</v>
      </c>
      <c r="N120">
        <v>0.5023255813953489</v>
      </c>
      <c r="O120">
        <v>50</v>
      </c>
      <c r="P120">
        <v>0.08178074106640287</v>
      </c>
      <c r="Q120">
        <v>0.031873257946651</v>
      </c>
      <c r="R120" t="s">
        <v>775</v>
      </c>
      <c r="S120" t="s">
        <v>783</v>
      </c>
      <c r="T120">
        <v>1570.003831</v>
      </c>
      <c r="U120" s="2">
        <v>44477</v>
      </c>
      <c r="V120" t="s">
        <v>795</v>
      </c>
    </row>
    <row r="121" spans="1:22">
      <c r="A121" s="1" t="s">
        <v>141</v>
      </c>
      <c r="B121">
        <f>HYPERLINK("https://www.suredividend.com/sure-analysis-BRO/","Brown &amp; Brown, Inc.")</f>
        <v>0</v>
      </c>
      <c r="C121">
        <v>59.99</v>
      </c>
      <c r="D121">
        <v>44</v>
      </c>
      <c r="E121">
        <v>1.363409090909091</v>
      </c>
      <c r="F121">
        <v>0.006167694615769295</v>
      </c>
      <c r="G121">
        <v>-0.06011490405797093</v>
      </c>
      <c r="H121">
        <v>0.07000000000000001</v>
      </c>
      <c r="I121">
        <v>0.01342944549388747</v>
      </c>
      <c r="J121" t="s">
        <v>771</v>
      </c>
      <c r="K121" t="s">
        <v>366</v>
      </c>
      <c r="L121">
        <v>2</v>
      </c>
      <c r="M121">
        <v>0.37</v>
      </c>
      <c r="N121">
        <v>0.185</v>
      </c>
      <c r="O121">
        <v>27</v>
      </c>
      <c r="P121">
        <v>0.09027141631525293</v>
      </c>
      <c r="Q121">
        <v>0.280149887861516</v>
      </c>
      <c r="R121" t="s">
        <v>775</v>
      </c>
      <c r="S121" t="s">
        <v>786</v>
      </c>
      <c r="T121">
        <v>16893.610589</v>
      </c>
      <c r="U121" s="2">
        <v>44404</v>
      </c>
      <c r="V121" t="s">
        <v>793</v>
      </c>
    </row>
    <row r="122" spans="1:22">
      <c r="A122" s="1" t="s">
        <v>142</v>
      </c>
      <c r="B122">
        <f>HYPERLINK("https://www.suredividend.com/sure-analysis-GRC/","Gorman-Rupp Co.")</f>
        <v>0</v>
      </c>
      <c r="C122">
        <v>37.57</v>
      </c>
      <c r="D122">
        <v>30</v>
      </c>
      <c r="E122">
        <v>1.252333333333333</v>
      </c>
      <c r="F122">
        <v>0.01650252861325526</v>
      </c>
      <c r="G122">
        <v>-0.04400413914027179</v>
      </c>
      <c r="H122">
        <v>0.04</v>
      </c>
      <c r="I122">
        <v>0.01308467510000932</v>
      </c>
      <c r="J122" t="s">
        <v>771</v>
      </c>
      <c r="K122" t="s">
        <v>772</v>
      </c>
      <c r="L122">
        <v>1.3</v>
      </c>
      <c r="M122">
        <v>0.62</v>
      </c>
      <c r="N122">
        <v>0.4769230769230769</v>
      </c>
      <c r="O122">
        <v>48</v>
      </c>
      <c r="P122">
        <v>0.04965621207400783</v>
      </c>
      <c r="Q122">
        <v>0.167495338719701</v>
      </c>
      <c r="R122" t="s">
        <v>775</v>
      </c>
      <c r="S122" t="s">
        <v>782</v>
      </c>
      <c r="T122">
        <v>981.577865</v>
      </c>
      <c r="U122" s="2">
        <v>44402</v>
      </c>
      <c r="V122" t="s">
        <v>793</v>
      </c>
    </row>
    <row r="123" spans="1:22">
      <c r="A123" s="1" t="s">
        <v>143</v>
      </c>
      <c r="B123">
        <f>HYPERLINK("https://www.suredividend.com/sure-analysis-SRCE/","1st Source Corp.")</f>
        <v>0</v>
      </c>
      <c r="C123">
        <v>48.79</v>
      </c>
      <c r="D123">
        <v>50</v>
      </c>
      <c r="E123">
        <v>0.9758</v>
      </c>
      <c r="F123">
        <v>0.02541504406640705</v>
      </c>
      <c r="G123">
        <v>0.004911548625675666</v>
      </c>
      <c r="H123">
        <v>-0.02</v>
      </c>
      <c r="I123">
        <v>0.01197010284178024</v>
      </c>
      <c r="J123" t="s">
        <v>771</v>
      </c>
      <c r="K123" t="s">
        <v>771</v>
      </c>
      <c r="L123">
        <v>4</v>
      </c>
      <c r="M123">
        <v>1.24</v>
      </c>
      <c r="N123">
        <v>0.31</v>
      </c>
      <c r="O123">
        <v>34</v>
      </c>
      <c r="P123">
        <v>0.02013999925026777</v>
      </c>
      <c r="Q123">
        <v>0.5145071721025231</v>
      </c>
      <c r="R123" t="s">
        <v>775</v>
      </c>
      <c r="S123" t="s">
        <v>786</v>
      </c>
      <c r="T123">
        <v>1220.052352</v>
      </c>
      <c r="U123" s="2">
        <v>44400</v>
      </c>
      <c r="V123" t="s">
        <v>793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142.9</v>
      </c>
      <c r="D124">
        <v>99</v>
      </c>
      <c r="E124">
        <v>1.443434343434344</v>
      </c>
      <c r="F124">
        <v>0.006158152554233729</v>
      </c>
      <c r="G124">
        <v>-0.07077562571837748</v>
      </c>
      <c r="H124">
        <v>0.08</v>
      </c>
      <c r="I124">
        <v>0.01187935638298132</v>
      </c>
      <c r="J124" t="s">
        <v>771</v>
      </c>
      <c r="K124" t="s">
        <v>366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0.22953817031986</v>
      </c>
      <c r="R124" t="s">
        <v>775</v>
      </c>
      <c r="S124" t="s">
        <v>783</v>
      </c>
      <c r="T124">
        <v>2362160.7214</v>
      </c>
      <c r="U124" s="2">
        <v>44406</v>
      </c>
      <c r="V124" t="s">
        <v>797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296.19</v>
      </c>
      <c r="D125">
        <v>214</v>
      </c>
      <c r="E125">
        <v>1.384065420560748</v>
      </c>
      <c r="F125">
        <v>0.01431513555488031</v>
      </c>
      <c r="G125">
        <v>-0.06293724542529877</v>
      </c>
      <c r="H125">
        <v>0.06</v>
      </c>
      <c r="I125">
        <v>0.01076473676490664</v>
      </c>
      <c r="J125" t="s">
        <v>771</v>
      </c>
      <c r="K125" t="s">
        <v>366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0.252981324786939</v>
      </c>
      <c r="R125" t="s">
        <v>775</v>
      </c>
      <c r="S125" t="s">
        <v>781</v>
      </c>
      <c r="T125">
        <v>152955.868871</v>
      </c>
      <c r="U125" s="2">
        <v>44424</v>
      </c>
      <c r="V125" t="s">
        <v>794</v>
      </c>
    </row>
    <row r="126" spans="1:22">
      <c r="A126" s="1" t="s">
        <v>146</v>
      </c>
      <c r="B126">
        <f>HYPERLINK("https://www.suredividend.com/sure-analysis-UNF/","Unifirst Corp.")</f>
        <v>0</v>
      </c>
      <c r="C126">
        <v>222.95</v>
      </c>
      <c r="D126">
        <v>166</v>
      </c>
      <c r="E126">
        <v>1.343072289156626</v>
      </c>
      <c r="F126">
        <v>0.004485310607759588</v>
      </c>
      <c r="G126">
        <v>-0.05728564064969499</v>
      </c>
      <c r="H126">
        <v>0.063</v>
      </c>
      <c r="I126">
        <v>0.008008060728201372</v>
      </c>
      <c r="J126" t="s">
        <v>771</v>
      </c>
      <c r="K126" t="s">
        <v>489</v>
      </c>
      <c r="L126">
        <v>7.9</v>
      </c>
      <c r="M126">
        <v>1</v>
      </c>
      <c r="N126">
        <v>0.1265822784810126</v>
      </c>
      <c r="O126">
        <v>3</v>
      </c>
      <c r="P126">
        <v>0.09993032380125255</v>
      </c>
      <c r="Q126">
        <v>0.137486071599123</v>
      </c>
      <c r="R126" t="s">
        <v>775</v>
      </c>
      <c r="S126" t="s">
        <v>782</v>
      </c>
      <c r="T126">
        <v>3398.406562</v>
      </c>
      <c r="U126" s="2">
        <v>44424</v>
      </c>
      <c r="V126" t="s">
        <v>792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294.85</v>
      </c>
      <c r="D127">
        <v>204</v>
      </c>
      <c r="E127">
        <v>1.445343137254902</v>
      </c>
      <c r="F127">
        <v>0.008411056469391215</v>
      </c>
      <c r="G127">
        <v>-0.07102119169024879</v>
      </c>
      <c r="H127">
        <v>0.07000000000000001</v>
      </c>
      <c r="I127">
        <v>0.005009587264796167</v>
      </c>
      <c r="J127" t="s">
        <v>771</v>
      </c>
      <c r="K127" t="s">
        <v>366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0.378784995115683</v>
      </c>
      <c r="R127" t="s">
        <v>775</v>
      </c>
      <c r="S127" t="s">
        <v>783</v>
      </c>
      <c r="T127">
        <v>2215765.684473</v>
      </c>
      <c r="U127" s="2">
        <v>44408</v>
      </c>
      <c r="V127" t="s">
        <v>797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67.81999999999999</v>
      </c>
      <c r="D128">
        <v>42</v>
      </c>
      <c r="E128">
        <v>1.614761904761905</v>
      </c>
      <c r="F128">
        <v>0.02005308168681805</v>
      </c>
      <c r="G128">
        <v>-0.09138834987972655</v>
      </c>
      <c r="H128">
        <v>0.076</v>
      </c>
      <c r="I128">
        <v>0.002593041845674549</v>
      </c>
      <c r="J128" t="s">
        <v>771</v>
      </c>
      <c r="K128" t="s">
        <v>772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0.129333872855855</v>
      </c>
      <c r="R128" t="s">
        <v>775</v>
      </c>
      <c r="S128" t="s">
        <v>787</v>
      </c>
      <c r="T128">
        <v>2020.350136</v>
      </c>
      <c r="U128" s="2">
        <v>44417</v>
      </c>
      <c r="V128" t="s">
        <v>791</v>
      </c>
    </row>
    <row r="129" spans="1:22">
      <c r="A129" s="1" t="s">
        <v>149</v>
      </c>
      <c r="B129">
        <f>HYPERLINK("https://www.suredividend.com/sure-analysis-UBSI/","United Bankshares, Inc.")</f>
        <v>0</v>
      </c>
      <c r="C129">
        <v>36.81</v>
      </c>
      <c r="D129">
        <v>33</v>
      </c>
      <c r="E129">
        <v>1.115454545454545</v>
      </c>
      <c r="F129">
        <v>0.03803314316761749</v>
      </c>
      <c r="G129">
        <v>-0.02161536327945812</v>
      </c>
      <c r="H129">
        <v>-0.02</v>
      </c>
      <c r="I129">
        <v>0.002504567237277877</v>
      </c>
      <c r="J129" t="s">
        <v>771</v>
      </c>
      <c r="K129" t="s">
        <v>771</v>
      </c>
      <c r="L129">
        <v>2.75</v>
      </c>
      <c r="M129">
        <v>1.4</v>
      </c>
      <c r="N129">
        <v>0.509090909090909</v>
      </c>
      <c r="O129">
        <v>46</v>
      </c>
      <c r="P129">
        <v>0.02056514630321193</v>
      </c>
      <c r="Q129">
        <v>0.55894647235951</v>
      </c>
      <c r="R129" t="s">
        <v>775</v>
      </c>
      <c r="S129" t="s">
        <v>786</v>
      </c>
      <c r="T129">
        <v>4755.984258</v>
      </c>
      <c r="U129" s="2">
        <v>44403</v>
      </c>
      <c r="V129" t="s">
        <v>793</v>
      </c>
    </row>
    <row r="130" spans="1:22">
      <c r="A130" s="1" t="s">
        <v>150</v>
      </c>
      <c r="B130">
        <f>HYPERLINK("https://www.suredividend.com/sure-analysis-MSA/","MSA Safety Inc")</f>
        <v>0</v>
      </c>
      <c r="C130">
        <v>148.27</v>
      </c>
      <c r="D130">
        <v>100</v>
      </c>
      <c r="E130">
        <v>1.4827</v>
      </c>
      <c r="F130">
        <v>0.01187023673028934</v>
      </c>
      <c r="G130">
        <v>-0.07575024847808431</v>
      </c>
      <c r="H130">
        <v>0.06</v>
      </c>
      <c r="I130">
        <v>-0.004884620861932754</v>
      </c>
      <c r="J130" t="s">
        <v>771</v>
      </c>
      <c r="K130" t="s">
        <v>366</v>
      </c>
      <c r="L130">
        <v>4.75</v>
      </c>
      <c r="M130">
        <v>1.76</v>
      </c>
      <c r="N130">
        <v>0.3705263157894737</v>
      </c>
      <c r="O130">
        <v>50</v>
      </c>
      <c r="P130">
        <v>0.07099588603959828</v>
      </c>
      <c r="Q130">
        <v>0.040936822078223</v>
      </c>
      <c r="R130" t="s">
        <v>775</v>
      </c>
      <c r="S130" t="s">
        <v>782</v>
      </c>
      <c r="T130">
        <v>5810.646737</v>
      </c>
      <c r="U130" s="2">
        <v>44409</v>
      </c>
      <c r="V130" t="s">
        <v>797</v>
      </c>
    </row>
    <row r="131" spans="1:22">
      <c r="A131" s="1" t="s">
        <v>151</v>
      </c>
      <c r="B131">
        <f>HYPERLINK("https://www.suredividend.com/sure-analysis-AXP/","American Express Co.")</f>
        <v>0</v>
      </c>
      <c r="C131">
        <v>175.15</v>
      </c>
      <c r="D131">
        <v>113</v>
      </c>
      <c r="E131">
        <v>1.55</v>
      </c>
      <c r="F131">
        <v>0.009820154153582642</v>
      </c>
      <c r="G131">
        <v>-0.0839194542993893</v>
      </c>
      <c r="H131">
        <v>0.07000000000000001</v>
      </c>
      <c r="I131">
        <v>-0.006661220872041462</v>
      </c>
      <c r="J131" t="s">
        <v>771</v>
      </c>
      <c r="K131" t="s">
        <v>489</v>
      </c>
      <c r="L131">
        <v>7.5</v>
      </c>
      <c r="M131">
        <v>1.72</v>
      </c>
      <c r="N131">
        <v>0.2293333333333333</v>
      </c>
      <c r="O131">
        <v>9</v>
      </c>
      <c r="P131">
        <v>0.08023542380212056</v>
      </c>
      <c r="Q131">
        <v>0.666276616188426</v>
      </c>
      <c r="R131" t="s">
        <v>775</v>
      </c>
      <c r="S131" t="s">
        <v>786</v>
      </c>
      <c r="T131">
        <v>139144.953261</v>
      </c>
      <c r="U131" s="2">
        <v>44400</v>
      </c>
      <c r="V131" t="s">
        <v>794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215.06</v>
      </c>
      <c r="D132">
        <v>106</v>
      </c>
      <c r="E132">
        <v>2.028867924528302</v>
      </c>
      <c r="F132">
        <v>0.008927741095508229</v>
      </c>
      <c r="G132">
        <v>-0.1319409988615325</v>
      </c>
      <c r="H132">
        <v>0.13</v>
      </c>
      <c r="I132">
        <v>-0.006705149561400114</v>
      </c>
      <c r="J132" t="s">
        <v>771</v>
      </c>
      <c r="K132" t="s">
        <v>366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0.06790741094771401</v>
      </c>
      <c r="R132" t="s">
        <v>775</v>
      </c>
      <c r="S132" t="s">
        <v>781</v>
      </c>
      <c r="T132">
        <v>61525.918178</v>
      </c>
      <c r="U132" s="2">
        <v>44424</v>
      </c>
      <c r="V132" t="s">
        <v>795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124.51</v>
      </c>
      <c r="D133">
        <v>79</v>
      </c>
      <c r="E133">
        <v>1.576075949367089</v>
      </c>
      <c r="F133">
        <v>0.01204722512248012</v>
      </c>
      <c r="G133">
        <v>-0.08697100075338615</v>
      </c>
      <c r="H133">
        <v>0.07000000000000001</v>
      </c>
      <c r="I133">
        <v>-0.008193573415687827</v>
      </c>
      <c r="J133" t="s">
        <v>771</v>
      </c>
      <c r="K133" t="s">
        <v>366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0.077819223114898</v>
      </c>
      <c r="R133" t="s">
        <v>775</v>
      </c>
      <c r="S133" t="s">
        <v>785</v>
      </c>
      <c r="T133">
        <v>8212.61722</v>
      </c>
      <c r="U133" s="2">
        <v>44411</v>
      </c>
      <c r="V133" t="s">
        <v>796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74.51000000000001</v>
      </c>
      <c r="D134">
        <v>52.2</v>
      </c>
      <c r="E134">
        <v>1.427394636015326</v>
      </c>
      <c r="F134">
        <v>0.02080257683532412</v>
      </c>
      <c r="G134">
        <v>-0.068696601196645</v>
      </c>
      <c r="H134">
        <v>0.038</v>
      </c>
      <c r="I134">
        <v>-0.008690238820438623</v>
      </c>
      <c r="J134" t="s">
        <v>771</v>
      </c>
      <c r="K134" t="s">
        <v>772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0.147156588182947</v>
      </c>
      <c r="R134" t="s">
        <v>775</v>
      </c>
      <c r="S134" t="s">
        <v>787</v>
      </c>
      <c r="T134">
        <v>2694.532699</v>
      </c>
      <c r="U134" s="2">
        <v>44420</v>
      </c>
      <c r="V134" t="s">
        <v>800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402.8</v>
      </c>
      <c r="D135">
        <v>265</v>
      </c>
      <c r="E135">
        <v>1.52</v>
      </c>
      <c r="F135">
        <v>0.009433962264150943</v>
      </c>
      <c r="G135">
        <v>-0.08033156162936284</v>
      </c>
      <c r="H135">
        <v>0.06</v>
      </c>
      <c r="I135">
        <v>-0.0115085032940222</v>
      </c>
      <c r="J135" t="s">
        <v>771</v>
      </c>
      <c r="K135" t="s">
        <v>366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0.196892358727776</v>
      </c>
      <c r="R135" t="s">
        <v>775</v>
      </c>
      <c r="S135" t="s">
        <v>782</v>
      </c>
      <c r="T135">
        <v>41652.590947</v>
      </c>
      <c r="U135" s="2">
        <v>44395</v>
      </c>
      <c r="V135" t="s">
        <v>793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237.98</v>
      </c>
      <c r="D136">
        <v>165</v>
      </c>
      <c r="E136">
        <v>1.44230303030303</v>
      </c>
      <c r="F136">
        <v>0.008572148920077318</v>
      </c>
      <c r="G136">
        <v>-0.0706298984974052</v>
      </c>
      <c r="H136">
        <v>0.05</v>
      </c>
      <c r="I136">
        <v>-0.01245999551807986</v>
      </c>
      <c r="J136" t="s">
        <v>771</v>
      </c>
      <c r="K136" t="s">
        <v>366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0.19265144688797</v>
      </c>
      <c r="R136" t="s">
        <v>775</v>
      </c>
      <c r="S136" t="s">
        <v>782</v>
      </c>
      <c r="T136">
        <v>13830.101323</v>
      </c>
      <c r="U136" s="2">
        <v>44439</v>
      </c>
      <c r="V136" t="s">
        <v>797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72.01000000000001</v>
      </c>
      <c r="D137">
        <v>50</v>
      </c>
      <c r="E137">
        <v>1.4402</v>
      </c>
      <c r="F137">
        <v>0.001110956811553951</v>
      </c>
      <c r="G137">
        <v>-0.07035863716182145</v>
      </c>
      <c r="H137">
        <v>0.06</v>
      </c>
      <c r="I137">
        <v>-0.01340478177316118</v>
      </c>
      <c r="J137" t="s">
        <v>771</v>
      </c>
      <c r="K137" t="s">
        <v>489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0.9616015341952281</v>
      </c>
      <c r="R137" t="s">
        <v>775</v>
      </c>
      <c r="S137" t="s">
        <v>782</v>
      </c>
      <c r="T137">
        <v>16140.174716</v>
      </c>
      <c r="U137" s="2">
        <v>44409</v>
      </c>
      <c r="V137" t="s">
        <v>798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67.95999999999999</v>
      </c>
      <c r="D138">
        <v>42</v>
      </c>
      <c r="E138">
        <v>1.618095238095238</v>
      </c>
      <c r="F138">
        <v>0.01059446733372572</v>
      </c>
      <c r="G138">
        <v>-0.09176301315223867</v>
      </c>
      <c r="H138">
        <v>0.07000000000000001</v>
      </c>
      <c r="I138">
        <v>-0.01441931300452792</v>
      </c>
      <c r="J138" t="s">
        <v>771</v>
      </c>
      <c r="K138" t="s">
        <v>366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-0.125043129863374</v>
      </c>
      <c r="R138" t="s">
        <v>775</v>
      </c>
      <c r="S138" t="s">
        <v>784</v>
      </c>
      <c r="T138">
        <v>31972.8395</v>
      </c>
      <c r="U138" s="2">
        <v>44453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272.97</v>
      </c>
      <c r="D139">
        <v>168</v>
      </c>
      <c r="E139">
        <v>1.624821428571429</v>
      </c>
      <c r="F139">
        <v>0.004615891856247939</v>
      </c>
      <c r="G139">
        <v>-0.0925162178634138</v>
      </c>
      <c r="H139">
        <v>0.07000000000000001</v>
      </c>
      <c r="I139">
        <v>-0.02250301791859088</v>
      </c>
      <c r="J139" t="s">
        <v>771</v>
      </c>
      <c r="K139" t="s">
        <v>489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0.5206200355073161</v>
      </c>
      <c r="R139" t="s">
        <v>775</v>
      </c>
      <c r="S139" t="s">
        <v>786</v>
      </c>
      <c r="T139">
        <v>11755.881886</v>
      </c>
      <c r="U139" s="2">
        <v>44410</v>
      </c>
      <c r="V139" t="s">
        <v>793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197.88</v>
      </c>
      <c r="D140">
        <v>92</v>
      </c>
      <c r="E140">
        <v>2.150869565217391</v>
      </c>
      <c r="F140">
        <v>0.00505356781888013</v>
      </c>
      <c r="G140">
        <v>-0.142019958879528</v>
      </c>
      <c r="H140">
        <v>0.12</v>
      </c>
      <c r="I140">
        <v>-0.03004629368813228</v>
      </c>
      <c r="J140" t="s">
        <v>771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0.200954062960872</v>
      </c>
      <c r="R140" t="s">
        <v>775</v>
      </c>
      <c r="S140" t="s">
        <v>780</v>
      </c>
      <c r="T140">
        <v>93784.076911</v>
      </c>
      <c r="U140" s="2">
        <v>44417</v>
      </c>
      <c r="V140" t="s">
        <v>801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60.28</v>
      </c>
      <c r="D141">
        <v>36</v>
      </c>
      <c r="E141">
        <v>1.674444444444444</v>
      </c>
      <c r="F141">
        <v>0.0152621101526211</v>
      </c>
      <c r="G141">
        <v>-0.09795988549113632</v>
      </c>
      <c r="H141">
        <v>0.05</v>
      </c>
      <c r="I141">
        <v>-0.03121847807026534</v>
      </c>
      <c r="J141" t="s">
        <v>771</v>
      </c>
      <c r="K141" t="s">
        <v>772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0.363584952609315</v>
      </c>
      <c r="R141" t="s">
        <v>775</v>
      </c>
      <c r="S141" t="s">
        <v>787</v>
      </c>
      <c r="T141">
        <v>3064.3338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88.3</v>
      </c>
      <c r="D142">
        <v>61.3</v>
      </c>
      <c r="E142">
        <v>1.440456769983687</v>
      </c>
      <c r="F142">
        <v>0.01653454133635334</v>
      </c>
      <c r="G142">
        <v>-0.07039178234528387</v>
      </c>
      <c r="H142">
        <v>0.014</v>
      </c>
      <c r="I142">
        <v>-0.03621566792704689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0.171256852781104</v>
      </c>
      <c r="R142" t="s">
        <v>775</v>
      </c>
      <c r="S142" t="s">
        <v>787</v>
      </c>
      <c r="T142">
        <v>3261.075379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97.97</v>
      </c>
      <c r="D143">
        <v>60</v>
      </c>
      <c r="E143">
        <v>1.632833333333333</v>
      </c>
      <c r="F143">
        <v>0.0165356741859753</v>
      </c>
      <c r="G143">
        <v>-0.09340853011530181</v>
      </c>
      <c r="H143">
        <v>0.037</v>
      </c>
      <c r="I143">
        <v>-0.03831691675908966</v>
      </c>
      <c r="J143" t="s">
        <v>771</v>
      </c>
      <c r="K143" t="s">
        <v>772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1.048022008345109</v>
      </c>
      <c r="R143" t="s">
        <v>775</v>
      </c>
      <c r="S143" t="s">
        <v>781</v>
      </c>
      <c r="T143">
        <v>28773.253496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103.32</v>
      </c>
      <c r="D144">
        <v>67</v>
      </c>
      <c r="E144">
        <v>1.542089552238806</v>
      </c>
      <c r="F144">
        <v>0.009678668215253582</v>
      </c>
      <c r="G144">
        <v>-0.08298153422328292</v>
      </c>
      <c r="H144">
        <v>0.03</v>
      </c>
      <c r="I144">
        <v>-0.04173968277467799</v>
      </c>
      <c r="J144" t="s">
        <v>771</v>
      </c>
      <c r="K144" t="s">
        <v>366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0.213653246628153</v>
      </c>
      <c r="R144" t="s">
        <v>775</v>
      </c>
      <c r="S144" t="s">
        <v>786</v>
      </c>
      <c r="T144">
        <v>4670.419214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215.06</v>
      </c>
      <c r="D145">
        <v>97</v>
      </c>
      <c r="E145">
        <v>2.217113402061856</v>
      </c>
      <c r="F145">
        <v>0.007253789640100437</v>
      </c>
      <c r="G145">
        <v>-0.1472093726650103</v>
      </c>
      <c r="H145">
        <v>0.1</v>
      </c>
      <c r="I145">
        <v>-0.05001614273184918</v>
      </c>
      <c r="J145" t="s">
        <v>771</v>
      </c>
      <c r="K145" t="s">
        <v>489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1.260151818809516</v>
      </c>
      <c r="R145" t="s">
        <v>775</v>
      </c>
      <c r="S145" t="s">
        <v>781</v>
      </c>
      <c r="T145">
        <v>25151.238397</v>
      </c>
      <c r="U145" s="2">
        <v>44417</v>
      </c>
      <c r="V145" t="s">
        <v>791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407.14</v>
      </c>
      <c r="D146">
        <v>195</v>
      </c>
      <c r="E146">
        <v>2.087897435897436</v>
      </c>
      <c r="F146">
        <v>0.001670187159208135</v>
      </c>
      <c r="G146">
        <v>-0.1369058603069808</v>
      </c>
      <c r="H146">
        <v>0.09</v>
      </c>
      <c r="I146">
        <v>-0.05653944563182023</v>
      </c>
      <c r="J146" t="s">
        <v>771</v>
      </c>
      <c r="K146" t="s">
        <v>366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0.367103620034243</v>
      </c>
      <c r="R146" t="s">
        <v>775</v>
      </c>
      <c r="S146" t="s">
        <v>780</v>
      </c>
      <c r="T146">
        <v>30119.845481</v>
      </c>
      <c r="U146" s="2">
        <v>44406</v>
      </c>
      <c r="V146" t="s">
        <v>794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56.3</v>
      </c>
      <c r="D147">
        <v>26</v>
      </c>
      <c r="E147">
        <v>2.165384615384615</v>
      </c>
      <c r="F147">
        <v>0.009236234458259326</v>
      </c>
      <c r="G147">
        <v>-0.1431733013329489</v>
      </c>
      <c r="H147">
        <v>0.07000000000000001</v>
      </c>
      <c r="I147">
        <v>-0.06802471099759422</v>
      </c>
      <c r="J147" t="s">
        <v>771</v>
      </c>
      <c r="K147" t="s">
        <v>489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0.6243274043940501</v>
      </c>
      <c r="R147" t="s">
        <v>775</v>
      </c>
      <c r="S147" t="s">
        <v>786</v>
      </c>
      <c r="T147">
        <v>92336.68674999999</v>
      </c>
      <c r="U147" s="2">
        <v>44436</v>
      </c>
      <c r="V147" t="s">
        <v>793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105.16</v>
      </c>
      <c r="D148">
        <v>50</v>
      </c>
      <c r="E148">
        <v>2.1032</v>
      </c>
      <c r="F148">
        <v>0.007607455306200077</v>
      </c>
      <c r="G148">
        <v>-0.1381654799840363</v>
      </c>
      <c r="H148">
        <v>0.05</v>
      </c>
      <c r="I148">
        <v>-0.08066947872303443</v>
      </c>
      <c r="J148" t="s">
        <v>771</v>
      </c>
      <c r="K148" t="s">
        <v>489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0.50326498404675</v>
      </c>
      <c r="R148" t="s">
        <v>775</v>
      </c>
      <c r="S148" t="s">
        <v>782</v>
      </c>
      <c r="T148">
        <v>3068.189803</v>
      </c>
      <c r="U148" s="2">
        <v>44397</v>
      </c>
      <c r="V148" t="s">
        <v>791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104.48</v>
      </c>
      <c r="D149">
        <v>50.8</v>
      </c>
      <c r="E149">
        <v>2.056692913385827</v>
      </c>
      <c r="F149">
        <v>0.01043261868300153</v>
      </c>
      <c r="G149">
        <v>-0.1343026069895782</v>
      </c>
      <c r="H149">
        <v>0.035</v>
      </c>
      <c r="I149">
        <v>-0.08747009265114258</v>
      </c>
      <c r="J149" t="s">
        <v>771</v>
      </c>
      <c r="K149" t="s">
        <v>366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0.6468741232066121</v>
      </c>
      <c r="R149" t="s">
        <v>775</v>
      </c>
      <c r="S149" t="s">
        <v>787</v>
      </c>
      <c r="T149">
        <v>1827.413813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82.67</v>
      </c>
      <c r="D150">
        <v>74</v>
      </c>
      <c r="E150">
        <v>1.117162162162162</v>
      </c>
      <c r="F150">
        <v>0.02612797871053587</v>
      </c>
      <c r="G150">
        <v>-0.02191464451843206</v>
      </c>
      <c r="H150">
        <v>-0.32</v>
      </c>
      <c r="I150">
        <v>-0.2287498066544598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0.472151635001843</v>
      </c>
      <c r="R150" t="s">
        <v>775</v>
      </c>
      <c r="S150" t="s">
        <v>786</v>
      </c>
      <c r="T150">
        <v>1218.296051</v>
      </c>
      <c r="U150" s="2">
        <v>44414</v>
      </c>
      <c r="V150" t="s">
        <v>793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205.18</v>
      </c>
      <c r="D151">
        <v>263</v>
      </c>
      <c r="E151">
        <v>0.7801520912547529</v>
      </c>
      <c r="F151">
        <v>0.01949507749293303</v>
      </c>
      <c r="G151">
        <v>0.05090666064025751</v>
      </c>
      <c r="H151">
        <v>0.15</v>
      </c>
      <c r="I151">
        <v>0.2175460541615173</v>
      </c>
      <c r="J151" t="s">
        <v>772</v>
      </c>
      <c r="K151" t="s">
        <v>366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0.172740611016262</v>
      </c>
      <c r="R151" t="s">
        <v>775</v>
      </c>
      <c r="S151" t="s">
        <v>786</v>
      </c>
      <c r="T151">
        <v>69783.26485199999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14.95</v>
      </c>
      <c r="D152">
        <v>19.2</v>
      </c>
      <c r="E152">
        <v>0.7786458333333334</v>
      </c>
      <c r="F152">
        <v>0.04414715719063546</v>
      </c>
      <c r="G152">
        <v>0.05131293342421439</v>
      </c>
      <c r="H152">
        <v>0.07000000000000001</v>
      </c>
      <c r="I152">
        <v>0.1570437727166287</v>
      </c>
      <c r="J152" t="s">
        <v>772</v>
      </c>
      <c r="K152" t="s">
        <v>771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-0.291804831833254</v>
      </c>
      <c r="R152" t="s">
        <v>775</v>
      </c>
      <c r="S152" t="s">
        <v>786</v>
      </c>
      <c r="T152">
        <v>55670.637417</v>
      </c>
      <c r="U152" s="2">
        <v>44439</v>
      </c>
      <c r="V152" t="s">
        <v>790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353.75</v>
      </c>
      <c r="D153">
        <v>430</v>
      </c>
      <c r="E153">
        <v>0.8226744186046512</v>
      </c>
      <c r="F153">
        <v>0.03166077738515901</v>
      </c>
      <c r="G153">
        <v>0.0398109855227311</v>
      </c>
      <c r="H153">
        <v>0.08</v>
      </c>
      <c r="I153">
        <v>0.1471625693513969</v>
      </c>
      <c r="J153" t="s">
        <v>772</v>
      </c>
      <c r="K153" t="s">
        <v>772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-0.056836939037939</v>
      </c>
      <c r="R153" t="s">
        <v>775</v>
      </c>
      <c r="S153" t="s">
        <v>782</v>
      </c>
      <c r="T153">
        <v>97959.20869100001</v>
      </c>
      <c r="U153" s="2">
        <v>44409</v>
      </c>
      <c r="V153" t="s">
        <v>798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26.77</v>
      </c>
      <c r="D154">
        <v>36</v>
      </c>
      <c r="E154">
        <v>0.7436111111111111</v>
      </c>
      <c r="F154">
        <v>0.07769891669779605</v>
      </c>
      <c r="G154">
        <v>0.06103772617335435</v>
      </c>
      <c r="H154">
        <v>0.03</v>
      </c>
      <c r="I154">
        <v>0.1451863231089596</v>
      </c>
      <c r="J154" t="s">
        <v>772</v>
      </c>
      <c r="K154" t="s">
        <v>771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-0.002567169295313</v>
      </c>
      <c r="R154" t="s">
        <v>775</v>
      </c>
      <c r="S154" t="s">
        <v>779</v>
      </c>
      <c r="T154">
        <v>191137.8</v>
      </c>
      <c r="U154" s="2">
        <v>44399</v>
      </c>
      <c r="V154" t="s">
        <v>797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326.6</v>
      </c>
      <c r="D155">
        <v>350</v>
      </c>
      <c r="E155">
        <v>0.9331428571428572</v>
      </c>
      <c r="F155">
        <v>0.004286589099816288</v>
      </c>
      <c r="G155">
        <v>0.01393560252008941</v>
      </c>
      <c r="H155">
        <v>0.12</v>
      </c>
      <c r="I155">
        <v>0.1386680082385299</v>
      </c>
      <c r="J155" t="s">
        <v>772</v>
      </c>
      <c r="K155" t="s">
        <v>773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0.155924929294273</v>
      </c>
      <c r="R155" t="s">
        <v>775</v>
      </c>
      <c r="S155" t="s">
        <v>785</v>
      </c>
      <c r="T155">
        <v>9879.869475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208.95</v>
      </c>
      <c r="D156">
        <v>221</v>
      </c>
      <c r="E156">
        <v>0.9454751131221719</v>
      </c>
      <c r="F156">
        <v>0.03369227087820053</v>
      </c>
      <c r="G156">
        <v>0.0112766499581145</v>
      </c>
      <c r="H156">
        <v>0.09</v>
      </c>
      <c r="I156">
        <v>0.1305736646590789</v>
      </c>
      <c r="J156" t="s">
        <v>772</v>
      </c>
      <c r="K156" t="s">
        <v>772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-0.091373988639892</v>
      </c>
      <c r="R156" t="s">
        <v>775</v>
      </c>
      <c r="S156" t="s">
        <v>780</v>
      </c>
      <c r="T156">
        <v>118652.749159</v>
      </c>
      <c r="U156" s="2">
        <v>44415</v>
      </c>
      <c r="V156" t="s">
        <v>791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53.24</v>
      </c>
      <c r="D157">
        <v>69</v>
      </c>
      <c r="E157">
        <v>0.7715942028985507</v>
      </c>
      <c r="F157">
        <v>0.04808414725770098</v>
      </c>
      <c r="G157">
        <v>0.05322754530439444</v>
      </c>
      <c r="H157">
        <v>0.04</v>
      </c>
      <c r="I157">
        <v>0.1287461010465116</v>
      </c>
      <c r="J157" t="s">
        <v>772</v>
      </c>
      <c r="K157" t="s">
        <v>771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-0.05241275220344201</v>
      </c>
      <c r="R157" t="s">
        <v>775</v>
      </c>
      <c r="S157" t="s">
        <v>779</v>
      </c>
      <c r="T157">
        <v>220419.776213</v>
      </c>
      <c r="U157" s="2">
        <v>44398</v>
      </c>
      <c r="V157" t="s">
        <v>791</v>
      </c>
    </row>
    <row r="158" spans="1:22">
      <c r="A158" s="1" t="s">
        <v>178</v>
      </c>
      <c r="B158">
        <f>HYPERLINK("https://www.suredividend.com/sure-analysis-FNV/","Franco-Nevada Corporation")</f>
        <v>0</v>
      </c>
      <c r="C158">
        <v>135.56</v>
      </c>
      <c r="D158">
        <v>174</v>
      </c>
      <c r="E158">
        <v>0.779080459770115</v>
      </c>
      <c r="F158">
        <v>0.008557096488639716</v>
      </c>
      <c r="G158">
        <v>0.05119560782954502</v>
      </c>
      <c r="H158">
        <v>0.065</v>
      </c>
      <c r="I158">
        <v>0.1263316535134509</v>
      </c>
      <c r="J158" t="s">
        <v>772</v>
      </c>
      <c r="K158" t="s">
        <v>489</v>
      </c>
      <c r="L158">
        <v>3.55</v>
      </c>
      <c r="M158">
        <v>1.16</v>
      </c>
      <c r="N158">
        <v>0.3267605633802817</v>
      </c>
      <c r="O158">
        <v>13</v>
      </c>
      <c r="P158">
        <v>0.07943920234636304</v>
      </c>
      <c r="Q158">
        <v>-0.030253431776869</v>
      </c>
      <c r="R158" t="s">
        <v>775</v>
      </c>
      <c r="S158" t="s">
        <v>781</v>
      </c>
      <c r="T158">
        <v>25906.281101</v>
      </c>
      <c r="U158" s="2">
        <v>44420</v>
      </c>
      <c r="V158" t="s">
        <v>792</v>
      </c>
    </row>
    <row r="159" spans="1:22">
      <c r="A159" s="1" t="s">
        <v>179</v>
      </c>
      <c r="B159">
        <f>HYPERLINK("https://www.suredividend.com/sure-analysis-SAP/","Sap SE")</f>
        <v>0</v>
      </c>
      <c r="C159">
        <v>135.44</v>
      </c>
      <c r="D159">
        <v>153</v>
      </c>
      <c r="E159">
        <v>0.8852287581699346</v>
      </c>
      <c r="F159">
        <v>0.01668635558180744</v>
      </c>
      <c r="G159">
        <v>0.02468150421918436</v>
      </c>
      <c r="H159">
        <v>0.08</v>
      </c>
      <c r="I159">
        <v>0.1206092719924772</v>
      </c>
      <c r="J159" t="s">
        <v>772</v>
      </c>
      <c r="K159" t="s">
        <v>366</v>
      </c>
      <c r="L159">
        <v>7.3</v>
      </c>
      <c r="M159">
        <v>2.26</v>
      </c>
      <c r="N159">
        <v>0.3095890410958904</v>
      </c>
      <c r="O159">
        <v>5</v>
      </c>
      <c r="P159">
        <v>0.08511082395204883</v>
      </c>
      <c r="Q159">
        <v>-0.123940662891797</v>
      </c>
      <c r="R159" t="s">
        <v>775</v>
      </c>
      <c r="S159" t="s">
        <v>783</v>
      </c>
      <c r="T159">
        <v>166388.295711</v>
      </c>
      <c r="U159" s="2">
        <v>44415</v>
      </c>
      <c r="V159" t="s">
        <v>794</v>
      </c>
    </row>
    <row r="160" spans="1:22">
      <c r="A160" s="1" t="s">
        <v>180</v>
      </c>
      <c r="B160">
        <f>HYPERLINK("https://www.suredividend.com/sure-analysis-SWX/","Southwest Gas Holdings Inc")</f>
        <v>0</v>
      </c>
      <c r="C160">
        <v>64.34</v>
      </c>
      <c r="D160">
        <v>76</v>
      </c>
      <c r="E160">
        <v>0.8465789473684211</v>
      </c>
      <c r="F160">
        <v>0.03668013677339135</v>
      </c>
      <c r="G160">
        <v>0.03387136558957704</v>
      </c>
      <c r="H160">
        <v>0.055</v>
      </c>
      <c r="I160">
        <v>0.1192615909042565</v>
      </c>
      <c r="J160" t="s">
        <v>772</v>
      </c>
      <c r="K160" t="s">
        <v>772</v>
      </c>
      <c r="L160">
        <v>4.1</v>
      </c>
      <c r="M160">
        <v>2.36</v>
      </c>
      <c r="N160">
        <v>0.575609756097561</v>
      </c>
      <c r="O160">
        <v>14</v>
      </c>
      <c r="P160">
        <v>0.04985881365701572</v>
      </c>
      <c r="Q160">
        <v>-0.007212139354456</v>
      </c>
      <c r="R160" t="s">
        <v>775</v>
      </c>
      <c r="S160" t="s">
        <v>787</v>
      </c>
      <c r="T160">
        <v>3802.069549</v>
      </c>
      <c r="U160" s="2">
        <v>44417</v>
      </c>
      <c r="V160" t="s">
        <v>792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124.62</v>
      </c>
      <c r="D161">
        <v>151</v>
      </c>
      <c r="E161">
        <v>0.8252980132450332</v>
      </c>
      <c r="F161">
        <v>0.03530733429626064</v>
      </c>
      <c r="G161">
        <v>0.0391490384300841</v>
      </c>
      <c r="H161">
        <v>0.05</v>
      </c>
      <c r="I161">
        <v>0.1186055443106113</v>
      </c>
      <c r="J161" t="s">
        <v>772</v>
      </c>
      <c r="K161" t="s">
        <v>772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0.014104862446464</v>
      </c>
      <c r="R161" t="s">
        <v>775</v>
      </c>
      <c r="S161" t="s">
        <v>787</v>
      </c>
      <c r="T161">
        <v>39794.696609</v>
      </c>
      <c r="U161" s="2">
        <v>44434</v>
      </c>
      <c r="V161" t="s">
        <v>795</v>
      </c>
    </row>
    <row r="162" spans="1:22">
      <c r="A162" s="1" t="s">
        <v>182</v>
      </c>
      <c r="B162">
        <f>HYPERLINK("https://www.suredividend.com/sure-analysis-CMCSA/","Comcast Corp")</f>
        <v>0</v>
      </c>
      <c r="C162">
        <v>54.7</v>
      </c>
      <c r="D162">
        <v>58</v>
      </c>
      <c r="E162">
        <v>0.9431034482758621</v>
      </c>
      <c r="F162">
        <v>0.01828153564899452</v>
      </c>
      <c r="G162">
        <v>0.01178475972348436</v>
      </c>
      <c r="H162">
        <v>0.09</v>
      </c>
      <c r="I162">
        <v>0.1185255652707438</v>
      </c>
      <c r="J162" t="s">
        <v>772</v>
      </c>
      <c r="K162" t="s">
        <v>366</v>
      </c>
      <c r="L162">
        <v>2.92</v>
      </c>
      <c r="M162">
        <v>1</v>
      </c>
      <c r="N162">
        <v>0.3424657534246575</v>
      </c>
      <c r="O162">
        <v>13</v>
      </c>
      <c r="P162">
        <v>0.09019489529987834</v>
      </c>
      <c r="Q162">
        <v>0.236258769074998</v>
      </c>
      <c r="R162" t="s">
        <v>775</v>
      </c>
      <c r="S162" t="s">
        <v>779</v>
      </c>
      <c r="T162">
        <v>250542.019114</v>
      </c>
      <c r="U162" s="2">
        <v>44417</v>
      </c>
      <c r="V162" t="s">
        <v>799</v>
      </c>
    </row>
    <row r="163" spans="1:22">
      <c r="A163" s="1" t="s">
        <v>183</v>
      </c>
      <c r="B163">
        <f>HYPERLINK("https://www.suredividend.com/sure-analysis-GILD/","Gilead Sciences, Inc.")</f>
        <v>0</v>
      </c>
      <c r="C163">
        <v>68.05</v>
      </c>
      <c r="D163">
        <v>78</v>
      </c>
      <c r="E163">
        <v>0.8724358974358974</v>
      </c>
      <c r="F163">
        <v>0.04173401910360029</v>
      </c>
      <c r="G163">
        <v>0.02766909122552952</v>
      </c>
      <c r="H163">
        <v>0.05</v>
      </c>
      <c r="I163">
        <v>0.1145093136568081</v>
      </c>
      <c r="J163" t="s">
        <v>772</v>
      </c>
      <c r="K163" t="s">
        <v>771</v>
      </c>
      <c r="L163">
        <v>7.1</v>
      </c>
      <c r="M163">
        <v>2.84</v>
      </c>
      <c r="N163">
        <v>0.4</v>
      </c>
      <c r="O163">
        <v>6</v>
      </c>
      <c r="P163">
        <v>0.06982550252761355</v>
      </c>
      <c r="Q163">
        <v>0.11275903738576</v>
      </c>
      <c r="R163" t="s">
        <v>775</v>
      </c>
      <c r="S163" t="s">
        <v>780</v>
      </c>
      <c r="T163">
        <v>85321.73239200001</v>
      </c>
      <c r="U163" s="2">
        <v>44417</v>
      </c>
      <c r="V163" t="s">
        <v>794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123.39</v>
      </c>
      <c r="D164">
        <v>113</v>
      </c>
      <c r="E164">
        <v>1.091946902654867</v>
      </c>
      <c r="F164">
        <v>0.0162087689439987</v>
      </c>
      <c r="G164">
        <v>-0.01743860676683195</v>
      </c>
      <c r="H164">
        <v>0.12</v>
      </c>
      <c r="I164">
        <v>0.1133808860418994</v>
      </c>
      <c r="J164" t="s">
        <v>772</v>
      </c>
      <c r="K164" t="s">
        <v>489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0.314532083467833</v>
      </c>
      <c r="R164" t="s">
        <v>775</v>
      </c>
      <c r="S164" t="s">
        <v>785</v>
      </c>
      <c r="T164">
        <v>36479.828792</v>
      </c>
      <c r="U164" s="2">
        <v>44424</v>
      </c>
      <c r="V164" t="s">
        <v>795</v>
      </c>
    </row>
    <row r="165" spans="1:22">
      <c r="A165" s="1" t="s">
        <v>185</v>
      </c>
      <c r="B165">
        <f>HYPERLINK("https://www.suredividend.com/sure-analysis-LAZ/","Lazard Ltd.")</f>
        <v>0</v>
      </c>
      <c r="C165">
        <v>49.08</v>
      </c>
      <c r="D165">
        <v>57</v>
      </c>
      <c r="E165">
        <v>0.8610526315789473</v>
      </c>
      <c r="F165">
        <v>0.03830480847595762</v>
      </c>
      <c r="G165">
        <v>0.03037202834829222</v>
      </c>
      <c r="H165">
        <v>0.05</v>
      </c>
      <c r="I165">
        <v>0.1117208390837741</v>
      </c>
      <c r="J165" t="s">
        <v>772</v>
      </c>
      <c r="K165" t="s">
        <v>772</v>
      </c>
      <c r="L165">
        <v>4.41</v>
      </c>
      <c r="M165">
        <v>1.88</v>
      </c>
      <c r="N165">
        <v>0.4263038548752834</v>
      </c>
      <c r="O165">
        <v>0</v>
      </c>
      <c r="P165">
        <v>0.04024473558263919</v>
      </c>
      <c r="Q165">
        <v>0.404002608904603</v>
      </c>
      <c r="R165" t="s">
        <v>776</v>
      </c>
      <c r="S165" t="s">
        <v>786</v>
      </c>
      <c r="T165">
        <v>5534.559746</v>
      </c>
      <c r="U165" s="2">
        <v>44423</v>
      </c>
      <c r="V165" t="s">
        <v>798</v>
      </c>
    </row>
    <row r="166" spans="1:22">
      <c r="A166" s="1" t="s">
        <v>186</v>
      </c>
      <c r="B166">
        <f>HYPERLINK("https://www.suredividend.com/sure-analysis-BLK/","Blackrock Inc.")</f>
        <v>0</v>
      </c>
      <c r="C166">
        <v>844.4</v>
      </c>
      <c r="D166">
        <v>781</v>
      </c>
      <c r="E166">
        <v>1.081177976952625</v>
      </c>
      <c r="F166">
        <v>0.01956418758882046</v>
      </c>
      <c r="G166">
        <v>-0.01548902505174554</v>
      </c>
      <c r="H166">
        <v>0.11</v>
      </c>
      <c r="I166">
        <v>0.1111483296676192</v>
      </c>
      <c r="J166" t="s">
        <v>772</v>
      </c>
      <c r="K166" t="s">
        <v>366</v>
      </c>
      <c r="L166">
        <v>37.2</v>
      </c>
      <c r="M166">
        <v>16.52</v>
      </c>
      <c r="N166">
        <v>0.4440860215053763</v>
      </c>
      <c r="O166">
        <v>11</v>
      </c>
      <c r="P166">
        <v>0.1100226421779109</v>
      </c>
      <c r="Q166">
        <v>0.4085860358478801</v>
      </c>
      <c r="R166" t="s">
        <v>775</v>
      </c>
      <c r="S166" t="s">
        <v>786</v>
      </c>
      <c r="T166">
        <v>128514.128454</v>
      </c>
      <c r="U166" s="2">
        <v>44394</v>
      </c>
      <c r="V166" t="s">
        <v>799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63.75</v>
      </c>
      <c r="D167">
        <v>71</v>
      </c>
      <c r="E167">
        <v>0.897887323943662</v>
      </c>
      <c r="F167">
        <v>0.0407843137254902</v>
      </c>
      <c r="G167">
        <v>0.02177584563444768</v>
      </c>
      <c r="H167">
        <v>0.055</v>
      </c>
      <c r="I167">
        <v>0.1109518434890846</v>
      </c>
      <c r="J167" t="s">
        <v>772</v>
      </c>
      <c r="K167" t="s">
        <v>771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0.187195053819509</v>
      </c>
      <c r="R167" t="s">
        <v>775</v>
      </c>
      <c r="S167" t="s">
        <v>787</v>
      </c>
      <c r="T167">
        <v>3294.86265</v>
      </c>
      <c r="U167" s="2">
        <v>44432</v>
      </c>
      <c r="V167" t="s">
        <v>796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82.83</v>
      </c>
      <c r="D168">
        <v>99</v>
      </c>
      <c r="E168">
        <v>0.8366666666666667</v>
      </c>
      <c r="F168">
        <v>0.04080647108535555</v>
      </c>
      <c r="G168">
        <v>0.03630956498624616</v>
      </c>
      <c r="H168">
        <v>0.04</v>
      </c>
      <c r="I168">
        <v>0.1098539613209228</v>
      </c>
      <c r="J168" t="s">
        <v>772</v>
      </c>
      <c r="K168" t="s">
        <v>771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-0.025295482680549</v>
      </c>
      <c r="R168" t="s">
        <v>775</v>
      </c>
      <c r="S168" t="s">
        <v>780</v>
      </c>
      <c r="T168">
        <v>201643.084804</v>
      </c>
      <c r="U168" s="2">
        <v>44399</v>
      </c>
      <c r="V168" t="s">
        <v>791</v>
      </c>
    </row>
    <row r="169" spans="1:22">
      <c r="A169" s="1" t="s">
        <v>189</v>
      </c>
      <c r="B169">
        <f>HYPERLINK("https://www.suredividend.com/sure-analysis-OGN/","Organon &amp; Co.")</f>
        <v>0</v>
      </c>
      <c r="C169">
        <v>32.57</v>
      </c>
      <c r="D169">
        <v>42</v>
      </c>
      <c r="E169">
        <v>0.7754761904761904</v>
      </c>
      <c r="F169">
        <v>0.03438747313478661</v>
      </c>
      <c r="G169">
        <v>0.05217094861662863</v>
      </c>
      <c r="H169">
        <v>0.03</v>
      </c>
      <c r="I169">
        <v>0.1097427818865861</v>
      </c>
      <c r="J169" t="s">
        <v>772</v>
      </c>
      <c r="K169" t="s">
        <v>771</v>
      </c>
      <c r="L169">
        <v>5.98</v>
      </c>
      <c r="M169">
        <v>1.12</v>
      </c>
      <c r="N169">
        <v>0.1872909698996656</v>
      </c>
      <c r="O169">
        <v>0</v>
      </c>
      <c r="P169">
        <v>0.03025579475561258</v>
      </c>
      <c r="Q169">
        <v>-0.020451127819548</v>
      </c>
      <c r="R169" t="s">
        <v>775</v>
      </c>
      <c r="S169" t="s">
        <v>780</v>
      </c>
      <c r="T169">
        <v>8257.962310999999</v>
      </c>
      <c r="U169" s="2">
        <v>44422</v>
      </c>
      <c r="V169" t="s">
        <v>791</v>
      </c>
    </row>
    <row r="170" spans="1:22">
      <c r="A170" s="1" t="s">
        <v>190</v>
      </c>
      <c r="B170">
        <f>HYPERLINK("https://www.suredividend.com/sure-analysis-TDS/","Telephone And Data Systems, Inc.")</f>
        <v>0</v>
      </c>
      <c r="C170">
        <v>19.38</v>
      </c>
      <c r="D170">
        <v>26</v>
      </c>
      <c r="E170">
        <v>0.7453846153846153</v>
      </c>
      <c r="F170">
        <v>0.03611971104231166</v>
      </c>
      <c r="G170">
        <v>0.06053233650515555</v>
      </c>
      <c r="H170">
        <v>0.02</v>
      </c>
      <c r="I170">
        <v>0.1091370352731624</v>
      </c>
      <c r="J170" t="s">
        <v>772</v>
      </c>
      <c r="K170" t="s">
        <v>771</v>
      </c>
      <c r="L170">
        <v>1.1</v>
      </c>
      <c r="M170">
        <v>0.7</v>
      </c>
      <c r="N170">
        <v>0.6363636363636362</v>
      </c>
      <c r="O170">
        <v>45</v>
      </c>
      <c r="P170">
        <v>0.02962100943384161</v>
      </c>
      <c r="Q170">
        <v>0.05038373151801601</v>
      </c>
      <c r="R170" t="s">
        <v>775</v>
      </c>
      <c r="S170" t="s">
        <v>779</v>
      </c>
      <c r="T170">
        <v>2082.222084</v>
      </c>
      <c r="U170" s="2">
        <v>44419</v>
      </c>
      <c r="V170" t="s">
        <v>792</v>
      </c>
    </row>
    <row r="171" spans="1:22">
      <c r="A171" s="1" t="s">
        <v>191</v>
      </c>
      <c r="B171">
        <f>HYPERLINK("https://www.suredividend.com/sure-analysis-FLIC/","First Of Long Island Corp.")</f>
        <v>0</v>
      </c>
      <c r="C171">
        <v>20.97</v>
      </c>
      <c r="D171">
        <v>23</v>
      </c>
      <c r="E171">
        <v>0.9117391304347826</v>
      </c>
      <c r="F171">
        <v>0.03814973772055318</v>
      </c>
      <c r="G171">
        <v>0.01865209124709133</v>
      </c>
      <c r="H171">
        <v>0.055</v>
      </c>
      <c r="I171">
        <v>0.1073883954694064</v>
      </c>
      <c r="J171" t="s">
        <v>772</v>
      </c>
      <c r="K171" t="s">
        <v>771</v>
      </c>
      <c r="L171">
        <v>1.8</v>
      </c>
      <c r="M171">
        <v>0.8</v>
      </c>
      <c r="N171">
        <v>0.4444444444444445</v>
      </c>
      <c r="O171">
        <v>13</v>
      </c>
      <c r="P171">
        <v>0.06576275663547415</v>
      </c>
      <c r="Q171">
        <v>0.339217289122771</v>
      </c>
      <c r="R171" t="s">
        <v>775</v>
      </c>
      <c r="S171" t="s">
        <v>786</v>
      </c>
      <c r="T171">
        <v>497.109578</v>
      </c>
      <c r="U171" s="2">
        <v>44413</v>
      </c>
      <c r="V171" t="s">
        <v>794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37</v>
      </c>
      <c r="D172">
        <v>40</v>
      </c>
      <c r="E172">
        <v>0.925</v>
      </c>
      <c r="F172">
        <v>0.03594594594594595</v>
      </c>
      <c r="G172">
        <v>0.01571450260395091</v>
      </c>
      <c r="H172">
        <v>0.06</v>
      </c>
      <c r="I172">
        <v>0.1068829113181151</v>
      </c>
      <c r="J172" t="s">
        <v>772</v>
      </c>
      <c r="K172" t="s">
        <v>772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0.329242619110916</v>
      </c>
      <c r="R172" t="s">
        <v>775</v>
      </c>
      <c r="S172" t="s">
        <v>787</v>
      </c>
      <c r="T172">
        <v>3568.054337</v>
      </c>
      <c r="U172" s="2">
        <v>44418</v>
      </c>
      <c r="V172" t="s">
        <v>792</v>
      </c>
    </row>
    <row r="173" spans="1:22">
      <c r="A173" s="1" t="s">
        <v>193</v>
      </c>
      <c r="B173">
        <f>HYPERLINK("https://www.suredividend.com/sure-analysis-MURGF/","Münchener Rückversicherungs-Gesellschaft AG")</f>
        <v>0</v>
      </c>
      <c r="C173">
        <v>280</v>
      </c>
      <c r="D173">
        <v>319</v>
      </c>
      <c r="E173">
        <v>0.877742946708464</v>
      </c>
      <c r="F173">
        <v>0.04642857142857143</v>
      </c>
      <c r="G173">
        <v>0.02642336688174995</v>
      </c>
      <c r="H173">
        <v>0.04</v>
      </c>
      <c r="I173">
        <v>0.1060746155962882</v>
      </c>
      <c r="J173" t="s">
        <v>772</v>
      </c>
      <c r="K173" t="s">
        <v>771</v>
      </c>
      <c r="L173">
        <v>25.5</v>
      </c>
      <c r="M173">
        <v>13</v>
      </c>
      <c r="N173">
        <v>0.5098039215686274</v>
      </c>
      <c r="O173">
        <v>6</v>
      </c>
      <c r="P173">
        <v>0.0499789846479779</v>
      </c>
      <c r="Q173">
        <v>0.089494163424124</v>
      </c>
      <c r="R173" t="s">
        <v>775</v>
      </c>
      <c r="S173" t="s">
        <v>786</v>
      </c>
      <c r="T173">
        <v>39227.70068</v>
      </c>
      <c r="U173" s="2">
        <v>44422</v>
      </c>
      <c r="V173" t="s">
        <v>790</v>
      </c>
    </row>
    <row r="174" spans="1:22">
      <c r="A174" s="1" t="s">
        <v>194</v>
      </c>
      <c r="B174">
        <f>HYPERLINK("https://www.suredividend.com/sure-analysis-UNH/","Unitedhealth Group Inc")</f>
        <v>0</v>
      </c>
      <c r="C174">
        <v>408.46</v>
      </c>
      <c r="D174">
        <v>354</v>
      </c>
      <c r="E174">
        <v>1.153841807909604</v>
      </c>
      <c r="F174">
        <v>0.014199676834941</v>
      </c>
      <c r="G174">
        <v>-0.02821375905584544</v>
      </c>
      <c r="H174">
        <v>0.12</v>
      </c>
      <c r="I174">
        <v>0.1032424483058552</v>
      </c>
      <c r="J174" t="s">
        <v>772</v>
      </c>
      <c r="K174" t="s">
        <v>366</v>
      </c>
      <c r="L174">
        <v>18.65</v>
      </c>
      <c r="M174">
        <v>5.8</v>
      </c>
      <c r="N174">
        <v>0.3109919571045577</v>
      </c>
      <c r="O174">
        <v>12</v>
      </c>
      <c r="P174">
        <v>0.1400529846685179</v>
      </c>
      <c r="Q174">
        <v>0.26385386005153</v>
      </c>
      <c r="R174" t="s">
        <v>775</v>
      </c>
      <c r="S174" t="s">
        <v>780</v>
      </c>
      <c r="T174">
        <v>385144.027316</v>
      </c>
      <c r="U174" s="2">
        <v>44395</v>
      </c>
      <c r="V174" t="s">
        <v>793</v>
      </c>
    </row>
    <row r="175" spans="1:22">
      <c r="A175" s="1" t="s">
        <v>195</v>
      </c>
      <c r="B175">
        <f>HYPERLINK("https://www.suredividend.com/sure-analysis-MO/","Altria Group Inc.")</f>
        <v>0</v>
      </c>
      <c r="C175">
        <v>46.73</v>
      </c>
      <c r="D175">
        <v>50.8</v>
      </c>
      <c r="E175">
        <v>0.9198818897637795</v>
      </c>
      <c r="F175">
        <v>0.07703830515728655</v>
      </c>
      <c r="G175">
        <v>0.01684225774524117</v>
      </c>
      <c r="H175">
        <v>0.022</v>
      </c>
      <c r="I175">
        <v>0.1030718033482201</v>
      </c>
      <c r="J175" t="s">
        <v>772</v>
      </c>
      <c r="K175" t="s">
        <v>771</v>
      </c>
      <c r="L175">
        <v>4.62</v>
      </c>
      <c r="M175">
        <v>3.6</v>
      </c>
      <c r="N175">
        <v>0.7792207792207793</v>
      </c>
      <c r="O175">
        <v>52</v>
      </c>
      <c r="P175">
        <v>0.02983277847878951</v>
      </c>
      <c r="Q175">
        <v>0.235419773061345</v>
      </c>
      <c r="R175" t="s">
        <v>775</v>
      </c>
      <c r="S175" t="s">
        <v>784</v>
      </c>
      <c r="T175">
        <v>86173.760127</v>
      </c>
      <c r="U175" s="2">
        <v>44420</v>
      </c>
      <c r="V175" t="s">
        <v>800</v>
      </c>
    </row>
    <row r="176" spans="1:22">
      <c r="A176" s="1" t="s">
        <v>196</v>
      </c>
      <c r="B176">
        <f>HYPERLINK("https://www.suredividend.com/sure-analysis-EMN/","Eastman Chemical Co")</f>
        <v>0</v>
      </c>
      <c r="C176">
        <v>105.22</v>
      </c>
      <c r="D176">
        <v>122</v>
      </c>
      <c r="E176">
        <v>0.8624590163934426</v>
      </c>
      <c r="F176">
        <v>0.02623075460938985</v>
      </c>
      <c r="G176">
        <v>0.0300357698890068</v>
      </c>
      <c r="H176">
        <v>0.05</v>
      </c>
      <c r="I176">
        <v>0.1029116262666303</v>
      </c>
      <c r="J176" t="s">
        <v>772</v>
      </c>
      <c r="K176" t="s">
        <v>772</v>
      </c>
      <c r="L176">
        <v>9</v>
      </c>
      <c r="M176">
        <v>2.76</v>
      </c>
      <c r="N176">
        <v>0.3066666666666666</v>
      </c>
      <c r="O176">
        <v>11</v>
      </c>
      <c r="P176">
        <v>0.04984870359842875</v>
      </c>
      <c r="Q176">
        <v>0.251404886925185</v>
      </c>
      <c r="R176" t="s">
        <v>775</v>
      </c>
      <c r="S176" t="s">
        <v>781</v>
      </c>
      <c r="T176">
        <v>14287.057693</v>
      </c>
      <c r="U176" s="2">
        <v>44411</v>
      </c>
      <c r="V176" t="s">
        <v>790</v>
      </c>
    </row>
    <row r="177" spans="1:22">
      <c r="A177" s="1" t="s">
        <v>197</v>
      </c>
      <c r="B177">
        <f>HYPERLINK("https://www.suredividend.com/sure-analysis-CHRW/","C.H. Robinson Worldwide, Inc.")</f>
        <v>0</v>
      </c>
      <c r="C177">
        <v>90.66</v>
      </c>
      <c r="D177">
        <v>97</v>
      </c>
      <c r="E177">
        <v>0.9346391752577319</v>
      </c>
      <c r="F177">
        <v>0.0228325612177366</v>
      </c>
      <c r="G177">
        <v>0.01361074074364854</v>
      </c>
      <c r="H177">
        <v>0.07000000000000001</v>
      </c>
      <c r="I177">
        <v>0.1025545641383863</v>
      </c>
      <c r="J177" t="s">
        <v>772</v>
      </c>
      <c r="K177" t="s">
        <v>772</v>
      </c>
      <c r="L177">
        <v>5.4</v>
      </c>
      <c r="M177">
        <v>2.07</v>
      </c>
      <c r="N177">
        <v>0.3833333333333333</v>
      </c>
      <c r="O177">
        <v>22</v>
      </c>
      <c r="P177">
        <v>0.04012620718096094</v>
      </c>
      <c r="Q177">
        <v>-0.121041487307164</v>
      </c>
      <c r="R177" t="s">
        <v>775</v>
      </c>
      <c r="S177" t="s">
        <v>782</v>
      </c>
      <c r="T177">
        <v>11940.986892</v>
      </c>
      <c r="U177" s="2">
        <v>44411</v>
      </c>
      <c r="V177" t="s">
        <v>796</v>
      </c>
    </row>
    <row r="178" spans="1:22">
      <c r="A178" s="1" t="s">
        <v>198</v>
      </c>
      <c r="B178">
        <f>HYPERLINK("https://www.suredividend.com/sure-analysis-BR/","Broadridge Financial Solutions, Inc.")</f>
        <v>0</v>
      </c>
      <c r="C178">
        <v>168.94</v>
      </c>
      <c r="D178">
        <v>160</v>
      </c>
      <c r="E178">
        <v>1.055875</v>
      </c>
      <c r="F178">
        <v>0.01515330886705339</v>
      </c>
      <c r="G178">
        <v>-0.01081505360844015</v>
      </c>
      <c r="H178">
        <v>0.1</v>
      </c>
      <c r="I178">
        <v>0.1022437709281041</v>
      </c>
      <c r="J178" t="s">
        <v>772</v>
      </c>
      <c r="K178" t="s">
        <v>366</v>
      </c>
      <c r="L178">
        <v>6.39</v>
      </c>
      <c r="M178">
        <v>2.56</v>
      </c>
      <c r="N178">
        <v>0.4006259780907668</v>
      </c>
      <c r="O178">
        <v>13</v>
      </c>
      <c r="P178">
        <v>0.09984491222048941</v>
      </c>
      <c r="Q178">
        <v>0.217881388128143</v>
      </c>
      <c r="R178" t="s">
        <v>775</v>
      </c>
      <c r="S178" t="s">
        <v>783</v>
      </c>
      <c r="T178">
        <v>19625.476826</v>
      </c>
      <c r="U178" s="2">
        <v>44421</v>
      </c>
      <c r="V178" t="s">
        <v>792</v>
      </c>
    </row>
    <row r="179" spans="1:22">
      <c r="A179" s="1" t="s">
        <v>199</v>
      </c>
      <c r="B179">
        <f>HYPERLINK("https://www.suredividend.com/sure-analysis-RBGLY/","Reckitt Benckiser Group Plc")</f>
        <v>0</v>
      </c>
      <c r="C179">
        <v>15.02</v>
      </c>
      <c r="D179">
        <v>18</v>
      </c>
      <c r="E179">
        <v>0.8344444444444444</v>
      </c>
      <c r="F179">
        <v>0.02929427430093209</v>
      </c>
      <c r="G179">
        <v>0.03686094043267141</v>
      </c>
      <c r="H179">
        <v>0.04</v>
      </c>
      <c r="I179">
        <v>0.1015706806085837</v>
      </c>
      <c r="J179" t="s">
        <v>772</v>
      </c>
      <c r="K179" t="s">
        <v>772</v>
      </c>
      <c r="L179">
        <v>1.2</v>
      </c>
      <c r="M179">
        <v>0.44</v>
      </c>
      <c r="N179">
        <v>0.3666666666666667</v>
      </c>
      <c r="O179">
        <v>0</v>
      </c>
      <c r="P179">
        <v>0.03792181163298758</v>
      </c>
      <c r="Q179">
        <v>-0.228754813863928</v>
      </c>
      <c r="R179" t="s">
        <v>775</v>
      </c>
      <c r="S179" t="s">
        <v>784</v>
      </c>
      <c r="T179">
        <v>53637.630837</v>
      </c>
      <c r="U179" s="2">
        <v>44405</v>
      </c>
      <c r="V179" t="s">
        <v>801</v>
      </c>
    </row>
    <row r="180" spans="1:22">
      <c r="A180" s="1" t="s">
        <v>200</v>
      </c>
      <c r="B180">
        <f>HYPERLINK("https://www.suredividend.com/sure-analysis-BNS/","Bank Of Nova Scotia")</f>
        <v>0</v>
      </c>
      <c r="C180">
        <v>62.88</v>
      </c>
      <c r="D180">
        <v>67</v>
      </c>
      <c r="E180">
        <v>0.9385074626865672</v>
      </c>
      <c r="F180">
        <v>0.0446882951653944</v>
      </c>
      <c r="G180">
        <v>0.01277379094498254</v>
      </c>
      <c r="H180">
        <v>0.05</v>
      </c>
      <c r="I180">
        <v>0.1013869025432925</v>
      </c>
      <c r="J180" t="s">
        <v>772</v>
      </c>
      <c r="K180" t="s">
        <v>771</v>
      </c>
      <c r="L180">
        <v>5.93</v>
      </c>
      <c r="M180">
        <v>2.81</v>
      </c>
      <c r="N180">
        <v>0.4738617200674536</v>
      </c>
      <c r="O180">
        <v>9</v>
      </c>
      <c r="P180">
        <v>0.05196296413233981</v>
      </c>
      <c r="Q180">
        <v>0.5338119177771431</v>
      </c>
      <c r="R180" t="s">
        <v>775</v>
      </c>
      <c r="S180" t="s">
        <v>786</v>
      </c>
      <c r="T180">
        <v>76408.095193</v>
      </c>
      <c r="U180" s="2">
        <v>44436</v>
      </c>
      <c r="V180" t="s">
        <v>799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41.37</v>
      </c>
      <c r="D181">
        <v>42</v>
      </c>
      <c r="E181">
        <v>0.985</v>
      </c>
      <c r="F181">
        <v>0.06671501087744743</v>
      </c>
      <c r="G181">
        <v>0.003027300609498074</v>
      </c>
      <c r="H181">
        <v>0.04</v>
      </c>
      <c r="I181">
        <v>0.1008333698795538</v>
      </c>
      <c r="J181" t="s">
        <v>772</v>
      </c>
      <c r="K181" t="s">
        <v>771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0.491869904039985</v>
      </c>
      <c r="R181" t="s">
        <v>775</v>
      </c>
      <c r="S181" t="s">
        <v>788</v>
      </c>
      <c r="T181">
        <v>83807.629426</v>
      </c>
      <c r="U181" s="2">
        <v>44424</v>
      </c>
      <c r="V181" t="s">
        <v>794</v>
      </c>
    </row>
    <row r="182" spans="1:22">
      <c r="A182" s="1" t="s">
        <v>202</v>
      </c>
      <c r="B182">
        <f>HYPERLINK("https://www.suredividend.com/sure-analysis-DDS/","Dillard`s Inc.")</f>
        <v>0</v>
      </c>
      <c r="C182">
        <v>199.21</v>
      </c>
      <c r="D182">
        <v>288</v>
      </c>
      <c r="E182">
        <v>0.6917013888888889</v>
      </c>
      <c r="F182">
        <v>0.004015862657497113</v>
      </c>
      <c r="G182">
        <v>0.07650554319930358</v>
      </c>
      <c r="H182">
        <v>0.02</v>
      </c>
      <c r="I182">
        <v>0.1007844259431305</v>
      </c>
      <c r="J182" t="s">
        <v>772</v>
      </c>
      <c r="K182" t="s">
        <v>489</v>
      </c>
      <c r="L182">
        <v>26.2</v>
      </c>
      <c r="M182">
        <v>0.8</v>
      </c>
      <c r="N182">
        <v>0.03053435114503817</v>
      </c>
      <c r="O182">
        <v>11</v>
      </c>
      <c r="P182">
        <v>0</v>
      </c>
      <c r="Q182">
        <v>3.762166581404577</v>
      </c>
      <c r="R182" t="s">
        <v>775</v>
      </c>
      <c r="S182" t="s">
        <v>785</v>
      </c>
      <c r="T182">
        <v>3312.267658</v>
      </c>
      <c r="U182" s="2">
        <v>44434</v>
      </c>
      <c r="V182" t="s">
        <v>794</v>
      </c>
    </row>
    <row r="183" spans="1:22">
      <c r="A183" s="1" t="s">
        <v>203</v>
      </c>
      <c r="B183">
        <f>HYPERLINK("https://www.suredividend.com/sure-analysis-HD/","Home Depot, Inc.")</f>
        <v>0</v>
      </c>
      <c r="C183">
        <v>334.34</v>
      </c>
      <c r="D183">
        <v>320</v>
      </c>
      <c r="E183">
        <v>1.0448125</v>
      </c>
      <c r="F183">
        <v>0.0197403840401986</v>
      </c>
      <c r="G183">
        <v>-0.00872916634582821</v>
      </c>
      <c r="H183">
        <v>0.09</v>
      </c>
      <c r="I183">
        <v>0.09874795062691111</v>
      </c>
      <c r="J183" t="s">
        <v>772</v>
      </c>
      <c r="K183" t="s">
        <v>366</v>
      </c>
      <c r="L183">
        <v>14.55</v>
      </c>
      <c r="M183">
        <v>6.6</v>
      </c>
      <c r="N183">
        <v>0.4536082474226804</v>
      </c>
      <c r="O183">
        <v>12</v>
      </c>
      <c r="P183">
        <v>0.08989440052011655</v>
      </c>
      <c r="Q183">
        <v>0.195341906254647</v>
      </c>
      <c r="R183" t="s">
        <v>775</v>
      </c>
      <c r="S183" t="s">
        <v>785</v>
      </c>
      <c r="T183">
        <v>352848.626421</v>
      </c>
      <c r="U183" s="2">
        <v>44427</v>
      </c>
      <c r="V183" t="s">
        <v>792</v>
      </c>
    </row>
    <row r="184" spans="1:22">
      <c r="A184" s="1" t="s">
        <v>204</v>
      </c>
      <c r="B184">
        <f>HYPERLINK("https://www.suredividend.com/sure-analysis-HBI/","Hanesbrands Inc")</f>
        <v>0</v>
      </c>
      <c r="C184">
        <v>16.23</v>
      </c>
      <c r="D184">
        <v>17</v>
      </c>
      <c r="E184">
        <v>0.9547058823529412</v>
      </c>
      <c r="F184">
        <v>0.03696857670979667</v>
      </c>
      <c r="G184">
        <v>0.009313495686055662</v>
      </c>
      <c r="H184">
        <v>0.06</v>
      </c>
      <c r="I184">
        <v>0.09796962745694104</v>
      </c>
      <c r="J184" t="s">
        <v>772</v>
      </c>
      <c r="K184" t="s">
        <v>771</v>
      </c>
      <c r="L184">
        <v>1.74</v>
      </c>
      <c r="M184">
        <v>0.6</v>
      </c>
      <c r="N184">
        <v>0.3448275862068965</v>
      </c>
      <c r="O184">
        <v>0</v>
      </c>
      <c r="P184">
        <v>0.01613736474159566</v>
      </c>
      <c r="Q184">
        <v>-0.022836603589555</v>
      </c>
      <c r="R184" t="s">
        <v>775</v>
      </c>
      <c r="S184" t="s">
        <v>785</v>
      </c>
      <c r="T184">
        <v>5666.732205</v>
      </c>
      <c r="U184" s="2">
        <v>44434</v>
      </c>
      <c r="V184" t="s">
        <v>795</v>
      </c>
    </row>
    <row r="185" spans="1:22">
      <c r="A185" s="1" t="s">
        <v>205</v>
      </c>
      <c r="B185">
        <f>HYPERLINK("https://www.suredividend.com/sure-analysis-KDP/","Keurig Dr Pepper Inc")</f>
        <v>0</v>
      </c>
      <c r="C185">
        <v>35.04</v>
      </c>
      <c r="D185">
        <v>32</v>
      </c>
      <c r="E185">
        <v>1.095</v>
      </c>
      <c r="F185">
        <v>0.02026255707762557</v>
      </c>
      <c r="G185">
        <v>-0.01798713770531846</v>
      </c>
      <c r="H185">
        <v>0.1</v>
      </c>
      <c r="I185">
        <v>0.09699827112690129</v>
      </c>
      <c r="J185" t="s">
        <v>772</v>
      </c>
      <c r="K185" t="s">
        <v>366</v>
      </c>
      <c r="L185">
        <v>1.6</v>
      </c>
      <c r="M185">
        <v>0.71</v>
      </c>
      <c r="N185">
        <v>0.44375</v>
      </c>
      <c r="O185">
        <v>1</v>
      </c>
      <c r="P185">
        <v>0.05088842545712402</v>
      </c>
      <c r="Q185">
        <v>0.221906439070318</v>
      </c>
      <c r="R185" t="s">
        <v>775</v>
      </c>
      <c r="S185" t="s">
        <v>784</v>
      </c>
      <c r="T185">
        <v>49674.490129</v>
      </c>
      <c r="U185" s="2">
        <v>44439</v>
      </c>
      <c r="V185" t="s">
        <v>798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20.77</v>
      </c>
      <c r="D186">
        <v>25</v>
      </c>
      <c r="E186">
        <v>0.8308</v>
      </c>
      <c r="F186">
        <v>0.04525758305247954</v>
      </c>
      <c r="G186">
        <v>0.03776902155590123</v>
      </c>
      <c r="H186">
        <v>0.02</v>
      </c>
      <c r="I186">
        <v>0.09626737561064158</v>
      </c>
      <c r="J186" t="s">
        <v>772</v>
      </c>
      <c r="K186" t="s">
        <v>771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-0.027612618095675</v>
      </c>
      <c r="R186" t="s">
        <v>775</v>
      </c>
      <c r="S186" t="s">
        <v>786</v>
      </c>
      <c r="T186">
        <v>8439.852156000001</v>
      </c>
      <c r="U186" s="2">
        <v>44425</v>
      </c>
      <c r="V186" t="s">
        <v>798</v>
      </c>
    </row>
    <row r="187" spans="1:22">
      <c r="A187" s="1" t="s">
        <v>207</v>
      </c>
      <c r="B187">
        <f>HYPERLINK("https://www.suredividend.com/sure-analysis-OMC/","Omnicom Group, Inc.")</f>
        <v>0</v>
      </c>
      <c r="C187">
        <v>75.22</v>
      </c>
      <c r="D187">
        <v>84</v>
      </c>
      <c r="E187">
        <v>0.8954761904761904</v>
      </c>
      <c r="F187">
        <v>0.03722414251528849</v>
      </c>
      <c r="G187">
        <v>0.02232549482315216</v>
      </c>
      <c r="H187">
        <v>0.04</v>
      </c>
      <c r="I187">
        <v>0.09550366015495704</v>
      </c>
      <c r="J187" t="s">
        <v>772</v>
      </c>
      <c r="K187" t="s">
        <v>772</v>
      </c>
      <c r="L187">
        <v>6</v>
      </c>
      <c r="M187">
        <v>2.8</v>
      </c>
      <c r="N187">
        <v>0.4666666666666666</v>
      </c>
      <c r="O187">
        <v>1</v>
      </c>
      <c r="P187">
        <v>0.05502951838285242</v>
      </c>
      <c r="Q187">
        <v>0.488299575195534</v>
      </c>
      <c r="R187" t="s">
        <v>775</v>
      </c>
      <c r="S187" t="s">
        <v>779</v>
      </c>
      <c r="T187">
        <v>16127.747871</v>
      </c>
      <c r="U187" s="2">
        <v>44400</v>
      </c>
      <c r="V187" t="s">
        <v>794</v>
      </c>
    </row>
    <row r="188" spans="1:22">
      <c r="A188" s="1" t="s">
        <v>208</v>
      </c>
      <c r="B188">
        <f>HYPERLINK("https://www.suredividend.com/sure-analysis-TD/","Toronto Dominion Bank")</f>
        <v>0</v>
      </c>
      <c r="C188">
        <v>69.2</v>
      </c>
      <c r="D188">
        <v>74</v>
      </c>
      <c r="E188">
        <v>0.9351351351351351</v>
      </c>
      <c r="F188">
        <v>0.03627167630057803</v>
      </c>
      <c r="G188">
        <v>0.01350320186053278</v>
      </c>
      <c r="H188">
        <v>0.05</v>
      </c>
      <c r="I188">
        <v>0.09512170167406686</v>
      </c>
      <c r="J188" t="s">
        <v>772</v>
      </c>
      <c r="K188" t="s">
        <v>771</v>
      </c>
      <c r="L188">
        <v>6.08</v>
      </c>
      <c r="M188">
        <v>2.51</v>
      </c>
      <c r="N188">
        <v>0.412828947368421</v>
      </c>
      <c r="O188">
        <v>9</v>
      </c>
      <c r="P188">
        <v>0.04977264413928073</v>
      </c>
      <c r="Q188">
        <v>0.5202242550461781</v>
      </c>
      <c r="R188" t="s">
        <v>775</v>
      </c>
      <c r="S188" t="s">
        <v>786</v>
      </c>
      <c r="T188">
        <v>126127.343462</v>
      </c>
      <c r="U188" s="2">
        <v>44444</v>
      </c>
      <c r="V188" t="s">
        <v>799</v>
      </c>
    </row>
    <row r="189" spans="1:22">
      <c r="A189" s="1" t="s">
        <v>209</v>
      </c>
      <c r="B189">
        <f>HYPERLINK("https://www.suredividend.com/sure-analysis-EIX/","Edison International")</f>
        <v>0</v>
      </c>
      <c r="C189">
        <v>57.14</v>
      </c>
      <c r="D189">
        <v>56.7</v>
      </c>
      <c r="E189">
        <v>1.007760141093474</v>
      </c>
      <c r="F189">
        <v>0.0463773188659433</v>
      </c>
      <c r="G189">
        <v>-0.001544842713910644</v>
      </c>
      <c r="H189">
        <v>0.057</v>
      </c>
      <c r="I189">
        <v>0.09360748808604247</v>
      </c>
      <c r="J189" t="s">
        <v>772</v>
      </c>
      <c r="K189" t="s">
        <v>771</v>
      </c>
      <c r="L189">
        <v>4.5</v>
      </c>
      <c r="M189">
        <v>2.65</v>
      </c>
      <c r="N189">
        <v>0.5888888888888889</v>
      </c>
      <c r="O189">
        <v>17</v>
      </c>
      <c r="P189">
        <v>0.03186567045409161</v>
      </c>
      <c r="Q189">
        <v>0.06551202010934801</v>
      </c>
      <c r="R189" t="s">
        <v>775</v>
      </c>
      <c r="S189" t="s">
        <v>787</v>
      </c>
      <c r="T189">
        <v>21696.332215</v>
      </c>
      <c r="U189" s="2">
        <v>44411</v>
      </c>
      <c r="V189" t="s">
        <v>800</v>
      </c>
    </row>
    <row r="190" spans="1:22">
      <c r="A190" s="1" t="s">
        <v>210</v>
      </c>
      <c r="B190">
        <f>HYPERLINK("https://www.suredividend.com/sure-analysis-EPD/","Enterprise Products Partners L P")</f>
        <v>0</v>
      </c>
      <c r="C190">
        <v>23.51</v>
      </c>
      <c r="D190">
        <v>23.7</v>
      </c>
      <c r="E190">
        <v>0.9919831223628693</v>
      </c>
      <c r="F190">
        <v>0.07656316461080391</v>
      </c>
      <c r="G190">
        <v>0.001611133601210124</v>
      </c>
      <c r="H190">
        <v>0.028</v>
      </c>
      <c r="I190">
        <v>0.09288487895821862</v>
      </c>
      <c r="J190" t="s">
        <v>772</v>
      </c>
      <c r="K190" t="s">
        <v>771</v>
      </c>
      <c r="L190">
        <v>2.96</v>
      </c>
      <c r="M190">
        <v>1.8</v>
      </c>
      <c r="N190">
        <v>0.6081081081081081</v>
      </c>
      <c r="O190">
        <v>22</v>
      </c>
      <c r="P190">
        <v>0.01613736474159566</v>
      </c>
      <c r="Q190">
        <v>0.508250147553183</v>
      </c>
      <c r="R190" t="s">
        <v>776</v>
      </c>
      <c r="S190" t="s">
        <v>788</v>
      </c>
      <c r="T190">
        <v>51378.323038</v>
      </c>
      <c r="U190" s="2">
        <v>44413</v>
      </c>
      <c r="V190" t="s">
        <v>800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59.54</v>
      </c>
      <c r="D191">
        <v>57</v>
      </c>
      <c r="E191">
        <v>1.044561403508772</v>
      </c>
      <c r="F191">
        <v>0.0235136042996305</v>
      </c>
      <c r="G191">
        <v>-0.00868151367597747</v>
      </c>
      <c r="H191">
        <v>0.08</v>
      </c>
      <c r="I191">
        <v>0.09241728767489654</v>
      </c>
      <c r="J191" t="s">
        <v>772</v>
      </c>
      <c r="K191" t="s">
        <v>366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0.061813071678624</v>
      </c>
      <c r="R191" t="s">
        <v>775</v>
      </c>
      <c r="S191" t="s">
        <v>784</v>
      </c>
      <c r="T191">
        <v>83226.050556</v>
      </c>
      <c r="U191" s="2">
        <v>44410</v>
      </c>
      <c r="V191" t="s">
        <v>799</v>
      </c>
    </row>
    <row r="192" spans="1:22">
      <c r="A192" s="1" t="s">
        <v>212</v>
      </c>
      <c r="B192">
        <f>HYPERLINK("https://www.suredividend.com/sure-analysis-SLF/","Sun Life Financial, Inc.")</f>
        <v>0</v>
      </c>
      <c r="C192">
        <v>54.94</v>
      </c>
      <c r="D192">
        <v>53</v>
      </c>
      <c r="E192">
        <v>1.036603773584906</v>
      </c>
      <c r="F192">
        <v>0.03185293046960321</v>
      </c>
      <c r="G192">
        <v>-0.007164167544653877</v>
      </c>
      <c r="H192">
        <v>0.07000000000000001</v>
      </c>
      <c r="I192">
        <v>0.09227926732192859</v>
      </c>
      <c r="J192" t="s">
        <v>772</v>
      </c>
      <c r="K192" t="s">
        <v>772</v>
      </c>
      <c r="L192">
        <v>4.8</v>
      </c>
      <c r="M192">
        <v>1.75</v>
      </c>
      <c r="N192">
        <v>0.3645833333333334</v>
      </c>
      <c r="O192">
        <v>6</v>
      </c>
      <c r="P192">
        <v>0.07988874527364032</v>
      </c>
      <c r="Q192">
        <v>0.343631081067861</v>
      </c>
      <c r="R192" t="s">
        <v>775</v>
      </c>
      <c r="S192" t="s">
        <v>786</v>
      </c>
      <c r="T192">
        <v>32180.959354</v>
      </c>
      <c r="U192" s="2">
        <v>44425</v>
      </c>
      <c r="V192" t="s">
        <v>794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56.27</v>
      </c>
      <c r="D193">
        <v>53</v>
      </c>
      <c r="E193">
        <v>1.061698113207547</v>
      </c>
      <c r="F193">
        <v>0.03625377643504531</v>
      </c>
      <c r="G193">
        <v>-0.0119025218230262</v>
      </c>
      <c r="H193">
        <v>0.07000000000000001</v>
      </c>
      <c r="I193">
        <v>0.09172976614316664</v>
      </c>
      <c r="J193" t="s">
        <v>772</v>
      </c>
      <c r="K193" t="s">
        <v>772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0.224965168930686</v>
      </c>
      <c r="R193" t="s">
        <v>776</v>
      </c>
      <c r="S193" t="s">
        <v>787</v>
      </c>
      <c r="T193">
        <v>16623.845368</v>
      </c>
      <c r="U193" s="2">
        <v>44415</v>
      </c>
      <c r="V193" t="s">
        <v>799</v>
      </c>
    </row>
    <row r="194" spans="1:22">
      <c r="A194" s="1" t="s">
        <v>214</v>
      </c>
      <c r="B194">
        <f>HYPERLINK("https://www.suredividend.com/sure-analysis-CDUAF/","Canadian Utilities Ltd.")</f>
        <v>0</v>
      </c>
      <c r="C194">
        <v>27.87</v>
      </c>
      <c r="D194">
        <v>29</v>
      </c>
      <c r="E194">
        <v>0.9610344827586207</v>
      </c>
      <c r="F194">
        <v>0.05023322569070685</v>
      </c>
      <c r="G194">
        <v>0.007980674858992121</v>
      </c>
      <c r="H194">
        <v>0.04</v>
      </c>
      <c r="I194">
        <v>0.08965804426962021</v>
      </c>
      <c r="J194" t="s">
        <v>772</v>
      </c>
      <c r="K194" t="s">
        <v>771</v>
      </c>
      <c r="L194">
        <v>1.8</v>
      </c>
      <c r="M194">
        <v>1.4</v>
      </c>
      <c r="N194">
        <v>0.7777777777777777</v>
      </c>
      <c r="O194">
        <v>49</v>
      </c>
      <c r="P194">
        <v>0.02448548640749415</v>
      </c>
      <c r="Q194">
        <v>0.09539399989781001</v>
      </c>
      <c r="R194" t="s">
        <v>775</v>
      </c>
      <c r="S194" t="s">
        <v>787</v>
      </c>
      <c r="T194">
        <v>5477.391348</v>
      </c>
      <c r="U194" s="2">
        <v>44408</v>
      </c>
      <c r="V194" t="s">
        <v>790</v>
      </c>
    </row>
    <row r="195" spans="1:22">
      <c r="A195" s="1" t="s">
        <v>215</v>
      </c>
      <c r="B195">
        <f>HYPERLINK("https://www.suredividend.com/sure-analysis-FTS/","Fortis Inc.")</f>
        <v>0</v>
      </c>
      <c r="C195">
        <v>44.72</v>
      </c>
      <c r="D195">
        <v>44</v>
      </c>
      <c r="E195">
        <v>1.016363636363636</v>
      </c>
      <c r="F195">
        <v>0.03622540250447227</v>
      </c>
      <c r="G195">
        <v>-0.003240975648830524</v>
      </c>
      <c r="H195">
        <v>0.06</v>
      </c>
      <c r="I195">
        <v>0.08923998482784912</v>
      </c>
      <c r="J195" t="s">
        <v>772</v>
      </c>
      <c r="K195" t="s">
        <v>771</v>
      </c>
      <c r="L195">
        <v>2.18</v>
      </c>
      <c r="M195">
        <v>1.62</v>
      </c>
      <c r="N195">
        <v>0.7431192660550459</v>
      </c>
      <c r="O195">
        <v>47</v>
      </c>
      <c r="P195">
        <v>0.06020279266594519</v>
      </c>
      <c r="Q195">
        <v>0.110498582078062</v>
      </c>
      <c r="R195" t="s">
        <v>775</v>
      </c>
      <c r="S195" t="s">
        <v>787</v>
      </c>
      <c r="T195">
        <v>21074.568231</v>
      </c>
      <c r="U195" s="2">
        <v>44412</v>
      </c>
      <c r="V195" t="s">
        <v>799</v>
      </c>
    </row>
    <row r="196" spans="1:22">
      <c r="A196" s="1" t="s">
        <v>216</v>
      </c>
      <c r="B196">
        <f>HYPERLINK("https://www.suredividend.com/sure-analysis-BMO/","Bank of Montreal")</f>
        <v>0</v>
      </c>
      <c r="C196">
        <v>104.82</v>
      </c>
      <c r="D196">
        <v>110</v>
      </c>
      <c r="E196">
        <v>0.9529090909090908</v>
      </c>
      <c r="F196">
        <v>0.03157794314062202</v>
      </c>
      <c r="G196">
        <v>0.009693838279660749</v>
      </c>
      <c r="H196">
        <v>0.05</v>
      </c>
      <c r="I196">
        <v>0.08917485127626845</v>
      </c>
      <c r="J196" t="s">
        <v>772</v>
      </c>
      <c r="K196" t="s">
        <v>772</v>
      </c>
      <c r="L196">
        <v>9.779999999999999</v>
      </c>
      <c r="M196">
        <v>3.31</v>
      </c>
      <c r="N196">
        <v>0.3384458077709612</v>
      </c>
      <c r="O196">
        <v>9</v>
      </c>
      <c r="P196">
        <v>0.06850014718252129</v>
      </c>
      <c r="Q196">
        <v>0.753716735095415</v>
      </c>
      <c r="R196" t="s">
        <v>775</v>
      </c>
      <c r="S196" t="s">
        <v>786</v>
      </c>
      <c r="T196">
        <v>67915.895244</v>
      </c>
      <c r="U196" s="2">
        <v>44442</v>
      </c>
      <c r="V196" t="s">
        <v>799</v>
      </c>
    </row>
    <row r="197" spans="1:22">
      <c r="A197" s="1" t="s">
        <v>217</v>
      </c>
      <c r="B197">
        <f>HYPERLINK("https://www.suredividend.com/sure-analysis-IPG/","Interpublic Group Of Cos., Inc.")</f>
        <v>0</v>
      </c>
      <c r="C197">
        <v>37.23</v>
      </c>
      <c r="D197">
        <v>36</v>
      </c>
      <c r="E197">
        <v>1.034166666666667</v>
      </c>
      <c r="F197">
        <v>0.02900886381950041</v>
      </c>
      <c r="G197">
        <v>-0.006696666603646428</v>
      </c>
      <c r="H197">
        <v>0.07000000000000001</v>
      </c>
      <c r="I197">
        <v>0.08907962939778158</v>
      </c>
      <c r="J197" t="s">
        <v>772</v>
      </c>
      <c r="K197" t="s">
        <v>772</v>
      </c>
      <c r="L197">
        <v>2.26</v>
      </c>
      <c r="M197">
        <v>1.08</v>
      </c>
      <c r="N197">
        <v>0.4778761061946903</v>
      </c>
      <c r="O197">
        <v>10</v>
      </c>
      <c r="P197">
        <v>0.06504410274056371</v>
      </c>
      <c r="Q197">
        <v>1.104293368904162</v>
      </c>
      <c r="R197" t="s">
        <v>775</v>
      </c>
      <c r="S197" t="s">
        <v>779</v>
      </c>
      <c r="T197">
        <v>14654.480977</v>
      </c>
      <c r="U197" s="2">
        <v>44399</v>
      </c>
      <c r="V197" t="s">
        <v>790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53.81</v>
      </c>
      <c r="D198">
        <v>58</v>
      </c>
      <c r="E198">
        <v>0.9277586206896552</v>
      </c>
      <c r="F198">
        <v>0.02583162980858576</v>
      </c>
      <c r="G198">
        <v>0.01510975272239157</v>
      </c>
      <c r="H198">
        <v>0.05</v>
      </c>
      <c r="I198">
        <v>0.08810890949059691</v>
      </c>
      <c r="J198" t="s">
        <v>772</v>
      </c>
      <c r="K198" t="s">
        <v>772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0.04546134551904801</v>
      </c>
      <c r="R198" t="s">
        <v>775</v>
      </c>
      <c r="S198" t="s">
        <v>783</v>
      </c>
      <c r="T198">
        <v>218307.17</v>
      </c>
      <c r="U198" s="2">
        <v>44400</v>
      </c>
      <c r="V198" t="s">
        <v>791</v>
      </c>
    </row>
    <row r="199" spans="1:22">
      <c r="A199" s="1" t="s">
        <v>219</v>
      </c>
      <c r="B199">
        <f>HYPERLINK("https://www.suredividend.com/sure-analysis-BAH/","Booz Allen Hamilton Holding Corp")</f>
        <v>0</v>
      </c>
      <c r="C199">
        <v>80.81999999999999</v>
      </c>
      <c r="D199">
        <v>76</v>
      </c>
      <c r="E199">
        <v>1.063421052631579</v>
      </c>
      <c r="F199">
        <v>0.01831229893590695</v>
      </c>
      <c r="G199">
        <v>-0.01222290977694684</v>
      </c>
      <c r="H199">
        <v>0.08</v>
      </c>
      <c r="I199">
        <v>0.08780044184452351</v>
      </c>
      <c r="J199" t="s">
        <v>772</v>
      </c>
      <c r="K199" t="s">
        <v>366</v>
      </c>
      <c r="L199">
        <v>4.2</v>
      </c>
      <c r="M199">
        <v>1.48</v>
      </c>
      <c r="N199">
        <v>0.3523809523809524</v>
      </c>
      <c r="O199">
        <v>10</v>
      </c>
      <c r="P199">
        <v>0.1486983549970351</v>
      </c>
      <c r="Q199">
        <v>0.012665206517544</v>
      </c>
      <c r="R199" t="s">
        <v>775</v>
      </c>
      <c r="S199" t="s">
        <v>782</v>
      </c>
      <c r="T199">
        <v>10925.701566</v>
      </c>
      <c r="U199" s="2">
        <v>44419</v>
      </c>
      <c r="V199" t="s">
        <v>798</v>
      </c>
    </row>
    <row r="200" spans="1:22">
      <c r="A200" s="1" t="s">
        <v>220</v>
      </c>
      <c r="B200">
        <f>HYPERLINK("https://www.suredividend.com/sure-analysis-CMI/","Cummins Inc.")</f>
        <v>0</v>
      </c>
      <c r="C200">
        <v>236</v>
      </c>
      <c r="D200">
        <v>221</v>
      </c>
      <c r="E200">
        <v>1.067873303167421</v>
      </c>
      <c r="F200">
        <v>0.02457627118644068</v>
      </c>
      <c r="G200">
        <v>-0.01304794843322354</v>
      </c>
      <c r="H200">
        <v>0.08</v>
      </c>
      <c r="I200">
        <v>0.08713354808162488</v>
      </c>
      <c r="J200" t="s">
        <v>772</v>
      </c>
      <c r="K200" t="s">
        <v>772</v>
      </c>
      <c r="L200">
        <v>16.25</v>
      </c>
      <c r="M200">
        <v>5.8</v>
      </c>
      <c r="N200">
        <v>0.3569230769230769</v>
      </c>
      <c r="O200">
        <v>16</v>
      </c>
      <c r="P200">
        <v>0.0499309672496191</v>
      </c>
      <c r="Q200">
        <v>0.08120093936203601</v>
      </c>
      <c r="R200" t="s">
        <v>775</v>
      </c>
      <c r="S200" t="s">
        <v>782</v>
      </c>
      <c r="T200">
        <v>33891.290232</v>
      </c>
      <c r="U200" s="2">
        <v>44415</v>
      </c>
      <c r="V200" t="s">
        <v>791</v>
      </c>
    </row>
    <row r="201" spans="1:22">
      <c r="A201" s="1" t="s">
        <v>221</v>
      </c>
      <c r="B201">
        <f>HYPERLINK("https://www.suredividend.com/sure-analysis-RY/","Royal Bank Of Canada")</f>
        <v>0</v>
      </c>
      <c r="C201">
        <v>103</v>
      </c>
      <c r="D201">
        <v>94.92</v>
      </c>
      <c r="E201">
        <v>1.085124315212811</v>
      </c>
      <c r="F201">
        <v>0.03262135922330097</v>
      </c>
      <c r="G201">
        <v>-0.01620615533353431</v>
      </c>
      <c r="H201">
        <v>0.07000000000000001</v>
      </c>
      <c r="I201">
        <v>0.08463635070907793</v>
      </c>
      <c r="J201" t="s">
        <v>772</v>
      </c>
      <c r="K201" t="s">
        <v>772</v>
      </c>
      <c r="L201">
        <v>7.83</v>
      </c>
      <c r="M201">
        <v>3.36</v>
      </c>
      <c r="N201">
        <v>0.4291187739463601</v>
      </c>
      <c r="O201">
        <v>10</v>
      </c>
      <c r="P201">
        <v>0.08317764845110265</v>
      </c>
      <c r="Q201">
        <v>0.444440237336956</v>
      </c>
      <c r="R201" t="s">
        <v>775</v>
      </c>
      <c r="S201" t="s">
        <v>786</v>
      </c>
      <c r="T201">
        <v>146663.76</v>
      </c>
      <c r="U201" s="2">
        <v>44444</v>
      </c>
      <c r="V201" t="s">
        <v>799</v>
      </c>
    </row>
    <row r="202" spans="1:22">
      <c r="A202" s="1" t="s">
        <v>222</v>
      </c>
      <c r="B202">
        <f>HYPERLINK("https://www.suredividend.com/sure-analysis-MRK/","Merck &amp; Co Inc")</f>
        <v>0</v>
      </c>
      <c r="C202">
        <v>80.63</v>
      </c>
      <c r="D202">
        <v>83</v>
      </c>
      <c r="E202">
        <v>0.97144578313253</v>
      </c>
      <c r="F202">
        <v>0.03224606225970483</v>
      </c>
      <c r="G202">
        <v>0.005810781292561185</v>
      </c>
      <c r="H202">
        <v>0.05</v>
      </c>
      <c r="I202">
        <v>0.08460810166759902</v>
      </c>
      <c r="J202" t="s">
        <v>772</v>
      </c>
      <c r="K202" t="s">
        <v>772</v>
      </c>
      <c r="L202">
        <v>5.52</v>
      </c>
      <c r="M202">
        <v>2.6</v>
      </c>
      <c r="N202">
        <v>0.4710144927536232</v>
      </c>
      <c r="O202">
        <v>10</v>
      </c>
      <c r="P202">
        <v>0.05010553388446692</v>
      </c>
      <c r="Q202">
        <v>0.03815940761952</v>
      </c>
      <c r="R202" t="s">
        <v>775</v>
      </c>
      <c r="S202" t="s">
        <v>780</v>
      </c>
      <c r="T202">
        <v>204104.741738</v>
      </c>
      <c r="U202" s="2">
        <v>44409</v>
      </c>
      <c r="V202" t="s">
        <v>791</v>
      </c>
    </row>
    <row r="203" spans="1:22">
      <c r="A203" s="1" t="s">
        <v>223</v>
      </c>
      <c r="B203">
        <f>HYPERLINK("https://www.suredividend.com/sure-analysis-TTC/","Toro Co.")</f>
        <v>0</v>
      </c>
      <c r="C203">
        <v>98.06999999999999</v>
      </c>
      <c r="D203">
        <v>83</v>
      </c>
      <c r="E203">
        <v>1.181566265060241</v>
      </c>
      <c r="F203">
        <v>0.01070663811563169</v>
      </c>
      <c r="G203">
        <v>-0.03281760349878304</v>
      </c>
      <c r="H203">
        <v>0.11</v>
      </c>
      <c r="I203">
        <v>0.08418183760445652</v>
      </c>
      <c r="J203" t="s">
        <v>772</v>
      </c>
      <c r="K203" t="s">
        <v>489</v>
      </c>
      <c r="L203">
        <v>3.55</v>
      </c>
      <c r="M203">
        <v>1.05</v>
      </c>
      <c r="N203">
        <v>0.295774647887324</v>
      </c>
      <c r="O203">
        <v>11</v>
      </c>
      <c r="P203">
        <v>0.09986525071768737</v>
      </c>
      <c r="Q203">
        <v>0.130557681843753</v>
      </c>
      <c r="R203" t="s">
        <v>775</v>
      </c>
      <c r="S203" t="s">
        <v>782</v>
      </c>
      <c r="T203">
        <v>10439.029081</v>
      </c>
      <c r="U203" s="2">
        <v>44453</v>
      </c>
      <c r="V203" t="s">
        <v>792</v>
      </c>
    </row>
    <row r="204" spans="1:22">
      <c r="A204" s="1" t="s">
        <v>224</v>
      </c>
      <c r="B204">
        <f>HYPERLINK("https://www.suredividend.com/sure-analysis-RBA/","Ritchie Bros Auctioneers Inc")</f>
        <v>0</v>
      </c>
      <c r="C204">
        <v>63.66</v>
      </c>
      <c r="D204">
        <v>55</v>
      </c>
      <c r="E204">
        <v>1.157454545454545</v>
      </c>
      <c r="F204">
        <v>0.01570845114671694</v>
      </c>
      <c r="G204">
        <v>-0.02882116090381248</v>
      </c>
      <c r="H204">
        <v>0.1</v>
      </c>
      <c r="I204">
        <v>0.08402235375775646</v>
      </c>
      <c r="J204" t="s">
        <v>772</v>
      </c>
      <c r="K204" t="s">
        <v>489</v>
      </c>
      <c r="L204">
        <v>1.68</v>
      </c>
      <c r="M204">
        <v>1</v>
      </c>
      <c r="N204">
        <v>0.5952380952380952</v>
      </c>
      <c r="O204">
        <v>17</v>
      </c>
      <c r="P204">
        <v>0.09993032380125255</v>
      </c>
      <c r="Q204">
        <v>-0.010093439342177</v>
      </c>
      <c r="R204" t="s">
        <v>775</v>
      </c>
      <c r="S204" t="s">
        <v>782</v>
      </c>
      <c r="T204">
        <v>7029.751881</v>
      </c>
      <c r="U204" s="2">
        <v>44416</v>
      </c>
      <c r="V204" t="s">
        <v>790</v>
      </c>
    </row>
    <row r="205" spans="1:22">
      <c r="A205" s="1" t="s">
        <v>225</v>
      </c>
      <c r="B205">
        <f>HYPERLINK("https://www.suredividend.com/sure-analysis-GWLIF/","Great-West Lifeco, Inc.")</f>
        <v>0</v>
      </c>
      <c r="C205">
        <v>30.99</v>
      </c>
      <c r="D205">
        <v>31</v>
      </c>
      <c r="E205">
        <v>0.9996774193548387</v>
      </c>
      <c r="F205">
        <v>0.04517586318167151</v>
      </c>
      <c r="G205">
        <v>6.452861897954243e-05</v>
      </c>
      <c r="H205">
        <v>0.045</v>
      </c>
      <c r="I205">
        <v>0.0835079550300275</v>
      </c>
      <c r="J205" t="s">
        <v>772</v>
      </c>
      <c r="K205" t="s">
        <v>771</v>
      </c>
      <c r="L205">
        <v>2.62</v>
      </c>
      <c r="M205">
        <v>1.4</v>
      </c>
      <c r="N205">
        <v>0.5343511450381678</v>
      </c>
      <c r="O205">
        <v>6</v>
      </c>
      <c r="P205">
        <v>0.02962100943384161</v>
      </c>
      <c r="Q205">
        <v>0.455612963832785</v>
      </c>
      <c r="R205" t="s">
        <v>775</v>
      </c>
      <c r="S205" t="s">
        <v>786</v>
      </c>
      <c r="T205">
        <v>28811.491879</v>
      </c>
      <c r="U205" s="2">
        <v>44419</v>
      </c>
      <c r="V205" t="s">
        <v>792</v>
      </c>
    </row>
    <row r="206" spans="1:22">
      <c r="A206" s="1" t="s">
        <v>226</v>
      </c>
      <c r="B206">
        <f>HYPERLINK("https://www.suredividend.com/sure-analysis-EQIX/","Equinix Inc")</f>
        <v>0</v>
      </c>
      <c r="C206">
        <v>750.96</v>
      </c>
      <c r="D206">
        <v>638</v>
      </c>
      <c r="E206">
        <v>1.17705329153605</v>
      </c>
      <c r="F206">
        <v>0.01528709917971663</v>
      </c>
      <c r="G206">
        <v>-0.03207707802695725</v>
      </c>
      <c r="H206">
        <v>0.1</v>
      </c>
      <c r="I206">
        <v>0.08023432732489622</v>
      </c>
      <c r="J206" t="s">
        <v>772</v>
      </c>
      <c r="K206" t="s">
        <v>489</v>
      </c>
      <c r="L206">
        <v>27.14</v>
      </c>
      <c r="M206">
        <v>11.48</v>
      </c>
      <c r="N206">
        <v>0.4229918938835667</v>
      </c>
      <c r="O206">
        <v>5</v>
      </c>
      <c r="P206">
        <v>0.1000160063233719</v>
      </c>
      <c r="Q206">
        <v>-0.08050942246426501</v>
      </c>
      <c r="R206" t="s">
        <v>777</v>
      </c>
      <c r="S206" t="s">
        <v>789</v>
      </c>
      <c r="T206">
        <v>67398.815449</v>
      </c>
      <c r="U206" s="2">
        <v>44406</v>
      </c>
      <c r="V206" t="s">
        <v>792</v>
      </c>
    </row>
    <row r="207" spans="1:22">
      <c r="A207" s="1" t="s">
        <v>227</v>
      </c>
      <c r="B207">
        <f>HYPERLINK("https://www.suredividend.com/sure-analysis-PB/","Prosperity Bancshares Inc.")</f>
        <v>0</v>
      </c>
      <c r="C207">
        <v>72.76000000000001</v>
      </c>
      <c r="D207">
        <v>82</v>
      </c>
      <c r="E207">
        <v>0.8873170731707317</v>
      </c>
      <c r="F207">
        <v>0.02693787795492028</v>
      </c>
      <c r="G207">
        <v>0.02419872863731509</v>
      </c>
      <c r="H207">
        <v>0.03</v>
      </c>
      <c r="I207">
        <v>0.07959546296861109</v>
      </c>
      <c r="J207" t="s">
        <v>772</v>
      </c>
      <c r="K207" t="s">
        <v>772</v>
      </c>
      <c r="L207">
        <v>5.75</v>
      </c>
      <c r="M207">
        <v>1.96</v>
      </c>
      <c r="N207">
        <v>0.3408695652173913</v>
      </c>
      <c r="O207">
        <v>17</v>
      </c>
      <c r="P207">
        <v>0.05814078782077714</v>
      </c>
      <c r="Q207">
        <v>0.3370158233139831</v>
      </c>
      <c r="R207" t="s">
        <v>775</v>
      </c>
      <c r="S207" t="s">
        <v>786</v>
      </c>
      <c r="T207">
        <v>6761.593276</v>
      </c>
      <c r="U207" s="2">
        <v>44425</v>
      </c>
      <c r="V207" t="s">
        <v>795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38.28</v>
      </c>
      <c r="D208">
        <v>44.6</v>
      </c>
      <c r="E208">
        <v>0.8582959641255605</v>
      </c>
      <c r="F208">
        <v>0.02795193312434692</v>
      </c>
      <c r="G208">
        <v>0.03103304764012904</v>
      </c>
      <c r="H208">
        <v>0.023</v>
      </c>
      <c r="I208">
        <v>0.07880495025980072</v>
      </c>
      <c r="J208" t="s">
        <v>772</v>
      </c>
      <c r="K208" t="s">
        <v>772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0.129110279976875</v>
      </c>
      <c r="R208" t="s">
        <v>775</v>
      </c>
      <c r="S208" t="s">
        <v>787</v>
      </c>
      <c r="T208">
        <v>326.133389</v>
      </c>
      <c r="U208" s="2">
        <v>44421</v>
      </c>
      <c r="V208" t="s">
        <v>800</v>
      </c>
    </row>
    <row r="209" spans="1:22">
      <c r="A209" s="1" t="s">
        <v>229</v>
      </c>
      <c r="B209">
        <f>HYPERLINK("https://www.suredividend.com/sure-analysis-CM/","Canadian Imperial Bank Of Commerce")</f>
        <v>0</v>
      </c>
      <c r="C209">
        <v>117.21</v>
      </c>
      <c r="D209">
        <v>113</v>
      </c>
      <c r="E209">
        <v>1.037256637168142</v>
      </c>
      <c r="F209">
        <v>0.03950174899752581</v>
      </c>
      <c r="G209">
        <v>-0.0072891799260697</v>
      </c>
      <c r="H209">
        <v>0.05</v>
      </c>
      <c r="I209">
        <v>0.07857273924503616</v>
      </c>
      <c r="J209" t="s">
        <v>772</v>
      </c>
      <c r="K209" t="s">
        <v>771</v>
      </c>
      <c r="L209">
        <v>11.3</v>
      </c>
      <c r="M209">
        <v>4.63</v>
      </c>
      <c r="N209">
        <v>0.4097345132743362</v>
      </c>
      <c r="O209">
        <v>10</v>
      </c>
      <c r="P209">
        <v>0.05002901032002183</v>
      </c>
      <c r="Q209">
        <v>0.590342613610923</v>
      </c>
      <c r="R209" t="s">
        <v>775</v>
      </c>
      <c r="S209" t="s">
        <v>786</v>
      </c>
      <c r="T209">
        <v>52782.469359</v>
      </c>
      <c r="U209" s="2">
        <v>44442</v>
      </c>
      <c r="V209" t="s">
        <v>799</v>
      </c>
    </row>
    <row r="210" spans="1:22">
      <c r="A210" s="1" t="s">
        <v>230</v>
      </c>
      <c r="B210">
        <f>HYPERLINK("https://www.suredividend.com/sure-analysis-NTIOF/","National Bank of Canada")</f>
        <v>0</v>
      </c>
      <c r="C210">
        <v>80.45</v>
      </c>
      <c r="D210">
        <v>77</v>
      </c>
      <c r="E210">
        <v>1.044805194805195</v>
      </c>
      <c r="F210">
        <v>0.02784338098197638</v>
      </c>
      <c r="G210">
        <v>-0.008727780172342769</v>
      </c>
      <c r="H210">
        <v>0.06</v>
      </c>
      <c r="I210">
        <v>0.07821226723449271</v>
      </c>
      <c r="J210" t="s">
        <v>772</v>
      </c>
      <c r="K210" t="s">
        <v>772</v>
      </c>
      <c r="L210">
        <v>6.73</v>
      </c>
      <c r="M210">
        <v>2.24</v>
      </c>
      <c r="N210">
        <v>0.3328380386329866</v>
      </c>
      <c r="O210">
        <v>9</v>
      </c>
      <c r="P210">
        <v>0.0799150058822331</v>
      </c>
      <c r="Q210">
        <v>0.5486044273339751</v>
      </c>
      <c r="R210" t="s">
        <v>775</v>
      </c>
      <c r="S210" t="s">
        <v>786</v>
      </c>
      <c r="T210">
        <v>27162.080887</v>
      </c>
      <c r="U210" s="2">
        <v>44436</v>
      </c>
      <c r="V210" t="s">
        <v>799</v>
      </c>
    </row>
    <row r="211" spans="1:22">
      <c r="A211" s="1" t="s">
        <v>231</v>
      </c>
      <c r="B211">
        <f>HYPERLINK("https://www.suredividend.com/sure-analysis-UHT/","Universal Health Realty Income Trust")</f>
        <v>0</v>
      </c>
      <c r="C211">
        <v>56.4</v>
      </c>
      <c r="D211">
        <v>58</v>
      </c>
      <c r="E211">
        <v>0.9724137931034482</v>
      </c>
      <c r="F211">
        <v>0.04964539007092198</v>
      </c>
      <c r="G211">
        <v>0.005610450364722963</v>
      </c>
      <c r="H211">
        <v>0.03</v>
      </c>
      <c r="I211">
        <v>0.07665813837398661</v>
      </c>
      <c r="J211" t="s">
        <v>772</v>
      </c>
      <c r="K211" t="s">
        <v>771</v>
      </c>
      <c r="L211">
        <v>3.35</v>
      </c>
      <c r="M211">
        <v>2.8</v>
      </c>
      <c r="N211">
        <v>0.835820895522388</v>
      </c>
      <c r="O211">
        <v>36</v>
      </c>
      <c r="P211">
        <v>0.008428158438618549</v>
      </c>
      <c r="Q211">
        <v>0.017756604590732</v>
      </c>
      <c r="R211" t="s">
        <v>777</v>
      </c>
      <c r="S211" t="s">
        <v>789</v>
      </c>
      <c r="T211">
        <v>776.747117</v>
      </c>
      <c r="U211" s="2">
        <v>44411</v>
      </c>
      <c r="V211" t="s">
        <v>800</v>
      </c>
    </row>
    <row r="212" spans="1:22">
      <c r="A212" s="1" t="s">
        <v>232</v>
      </c>
      <c r="B212">
        <f>HYPERLINK("https://www.suredividend.com/sure-analysis-RELX/","RELX Plc")</f>
        <v>0</v>
      </c>
      <c r="C212">
        <v>29.24</v>
      </c>
      <c r="D212">
        <v>28.6</v>
      </c>
      <c r="E212">
        <v>1.022377622377622</v>
      </c>
      <c r="F212">
        <v>0.02222982216142271</v>
      </c>
      <c r="G212">
        <v>-0.004416402297681588</v>
      </c>
      <c r="H212">
        <v>0.06</v>
      </c>
      <c r="I212">
        <v>0.07591949081598726</v>
      </c>
      <c r="J212" t="s">
        <v>772</v>
      </c>
      <c r="K212" t="s">
        <v>366</v>
      </c>
      <c r="L212">
        <v>1.19</v>
      </c>
      <c r="M212">
        <v>0.65</v>
      </c>
      <c r="N212">
        <v>0.546218487394958</v>
      </c>
      <c r="O212">
        <v>10</v>
      </c>
      <c r="P212">
        <v>0.06003737798448272</v>
      </c>
      <c r="Q212">
        <v>0.357253928098962</v>
      </c>
      <c r="R212" t="s">
        <v>775</v>
      </c>
      <c r="S212" t="s">
        <v>779</v>
      </c>
      <c r="T212">
        <v>56544.021851</v>
      </c>
      <c r="U212" s="2">
        <v>44411</v>
      </c>
      <c r="V212" t="s">
        <v>790</v>
      </c>
    </row>
    <row r="213" spans="1:22">
      <c r="A213" s="1" t="s">
        <v>233</v>
      </c>
      <c r="B213">
        <f>HYPERLINK("https://www.suredividend.com/sure-analysis-HII/","Huntington Ingalls Industries Inc")</f>
        <v>0</v>
      </c>
      <c r="C213">
        <v>206.39</v>
      </c>
      <c r="D213">
        <v>209</v>
      </c>
      <c r="E213">
        <v>0.987511961722488</v>
      </c>
      <c r="F213">
        <v>0.02209409370609041</v>
      </c>
      <c r="G213">
        <v>0.002516494899893473</v>
      </c>
      <c r="H213">
        <v>0.05</v>
      </c>
      <c r="I213">
        <v>0.07576519611955401</v>
      </c>
      <c r="J213" t="s">
        <v>772</v>
      </c>
      <c r="K213" t="s">
        <v>772</v>
      </c>
      <c r="L213">
        <v>14.95</v>
      </c>
      <c r="M213">
        <v>4.56</v>
      </c>
      <c r="N213">
        <v>0.3050167224080267</v>
      </c>
      <c r="O213">
        <v>9</v>
      </c>
      <c r="P213">
        <v>0.09988237670646449</v>
      </c>
      <c r="Q213">
        <v>0.40910459490035</v>
      </c>
      <c r="R213" t="s">
        <v>775</v>
      </c>
      <c r="S213" t="s">
        <v>782</v>
      </c>
      <c r="T213">
        <v>8284.635358</v>
      </c>
      <c r="U213" s="2">
        <v>44424</v>
      </c>
      <c r="V213" t="s">
        <v>798</v>
      </c>
    </row>
    <row r="214" spans="1:22">
      <c r="A214" s="1" t="s">
        <v>234</v>
      </c>
      <c r="B214">
        <f>HYPERLINK("https://www.suredividend.com/sure-analysis-UPS/","United Parcel Service, Inc.")</f>
        <v>0</v>
      </c>
      <c r="C214">
        <v>183.49</v>
      </c>
      <c r="D214">
        <v>187</v>
      </c>
      <c r="E214">
        <v>0.9812299465240643</v>
      </c>
      <c r="F214">
        <v>0.02223554417134449</v>
      </c>
      <c r="G214">
        <v>0.003796879303928469</v>
      </c>
      <c r="H214">
        <v>0.05</v>
      </c>
      <c r="I214">
        <v>0.07487156206920997</v>
      </c>
      <c r="J214" t="s">
        <v>772</v>
      </c>
      <c r="K214" t="s">
        <v>366</v>
      </c>
      <c r="L214">
        <v>11</v>
      </c>
      <c r="M214">
        <v>4.08</v>
      </c>
      <c r="N214">
        <v>0.3709090909090909</v>
      </c>
      <c r="O214">
        <v>12</v>
      </c>
      <c r="P214">
        <v>0.06308972429112014</v>
      </c>
      <c r="Q214">
        <v>0.07421188945142501</v>
      </c>
      <c r="R214" t="s">
        <v>775</v>
      </c>
      <c r="S214" t="s">
        <v>782</v>
      </c>
      <c r="T214">
        <v>158608.756</v>
      </c>
      <c r="U214" s="2">
        <v>44406</v>
      </c>
      <c r="V214" t="s">
        <v>797</v>
      </c>
    </row>
    <row r="215" spans="1:22">
      <c r="A215" s="1" t="s">
        <v>235</v>
      </c>
      <c r="B215">
        <f>HYPERLINK("https://www.suredividend.com/sure-analysis-CONE/","CyrusOne Inc")</f>
        <v>0</v>
      </c>
      <c r="C215">
        <v>75.25</v>
      </c>
      <c r="D215">
        <v>72</v>
      </c>
      <c r="E215">
        <v>1.045138888888889</v>
      </c>
      <c r="F215">
        <v>0.02764119601328904</v>
      </c>
      <c r="G215">
        <v>-0.008791087342664095</v>
      </c>
      <c r="H215">
        <v>0.06</v>
      </c>
      <c r="I215">
        <v>0.07472987789148555</v>
      </c>
      <c r="J215" t="s">
        <v>772</v>
      </c>
      <c r="K215" t="s">
        <v>366</v>
      </c>
      <c r="L215">
        <v>4</v>
      </c>
      <c r="M215">
        <v>2.08</v>
      </c>
      <c r="N215">
        <v>0.52</v>
      </c>
      <c r="O215">
        <v>8</v>
      </c>
      <c r="P215">
        <v>0.03496752704080697</v>
      </c>
      <c r="Q215">
        <v>-0.03390635631844501</v>
      </c>
      <c r="R215" t="s">
        <v>777</v>
      </c>
      <c r="S215" t="s">
        <v>789</v>
      </c>
      <c r="T215">
        <v>9332.392125</v>
      </c>
      <c r="U215" s="2">
        <v>44406</v>
      </c>
      <c r="V215" t="s">
        <v>790</v>
      </c>
    </row>
    <row r="216" spans="1:22">
      <c r="A216" s="1" t="s">
        <v>236</v>
      </c>
      <c r="B216">
        <f>HYPERLINK("https://www.suredividend.com/sure-analysis-RDEIY/","Red Electrica Corporacion S.A.")</f>
        <v>0</v>
      </c>
      <c r="C216">
        <v>10.2</v>
      </c>
      <c r="D216">
        <v>8.699999999999999</v>
      </c>
      <c r="E216">
        <v>1.172413793103448</v>
      </c>
      <c r="F216">
        <v>0.05882352941176471</v>
      </c>
      <c r="G216">
        <v>-0.03131223109334913</v>
      </c>
      <c r="H216">
        <v>0.05</v>
      </c>
      <c r="I216">
        <v>0.07431324235335013</v>
      </c>
      <c r="J216" t="s">
        <v>772</v>
      </c>
      <c r="K216" t="s">
        <v>771</v>
      </c>
      <c r="L216">
        <v>1.45</v>
      </c>
      <c r="M216">
        <v>0.6</v>
      </c>
      <c r="N216">
        <v>0.4137931034482759</v>
      </c>
      <c r="O216">
        <v>4</v>
      </c>
      <c r="P216">
        <v>0.05115774595007161</v>
      </c>
      <c r="Q216">
        <v>0.09442060085836901</v>
      </c>
      <c r="R216" t="s">
        <v>775</v>
      </c>
      <c r="S216" t="s">
        <v>787</v>
      </c>
      <c r="T216">
        <v>11038.032</v>
      </c>
      <c r="U216" s="2">
        <v>44405</v>
      </c>
      <c r="V216" t="s">
        <v>791</v>
      </c>
    </row>
    <row r="217" spans="1:22">
      <c r="A217" s="1" t="s">
        <v>237</v>
      </c>
      <c r="B217">
        <f>HYPERLINK("https://www.suredividend.com/sure-analysis-PBCT/","People`s United Financial Inc")</f>
        <v>0</v>
      </c>
      <c r="C217">
        <v>17.99</v>
      </c>
      <c r="D217">
        <v>18</v>
      </c>
      <c r="E217">
        <v>0.9994444444444444</v>
      </c>
      <c r="F217">
        <v>0.0405780989438577</v>
      </c>
      <c r="G217">
        <v>0.0001111481632440903</v>
      </c>
      <c r="H217">
        <v>0.04</v>
      </c>
      <c r="I217">
        <v>0.07392778006754663</v>
      </c>
      <c r="J217" t="s">
        <v>772</v>
      </c>
      <c r="K217" t="s">
        <v>771</v>
      </c>
      <c r="L217">
        <v>1.33</v>
      </c>
      <c r="M217">
        <v>0.73</v>
      </c>
      <c r="N217">
        <v>0.5488721804511277</v>
      </c>
      <c r="O217">
        <v>29</v>
      </c>
      <c r="P217">
        <v>0.01333804570728625</v>
      </c>
      <c r="Q217">
        <v>0.748486232736249</v>
      </c>
      <c r="R217" t="s">
        <v>775</v>
      </c>
      <c r="S217" t="s">
        <v>786</v>
      </c>
      <c r="T217">
        <v>7698.906402</v>
      </c>
      <c r="U217" s="2">
        <v>44393</v>
      </c>
      <c r="V217" t="s">
        <v>795</v>
      </c>
    </row>
    <row r="218" spans="1:22">
      <c r="A218" s="1" t="s">
        <v>238</v>
      </c>
      <c r="B218">
        <f>HYPERLINK("https://www.suredividend.com/sure-analysis-CVS/","CVS Health Corp")</f>
        <v>0</v>
      </c>
      <c r="C218">
        <v>84.37</v>
      </c>
      <c r="D218">
        <v>85</v>
      </c>
      <c r="E218">
        <v>0.9925882352941177</v>
      </c>
      <c r="F218">
        <v>0.02370510845087116</v>
      </c>
      <c r="G218">
        <v>0.001488981095746134</v>
      </c>
      <c r="H218">
        <v>0.05</v>
      </c>
      <c r="I218">
        <v>0.073141317334255</v>
      </c>
      <c r="J218" t="s">
        <v>772</v>
      </c>
      <c r="K218" t="s">
        <v>772</v>
      </c>
      <c r="L218">
        <v>7.75</v>
      </c>
      <c r="M218">
        <v>2</v>
      </c>
      <c r="N218">
        <v>0.2580645161290323</v>
      </c>
      <c r="O218">
        <v>0</v>
      </c>
      <c r="P218">
        <v>0.04978904632428516</v>
      </c>
      <c r="Q218">
        <v>0.4602544930907481</v>
      </c>
      <c r="R218" t="s">
        <v>775</v>
      </c>
      <c r="S218" t="s">
        <v>780</v>
      </c>
      <c r="T218">
        <v>111332.521151</v>
      </c>
      <c r="U218" s="2">
        <v>44415</v>
      </c>
      <c r="V218" t="s">
        <v>791</v>
      </c>
    </row>
    <row r="219" spans="1:22">
      <c r="A219" s="1" t="s">
        <v>239</v>
      </c>
      <c r="B219">
        <f>HYPERLINK("https://www.suredividend.com/sure-analysis-KMB/","Kimberly-Clark Corp.")</f>
        <v>0</v>
      </c>
      <c r="C219">
        <v>132.87</v>
      </c>
      <c r="D219">
        <v>122</v>
      </c>
      <c r="E219">
        <v>1.089098360655738</v>
      </c>
      <c r="F219">
        <v>0.03431925942650711</v>
      </c>
      <c r="G219">
        <v>-0.01692516484042639</v>
      </c>
      <c r="H219">
        <v>0.06</v>
      </c>
      <c r="I219">
        <v>0.07290291150751349</v>
      </c>
      <c r="J219" t="s">
        <v>772</v>
      </c>
      <c r="K219" t="s">
        <v>771</v>
      </c>
      <c r="L219">
        <v>6.8</v>
      </c>
      <c r="M219">
        <v>4.56</v>
      </c>
      <c r="N219">
        <v>0.6705882352941176</v>
      </c>
      <c r="O219">
        <v>49</v>
      </c>
      <c r="P219">
        <v>0.03932663634209943</v>
      </c>
      <c r="Q219">
        <v>-0.099084438712722</v>
      </c>
      <c r="R219" t="s">
        <v>775</v>
      </c>
      <c r="S219" t="s">
        <v>784</v>
      </c>
      <c r="T219">
        <v>44745.5785</v>
      </c>
      <c r="U219" s="2">
        <v>44403</v>
      </c>
      <c r="V219" t="s">
        <v>793</v>
      </c>
    </row>
    <row r="220" spans="1:22">
      <c r="A220" s="1" t="s">
        <v>240</v>
      </c>
      <c r="B220">
        <f>HYPERLINK("https://www.suredividend.com/sure-analysis-SNA/","Snap-on, Inc.")</f>
        <v>0</v>
      </c>
      <c r="C220">
        <v>215.53</v>
      </c>
      <c r="D220">
        <v>226</v>
      </c>
      <c r="E220">
        <v>0.9536725663716814</v>
      </c>
      <c r="F220">
        <v>0.02282744861504199</v>
      </c>
      <c r="G220">
        <v>0.009532121675803751</v>
      </c>
      <c r="H220">
        <v>0.04</v>
      </c>
      <c r="I220">
        <v>0.07270949955180428</v>
      </c>
      <c r="J220" t="s">
        <v>772</v>
      </c>
      <c r="K220" t="s">
        <v>772</v>
      </c>
      <c r="L220">
        <v>14.1</v>
      </c>
      <c r="M220">
        <v>4.92</v>
      </c>
      <c r="N220">
        <v>0.348936170212766</v>
      </c>
      <c r="O220">
        <v>11</v>
      </c>
      <c r="P220">
        <v>0.08002706513606084</v>
      </c>
      <c r="Q220">
        <v>0.404391517222415</v>
      </c>
      <c r="R220" t="s">
        <v>775</v>
      </c>
      <c r="S220" t="s">
        <v>782</v>
      </c>
      <c r="T220">
        <v>11632.26402</v>
      </c>
      <c r="U220" s="2">
        <v>44402</v>
      </c>
      <c r="V220" t="s">
        <v>793</v>
      </c>
    </row>
    <row r="221" spans="1:22">
      <c r="A221" s="1" t="s">
        <v>241</v>
      </c>
      <c r="B221">
        <f>HYPERLINK("https://www.suredividend.com/sure-analysis-UVV/","Universal Corp.")</f>
        <v>0</v>
      </c>
      <c r="C221">
        <v>49.26</v>
      </c>
      <c r="D221">
        <v>50</v>
      </c>
      <c r="E221">
        <v>0.9852</v>
      </c>
      <c r="F221">
        <v>0.06333739342265531</v>
      </c>
      <c r="G221">
        <v>0.002986573497921086</v>
      </c>
      <c r="H221">
        <v>0.015</v>
      </c>
      <c r="I221">
        <v>0.07262393945538204</v>
      </c>
      <c r="J221" t="s">
        <v>772</v>
      </c>
      <c r="K221" t="s">
        <v>771</v>
      </c>
      <c r="L221">
        <v>4.5</v>
      </c>
      <c r="M221">
        <v>3.12</v>
      </c>
      <c r="N221">
        <v>0.6933333333333334</v>
      </c>
      <c r="O221">
        <v>50</v>
      </c>
      <c r="P221">
        <v>0.01005227214699711</v>
      </c>
      <c r="Q221">
        <v>0.203662300153206</v>
      </c>
      <c r="R221" t="s">
        <v>775</v>
      </c>
      <c r="S221" t="s">
        <v>784</v>
      </c>
      <c r="T221">
        <v>1210.706369</v>
      </c>
      <c r="U221" s="2">
        <v>44440</v>
      </c>
      <c r="V221" t="s">
        <v>794</v>
      </c>
    </row>
    <row r="222" spans="1:22">
      <c r="A222" s="1" t="s">
        <v>242</v>
      </c>
      <c r="B222">
        <f>HYPERLINK("https://www.suredividend.com/sure-analysis-DPZ/","Dominos Pizza Inc")</f>
        <v>0</v>
      </c>
      <c r="C222">
        <v>480.32</v>
      </c>
      <c r="D222">
        <v>370</v>
      </c>
      <c r="E222">
        <v>1.298162162162162</v>
      </c>
      <c r="F222">
        <v>0.00782811459027315</v>
      </c>
      <c r="G222">
        <v>-0.05085140171866187</v>
      </c>
      <c r="H222">
        <v>0.12</v>
      </c>
      <c r="I222">
        <v>0.07233673265100427</v>
      </c>
      <c r="J222" t="s">
        <v>772</v>
      </c>
      <c r="K222" t="s">
        <v>489</v>
      </c>
      <c r="L222">
        <v>13.9</v>
      </c>
      <c r="M222">
        <v>3.76</v>
      </c>
      <c r="N222">
        <v>0.2705035971223022</v>
      </c>
      <c r="O222">
        <v>8</v>
      </c>
      <c r="P222">
        <v>0.1480866941841668</v>
      </c>
      <c r="Q222">
        <v>0.239185314085438</v>
      </c>
      <c r="R222" t="s">
        <v>775</v>
      </c>
      <c r="S222" t="s">
        <v>785</v>
      </c>
      <c r="T222">
        <v>17701.814628</v>
      </c>
      <c r="U222" s="2">
        <v>44400</v>
      </c>
      <c r="V222" t="s">
        <v>795</v>
      </c>
    </row>
    <row r="223" spans="1:22">
      <c r="A223" s="1" t="s">
        <v>243</v>
      </c>
      <c r="B223">
        <f>HYPERLINK("https://www.suredividend.com/sure-analysis-AEP/","American Electric Power Company Inc.")</f>
        <v>0</v>
      </c>
      <c r="C223">
        <v>83.58</v>
      </c>
      <c r="D223">
        <v>79.40000000000001</v>
      </c>
      <c r="E223">
        <v>1.05264483627204</v>
      </c>
      <c r="F223">
        <v>0.03541517109356306</v>
      </c>
      <c r="G223">
        <v>-0.01020871147750069</v>
      </c>
      <c r="H223">
        <v>0.05</v>
      </c>
      <c r="I223">
        <v>0.07048317397833848</v>
      </c>
      <c r="J223" t="s">
        <v>772</v>
      </c>
      <c r="K223" t="s">
        <v>772</v>
      </c>
      <c r="L223">
        <v>4.67</v>
      </c>
      <c r="M223">
        <v>2.96</v>
      </c>
      <c r="N223">
        <v>0.6338329764453962</v>
      </c>
      <c r="O223">
        <v>16</v>
      </c>
      <c r="P223">
        <v>0.02931162806503518</v>
      </c>
      <c r="Q223">
        <v>-0.037191058479296</v>
      </c>
      <c r="R223" t="s">
        <v>775</v>
      </c>
      <c r="S223" t="s">
        <v>787</v>
      </c>
      <c r="T223">
        <v>41811.006914</v>
      </c>
      <c r="U223" s="2">
        <v>44415</v>
      </c>
      <c r="V223" t="s">
        <v>800</v>
      </c>
    </row>
    <row r="224" spans="1:22">
      <c r="A224" s="1" t="s">
        <v>244</v>
      </c>
      <c r="B224">
        <f>HYPERLINK("https://www.suredividend.com/sure-analysis-YORW/","York Water Co.")</f>
        <v>0</v>
      </c>
      <c r="C224">
        <v>45.87</v>
      </c>
      <c r="D224">
        <v>45</v>
      </c>
      <c r="E224">
        <v>1.019333333333333</v>
      </c>
      <c r="F224">
        <v>0.01635055591890124</v>
      </c>
      <c r="G224">
        <v>-0.003822439575452474</v>
      </c>
      <c r="H224">
        <v>0.06</v>
      </c>
      <c r="I224">
        <v>0.0703415142414352</v>
      </c>
      <c r="J224" t="s">
        <v>772</v>
      </c>
      <c r="K224" t="s">
        <v>366</v>
      </c>
      <c r="L224">
        <v>1.29</v>
      </c>
      <c r="M224">
        <v>0.75</v>
      </c>
      <c r="N224">
        <v>0.5813953488372093</v>
      </c>
      <c r="O224">
        <v>24</v>
      </c>
      <c r="P224">
        <v>0.03943186329943948</v>
      </c>
      <c r="Q224">
        <v>0.07016373248473</v>
      </c>
      <c r="R224" t="s">
        <v>775</v>
      </c>
      <c r="S224" t="s">
        <v>787</v>
      </c>
      <c r="T224">
        <v>600.595496</v>
      </c>
      <c r="U224" s="2">
        <v>44416</v>
      </c>
      <c r="V224" t="s">
        <v>790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55.08</v>
      </c>
      <c r="D225">
        <v>51</v>
      </c>
      <c r="E225">
        <v>1.08</v>
      </c>
      <c r="F225">
        <v>0.02687000726216413</v>
      </c>
      <c r="G225">
        <v>-0.01527435364574092</v>
      </c>
      <c r="H225">
        <v>0.06</v>
      </c>
      <c r="I225">
        <v>0.06955316283918322</v>
      </c>
      <c r="J225" t="s">
        <v>772</v>
      </c>
      <c r="K225" t="s">
        <v>772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0.422711727814685</v>
      </c>
      <c r="R225" t="s">
        <v>775</v>
      </c>
      <c r="S225" t="s">
        <v>783</v>
      </c>
      <c r="T225">
        <v>232312.894308</v>
      </c>
      <c r="U225" s="2">
        <v>44428</v>
      </c>
      <c r="V225" t="s">
        <v>791</v>
      </c>
    </row>
    <row r="226" spans="1:22">
      <c r="A226" s="1" t="s">
        <v>246</v>
      </c>
      <c r="B226">
        <f>HYPERLINK("https://www.suredividend.com/sure-analysis-AMX/","America Movil S.A.B.DE C.V.")</f>
        <v>0</v>
      </c>
      <c r="C226">
        <v>17.3</v>
      </c>
      <c r="D226">
        <v>18</v>
      </c>
      <c r="E226">
        <v>0.9611111111111111</v>
      </c>
      <c r="F226">
        <v>0.02312138728323699</v>
      </c>
      <c r="G226">
        <v>0.007964601303919849</v>
      </c>
      <c r="H226">
        <v>0.04</v>
      </c>
      <c r="I226">
        <v>0.06935264587879786</v>
      </c>
      <c r="J226" t="s">
        <v>772</v>
      </c>
      <c r="K226" t="s">
        <v>366</v>
      </c>
      <c r="L226">
        <v>1.35</v>
      </c>
      <c r="M226">
        <v>0.4</v>
      </c>
      <c r="N226">
        <v>0.2962962962962963</v>
      </c>
      <c r="O226">
        <v>0</v>
      </c>
      <c r="P226">
        <v>0.04563955259127317</v>
      </c>
      <c r="Q226">
        <v>0.369266690411175</v>
      </c>
      <c r="R226" t="s">
        <v>775</v>
      </c>
      <c r="S226" t="s">
        <v>779</v>
      </c>
      <c r="T226">
        <v>38870.134815</v>
      </c>
      <c r="U226" s="2">
        <v>44392</v>
      </c>
      <c r="V226" t="s">
        <v>795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55.96</v>
      </c>
      <c r="D227">
        <v>51</v>
      </c>
      <c r="E227">
        <v>1.097254901960784</v>
      </c>
      <c r="F227">
        <v>0.02877055039313796</v>
      </c>
      <c r="G227">
        <v>-0.01839108490061492</v>
      </c>
      <c r="H227">
        <v>0.06</v>
      </c>
      <c r="I227">
        <v>0.0682776102639997</v>
      </c>
      <c r="J227" t="s">
        <v>772</v>
      </c>
      <c r="K227" t="s">
        <v>772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0.052605838990431</v>
      </c>
      <c r="R227" t="s">
        <v>775</v>
      </c>
      <c r="S227" t="s">
        <v>787</v>
      </c>
      <c r="T227">
        <v>14004.429622</v>
      </c>
      <c r="U227" s="2">
        <v>44436</v>
      </c>
      <c r="V227" t="s">
        <v>796</v>
      </c>
    </row>
    <row r="228" spans="1:22">
      <c r="A228" s="1" t="s">
        <v>248</v>
      </c>
      <c r="B228">
        <f>HYPERLINK("https://www.suredividend.com/sure-analysis-ORI/","Old Republic International Corp.")</f>
        <v>0</v>
      </c>
      <c r="C228">
        <v>24.57</v>
      </c>
      <c r="D228">
        <v>29</v>
      </c>
      <c r="E228">
        <v>0.8472413793103448</v>
      </c>
      <c r="F228">
        <v>0.03581603581603582</v>
      </c>
      <c r="G228">
        <v>0.03370964456768277</v>
      </c>
      <c r="H228">
        <v>0</v>
      </c>
      <c r="I228">
        <v>0.06773105877171748</v>
      </c>
      <c r="J228" t="s">
        <v>772</v>
      </c>
      <c r="K228" t="s">
        <v>772</v>
      </c>
      <c r="L228">
        <v>2.4</v>
      </c>
      <c r="M228">
        <v>0.88</v>
      </c>
      <c r="N228">
        <v>0.3666666666666667</v>
      </c>
      <c r="O228">
        <v>40</v>
      </c>
      <c r="P228">
        <v>0.04941452284458392</v>
      </c>
      <c r="Q228">
        <v>0.832242091604647</v>
      </c>
      <c r="R228" t="s">
        <v>775</v>
      </c>
      <c r="S228" t="s">
        <v>786</v>
      </c>
      <c r="T228">
        <v>7511.992291</v>
      </c>
      <c r="U228" s="2">
        <v>44401</v>
      </c>
      <c r="V228" t="s">
        <v>793</v>
      </c>
    </row>
    <row r="229" spans="1:22">
      <c r="A229" s="1" t="s">
        <v>249</v>
      </c>
      <c r="B229">
        <f>HYPERLINK("https://www.suredividend.com/sure-analysis-NEP/","NextEra Energy Partners LP")</f>
        <v>0</v>
      </c>
      <c r="C229">
        <v>76.06</v>
      </c>
      <c r="D229">
        <v>72.8</v>
      </c>
      <c r="E229">
        <v>1.04478021978022</v>
      </c>
      <c r="F229">
        <v>0.03484091506705232</v>
      </c>
      <c r="G229">
        <v>-0.008723041029840117</v>
      </c>
      <c r="H229">
        <v>0.039</v>
      </c>
      <c r="I229">
        <v>0.06707033547531149</v>
      </c>
      <c r="J229" t="s">
        <v>772</v>
      </c>
      <c r="K229" t="s">
        <v>772</v>
      </c>
      <c r="L229">
        <v>6.62</v>
      </c>
      <c r="M229">
        <v>2.65</v>
      </c>
      <c r="N229">
        <v>0.4003021148036254</v>
      </c>
      <c r="O229">
        <v>7</v>
      </c>
      <c r="P229">
        <v>0.08583246778943243</v>
      </c>
      <c r="Q229">
        <v>0.169214876668275</v>
      </c>
      <c r="R229" t="s">
        <v>776</v>
      </c>
      <c r="S229" t="s">
        <v>787</v>
      </c>
      <c r="T229">
        <v>5827.671792</v>
      </c>
      <c r="U229" s="2">
        <v>44415</v>
      </c>
      <c r="V229" t="s">
        <v>800</v>
      </c>
    </row>
    <row r="230" spans="1:22">
      <c r="A230" s="1" t="s">
        <v>250</v>
      </c>
      <c r="B230">
        <f>HYPERLINK("https://www.suredividend.com/sure-analysis-OTTR/","Otter Tail Corporation")</f>
        <v>0</v>
      </c>
      <c r="C230">
        <v>58.23</v>
      </c>
      <c r="D230">
        <v>65.2</v>
      </c>
      <c r="E230">
        <v>0.8930981595092023</v>
      </c>
      <c r="F230">
        <v>0.02679031427099433</v>
      </c>
      <c r="G230">
        <v>0.02286934019390174</v>
      </c>
      <c r="H230">
        <v>0.02</v>
      </c>
      <c r="I230">
        <v>0.06704761053757258</v>
      </c>
      <c r="J230" t="s">
        <v>772</v>
      </c>
      <c r="K230" t="s">
        <v>772</v>
      </c>
      <c r="L230">
        <v>3.26</v>
      </c>
      <c r="M230">
        <v>1.56</v>
      </c>
      <c r="N230">
        <v>0.4785276073619633</v>
      </c>
      <c r="O230">
        <v>8</v>
      </c>
      <c r="P230">
        <v>0.03131030647754507</v>
      </c>
      <c r="Q230">
        <v>0.543432394321398</v>
      </c>
      <c r="R230" t="s">
        <v>775</v>
      </c>
      <c r="S230" t="s">
        <v>787</v>
      </c>
      <c r="T230">
        <v>2418.835419</v>
      </c>
      <c r="U230" s="2">
        <v>44420</v>
      </c>
      <c r="V230" t="s">
        <v>800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64.98999999999999</v>
      </c>
      <c r="D231">
        <v>68</v>
      </c>
      <c r="E231">
        <v>0.955735294117647</v>
      </c>
      <c r="F231">
        <v>0.02954300661640253</v>
      </c>
      <c r="G231">
        <v>0.009095977902546792</v>
      </c>
      <c r="H231">
        <v>0.03</v>
      </c>
      <c r="I231">
        <v>0.06646828499963053</v>
      </c>
      <c r="J231" t="s">
        <v>772</v>
      </c>
      <c r="K231" t="s">
        <v>772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0.7076836567921081</v>
      </c>
      <c r="R231" t="s">
        <v>775</v>
      </c>
      <c r="S231" t="s">
        <v>786</v>
      </c>
      <c r="T231">
        <v>55689.76599</v>
      </c>
      <c r="U231" s="2">
        <v>44417</v>
      </c>
      <c r="V231" t="s">
        <v>797</v>
      </c>
    </row>
    <row r="232" spans="1:22">
      <c r="A232" s="1" t="s">
        <v>252</v>
      </c>
      <c r="B232">
        <f>HYPERLINK("https://www.suredividend.com/sure-analysis-SPTN/","SpartanNash Co")</f>
        <v>0</v>
      </c>
      <c r="C232">
        <v>22.83</v>
      </c>
      <c r="D232">
        <v>21</v>
      </c>
      <c r="E232">
        <v>1.087142857142857</v>
      </c>
      <c r="F232">
        <v>0.03504161191414806</v>
      </c>
      <c r="G232">
        <v>-0.01657175689651169</v>
      </c>
      <c r="H232">
        <v>0.05</v>
      </c>
      <c r="I232">
        <v>0.06513439003450738</v>
      </c>
      <c r="J232" t="s">
        <v>772</v>
      </c>
      <c r="K232" t="s">
        <v>772</v>
      </c>
      <c r="L232">
        <v>1.78</v>
      </c>
      <c r="M232">
        <v>0.8</v>
      </c>
      <c r="N232">
        <v>0.4494382022471911</v>
      </c>
      <c r="O232">
        <v>10</v>
      </c>
      <c r="P232">
        <v>0.03928904495613805</v>
      </c>
      <c r="Q232">
        <v>0.104002553277915</v>
      </c>
      <c r="R232" t="s">
        <v>775</v>
      </c>
      <c r="S232" t="s">
        <v>784</v>
      </c>
      <c r="T232">
        <v>820.470225</v>
      </c>
      <c r="U232" s="2">
        <v>44434</v>
      </c>
      <c r="V232" t="s">
        <v>792</v>
      </c>
    </row>
    <row r="233" spans="1:22">
      <c r="A233" s="1" t="s">
        <v>253</v>
      </c>
      <c r="B233">
        <f>HYPERLINK("https://www.suredividend.com/sure-analysis-MTB/","M &amp; T Bank Corp")</f>
        <v>0</v>
      </c>
      <c r="C233">
        <v>153.74</v>
      </c>
      <c r="D233">
        <v>140</v>
      </c>
      <c r="E233">
        <v>1.098142857142857</v>
      </c>
      <c r="F233">
        <v>0.02861974762586185</v>
      </c>
      <c r="G233">
        <v>-0.01854988150370129</v>
      </c>
      <c r="H233">
        <v>0.057</v>
      </c>
      <c r="I233">
        <v>0.06325603732652274</v>
      </c>
      <c r="J233" t="s">
        <v>772</v>
      </c>
      <c r="K233" t="s">
        <v>772</v>
      </c>
      <c r="L233">
        <v>14</v>
      </c>
      <c r="M233">
        <v>4.4</v>
      </c>
      <c r="N233">
        <v>0.3142857142857143</v>
      </c>
      <c r="O233">
        <v>4</v>
      </c>
      <c r="P233">
        <v>0.03197912046824536</v>
      </c>
      <c r="Q233">
        <v>0.5643920199115541</v>
      </c>
      <c r="R233" t="s">
        <v>775</v>
      </c>
      <c r="S233" t="s">
        <v>786</v>
      </c>
      <c r="T233">
        <v>19782.928969</v>
      </c>
      <c r="U233" s="2">
        <v>44398</v>
      </c>
      <c r="V233" t="s">
        <v>791</v>
      </c>
    </row>
    <row r="234" spans="1:22">
      <c r="A234" s="1" t="s">
        <v>254</v>
      </c>
      <c r="B234">
        <f>HYPERLINK("https://www.suredividend.com/sure-analysis-TXN/","Texas Instruments Inc.")</f>
        <v>0</v>
      </c>
      <c r="C234">
        <v>195.24</v>
      </c>
      <c r="D234">
        <v>160</v>
      </c>
      <c r="E234">
        <v>1.22025</v>
      </c>
      <c r="F234">
        <v>0.02356074574882196</v>
      </c>
      <c r="G234">
        <v>-0.03902909973992841</v>
      </c>
      <c r="H234">
        <v>0.08</v>
      </c>
      <c r="I234">
        <v>0.06309036827834147</v>
      </c>
      <c r="J234" t="s">
        <v>772</v>
      </c>
      <c r="K234" t="s">
        <v>366</v>
      </c>
      <c r="L234">
        <v>8</v>
      </c>
      <c r="M234">
        <v>4.6</v>
      </c>
      <c r="N234">
        <v>0.575</v>
      </c>
      <c r="O234">
        <v>18</v>
      </c>
      <c r="P234">
        <v>0.09007175117662958</v>
      </c>
      <c r="Q234">
        <v>0.325534738936055</v>
      </c>
      <c r="R234" t="s">
        <v>775</v>
      </c>
      <c r="S234" t="s">
        <v>783</v>
      </c>
      <c r="T234">
        <v>180247.514738</v>
      </c>
      <c r="U234" s="2">
        <v>44408</v>
      </c>
      <c r="V234" t="s">
        <v>794</v>
      </c>
    </row>
    <row r="235" spans="1:22">
      <c r="A235" s="1" t="s">
        <v>255</v>
      </c>
      <c r="B235">
        <f>HYPERLINK("https://www.suredividend.com/sure-analysis-K/","Kellogg Co")</f>
        <v>0</v>
      </c>
      <c r="C235">
        <v>62.69</v>
      </c>
      <c r="D235">
        <v>62</v>
      </c>
      <c r="E235">
        <v>1.011129032258064</v>
      </c>
      <c r="F235">
        <v>0.0370074972084862</v>
      </c>
      <c r="G235">
        <v>-0.002211064036930721</v>
      </c>
      <c r="H235">
        <v>0.03</v>
      </c>
      <c r="I235">
        <v>0.06168706427837645</v>
      </c>
      <c r="J235" t="s">
        <v>772</v>
      </c>
      <c r="K235" t="s">
        <v>772</v>
      </c>
      <c r="L235">
        <v>4.1</v>
      </c>
      <c r="M235">
        <v>2.32</v>
      </c>
      <c r="N235">
        <v>0.5658536585365854</v>
      </c>
      <c r="O235">
        <v>17</v>
      </c>
      <c r="P235">
        <v>0.03003707999335203</v>
      </c>
      <c r="Q235">
        <v>-0.012044888998854</v>
      </c>
      <c r="R235" t="s">
        <v>775</v>
      </c>
      <c r="S235" t="s">
        <v>784</v>
      </c>
      <c r="T235">
        <v>21369.701626</v>
      </c>
      <c r="U235" s="2">
        <v>44436</v>
      </c>
      <c r="V235" t="s">
        <v>793</v>
      </c>
    </row>
    <row r="236" spans="1:22">
      <c r="A236" s="1" t="s">
        <v>256</v>
      </c>
      <c r="B236">
        <f>HYPERLINK("https://www.suredividend.com/sure-analysis-CIO/","City Office REIT Inc")</f>
        <v>0</v>
      </c>
      <c r="C236">
        <v>18.21</v>
      </c>
      <c r="D236">
        <v>16.05</v>
      </c>
      <c r="E236">
        <v>1.134579439252337</v>
      </c>
      <c r="F236">
        <v>0.03294892915980231</v>
      </c>
      <c r="G236">
        <v>-0.02493623374209142</v>
      </c>
      <c r="H236">
        <v>0.05</v>
      </c>
      <c r="I236">
        <v>0.06133999068869711</v>
      </c>
      <c r="J236" t="s">
        <v>772</v>
      </c>
      <c r="K236" t="s">
        <v>772</v>
      </c>
      <c r="L236">
        <v>1.42</v>
      </c>
      <c r="M236">
        <v>0.6</v>
      </c>
      <c r="N236">
        <v>0.4225352112676056</v>
      </c>
      <c r="O236">
        <v>0</v>
      </c>
      <c r="P236">
        <v>0.1008397341583922</v>
      </c>
      <c r="Q236">
        <v>1.540457589285714</v>
      </c>
      <c r="R236" t="s">
        <v>777</v>
      </c>
      <c r="S236" t="s">
        <v>789</v>
      </c>
      <c r="T236">
        <v>793.125169</v>
      </c>
      <c r="U236" s="2">
        <v>44433</v>
      </c>
      <c r="V236" t="s">
        <v>790</v>
      </c>
    </row>
    <row r="237" spans="1:22">
      <c r="A237" s="1" t="s">
        <v>257</v>
      </c>
      <c r="B237">
        <f>HYPERLINK("https://www.suredividend.com/sure-analysis-MSM/","MSC Industrial Direct Co., Inc.")</f>
        <v>0</v>
      </c>
      <c r="C237">
        <v>84.27</v>
      </c>
      <c r="D237">
        <v>75</v>
      </c>
      <c r="E237">
        <v>1.1236</v>
      </c>
      <c r="F237">
        <v>0.0355998576005696</v>
      </c>
      <c r="G237">
        <v>-0.02303804003452647</v>
      </c>
      <c r="H237">
        <v>0.05</v>
      </c>
      <c r="I237">
        <v>0.06067184871621345</v>
      </c>
      <c r="J237" t="s">
        <v>772</v>
      </c>
      <c r="K237" t="s">
        <v>772</v>
      </c>
      <c r="L237">
        <v>4.83</v>
      </c>
      <c r="M237">
        <v>3</v>
      </c>
      <c r="N237">
        <v>0.6211180124223602</v>
      </c>
      <c r="O237">
        <v>16</v>
      </c>
      <c r="P237">
        <v>0.05006335758366887</v>
      </c>
      <c r="Q237">
        <v>0.383825644865706</v>
      </c>
      <c r="R237" t="s">
        <v>775</v>
      </c>
      <c r="S237" t="s">
        <v>782</v>
      </c>
      <c r="T237">
        <v>3960.07938</v>
      </c>
      <c r="U237" s="2">
        <v>44396</v>
      </c>
      <c r="V237" t="s">
        <v>792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121.63</v>
      </c>
      <c r="D238">
        <v>110</v>
      </c>
      <c r="E238">
        <v>1.105727272727273</v>
      </c>
      <c r="F238">
        <v>0.03255775713228645</v>
      </c>
      <c r="G238">
        <v>-0.01989998535787718</v>
      </c>
      <c r="H238">
        <v>0.05</v>
      </c>
      <c r="I238">
        <v>0.05991537033732919</v>
      </c>
      <c r="J238" t="s">
        <v>772</v>
      </c>
      <c r="K238" t="s">
        <v>772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0.055658356564818</v>
      </c>
      <c r="R238" t="s">
        <v>775</v>
      </c>
      <c r="S238" t="s">
        <v>784</v>
      </c>
      <c r="T238">
        <v>13179.646909</v>
      </c>
      <c r="U238" s="2">
        <v>44435</v>
      </c>
      <c r="V238" t="s">
        <v>797</v>
      </c>
    </row>
    <row r="239" spans="1:22">
      <c r="A239" s="1" t="s">
        <v>259</v>
      </c>
      <c r="B239">
        <f>HYPERLINK("https://www.suredividend.com/sure-analysis-LRLCF/","L'Oréal SA")</f>
        <v>0</v>
      </c>
      <c r="C239">
        <v>416.97</v>
      </c>
      <c r="D239">
        <v>400</v>
      </c>
      <c r="E239">
        <v>1.042425</v>
      </c>
      <c r="F239">
        <v>0.01247092116938868</v>
      </c>
      <c r="G239">
        <v>-0.008275513773136733</v>
      </c>
      <c r="H239">
        <v>0.055</v>
      </c>
      <c r="I239">
        <v>0.05807951549670465</v>
      </c>
      <c r="J239" t="s">
        <v>772</v>
      </c>
      <c r="K239" t="s">
        <v>489</v>
      </c>
      <c r="L239">
        <v>10</v>
      </c>
      <c r="M239">
        <v>5.2</v>
      </c>
      <c r="N239">
        <v>0.52</v>
      </c>
      <c r="O239">
        <v>21</v>
      </c>
      <c r="P239">
        <v>0.05010553388446692</v>
      </c>
      <c r="Q239">
        <v>0.247628736423207</v>
      </c>
      <c r="R239" t="s">
        <v>775</v>
      </c>
      <c r="S239" t="s">
        <v>784</v>
      </c>
      <c r="T239">
        <v>232532.392099</v>
      </c>
      <c r="U239" s="2">
        <v>44425</v>
      </c>
      <c r="V239" t="s">
        <v>790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75.48999999999999</v>
      </c>
      <c r="D240">
        <v>64</v>
      </c>
      <c r="E240">
        <v>1.17953125</v>
      </c>
      <c r="F240">
        <v>0.01271691614783415</v>
      </c>
      <c r="G240">
        <v>-0.03248410256745904</v>
      </c>
      <c r="H240">
        <v>0.08</v>
      </c>
      <c r="I240">
        <v>0.05780580103601274</v>
      </c>
      <c r="J240" t="s">
        <v>772</v>
      </c>
      <c r="K240" t="s">
        <v>489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0.046015538506091</v>
      </c>
      <c r="R240" t="s">
        <v>775</v>
      </c>
      <c r="S240" t="s">
        <v>783</v>
      </c>
      <c r="T240">
        <v>39677.332628</v>
      </c>
      <c r="U240" s="2">
        <v>44428</v>
      </c>
      <c r="V240" t="s">
        <v>795</v>
      </c>
    </row>
    <row r="241" spans="1:22">
      <c r="A241" s="1" t="s">
        <v>261</v>
      </c>
      <c r="B241">
        <f>HYPERLINK("https://www.suredividend.com/sure-analysis-FOXA/","Fox Corporation")</f>
        <v>0</v>
      </c>
      <c r="C241">
        <v>42.25</v>
      </c>
      <c r="D241">
        <v>42</v>
      </c>
      <c r="E241">
        <v>1.005952380952381</v>
      </c>
      <c r="F241">
        <v>0.01088757396449704</v>
      </c>
      <c r="G241">
        <v>-0.001186242960870221</v>
      </c>
      <c r="H241">
        <v>0.05</v>
      </c>
      <c r="I241">
        <v>0.05760370380221369</v>
      </c>
      <c r="J241" t="s">
        <v>772</v>
      </c>
      <c r="K241" t="s">
        <v>489</v>
      </c>
      <c r="L241">
        <v>2.77</v>
      </c>
      <c r="M241">
        <v>0.46</v>
      </c>
      <c r="N241">
        <v>0.1660649819494585</v>
      </c>
      <c r="O241">
        <v>0</v>
      </c>
      <c r="P241">
        <v>0</v>
      </c>
      <c r="Q241">
        <v>0.464806506861188</v>
      </c>
      <c r="R241" t="s">
        <v>775</v>
      </c>
      <c r="S241" t="s">
        <v>779</v>
      </c>
      <c r="T241">
        <v>23487.80199</v>
      </c>
      <c r="U241" s="2">
        <v>44425</v>
      </c>
      <c r="V241" t="s">
        <v>796</v>
      </c>
    </row>
    <row r="242" spans="1:22">
      <c r="A242" s="1" t="s">
        <v>262</v>
      </c>
      <c r="B242">
        <f>HYPERLINK("https://www.suredividend.com/sure-analysis-RSG/","Republic Services, Inc.")</f>
        <v>0</v>
      </c>
      <c r="C242">
        <v>125.64</v>
      </c>
      <c r="D242">
        <v>105</v>
      </c>
      <c r="E242">
        <v>1.196571428571429</v>
      </c>
      <c r="F242">
        <v>0.01464501751034702</v>
      </c>
      <c r="G242">
        <v>-0.03525558235360415</v>
      </c>
      <c r="H242">
        <v>0.08</v>
      </c>
      <c r="I242">
        <v>0.05657272649806333</v>
      </c>
      <c r="J242" t="s">
        <v>772</v>
      </c>
      <c r="K242" t="s">
        <v>489</v>
      </c>
      <c r="L242">
        <v>4.03</v>
      </c>
      <c r="M242">
        <v>1.84</v>
      </c>
      <c r="N242">
        <v>0.456575682382134</v>
      </c>
      <c r="O242">
        <v>17</v>
      </c>
      <c r="P242">
        <v>0.0649189212487713</v>
      </c>
      <c r="Q242">
        <v>0.371154677248261</v>
      </c>
      <c r="R242" t="s">
        <v>775</v>
      </c>
      <c r="S242" t="s">
        <v>782</v>
      </c>
      <c r="T242">
        <v>39999.360257</v>
      </c>
      <c r="U242" s="2">
        <v>44407</v>
      </c>
      <c r="V242" t="s">
        <v>790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22.65</v>
      </c>
      <c r="D243">
        <v>23</v>
      </c>
      <c r="E243">
        <v>0.9847826086956522</v>
      </c>
      <c r="F243">
        <v>0.04415011037527594</v>
      </c>
      <c r="G243">
        <v>0.003071580465780821</v>
      </c>
      <c r="H243">
        <v>0.01</v>
      </c>
      <c r="I243">
        <v>0.05651456765758334</v>
      </c>
      <c r="J243" t="s">
        <v>772</v>
      </c>
      <c r="K243" t="s">
        <v>771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0.3697553187629261</v>
      </c>
      <c r="R243" t="s">
        <v>775</v>
      </c>
      <c r="S243" t="s">
        <v>785</v>
      </c>
      <c r="T243">
        <v>220.014376</v>
      </c>
      <c r="U243" s="2">
        <v>44423</v>
      </c>
      <c r="V243" t="s">
        <v>798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128.1</v>
      </c>
      <c r="D244">
        <v>103</v>
      </c>
      <c r="E244">
        <v>1.243689320388349</v>
      </c>
      <c r="F244">
        <v>0.01030444964871195</v>
      </c>
      <c r="G244">
        <v>-0.04267892682346686</v>
      </c>
      <c r="H244">
        <v>0.09</v>
      </c>
      <c r="I244">
        <v>0.0555770834654814</v>
      </c>
      <c r="J244" t="s">
        <v>772</v>
      </c>
      <c r="K244" t="s">
        <v>489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0.277822056545371</v>
      </c>
      <c r="R244" t="s">
        <v>775</v>
      </c>
      <c r="S244" t="s">
        <v>786</v>
      </c>
      <c r="T244">
        <v>72140.180608</v>
      </c>
      <c r="U244" s="2">
        <v>44430</v>
      </c>
      <c r="V244" t="s">
        <v>798</v>
      </c>
    </row>
    <row r="245" spans="1:22">
      <c r="A245" s="1" t="s">
        <v>265</v>
      </c>
      <c r="B245">
        <f>HYPERLINK("https://www.suredividend.com/sure-analysis-CLX/","Clorox Co.")</f>
        <v>0</v>
      </c>
      <c r="C245">
        <v>163.48</v>
      </c>
      <c r="D245">
        <v>128</v>
      </c>
      <c r="E245">
        <v>1.2771875</v>
      </c>
      <c r="F245">
        <v>0.02838267678003425</v>
      </c>
      <c r="G245">
        <v>-0.04775419496803135</v>
      </c>
      <c r="H245">
        <v>0.08</v>
      </c>
      <c r="I245">
        <v>0.05555506711138869</v>
      </c>
      <c r="J245" t="s">
        <v>772</v>
      </c>
      <c r="K245" t="s">
        <v>772</v>
      </c>
      <c r="L245">
        <v>5.55</v>
      </c>
      <c r="M245">
        <v>4.64</v>
      </c>
      <c r="N245">
        <v>0.836036036036036</v>
      </c>
      <c r="O245">
        <v>44</v>
      </c>
      <c r="P245">
        <v>0.04017423812999366</v>
      </c>
      <c r="Q245">
        <v>-0.221540861485891</v>
      </c>
      <c r="R245" t="s">
        <v>775</v>
      </c>
      <c r="S245" t="s">
        <v>784</v>
      </c>
      <c r="T245">
        <v>20077.481501</v>
      </c>
      <c r="U245" s="2">
        <v>44415</v>
      </c>
      <c r="V245" t="s">
        <v>793</v>
      </c>
    </row>
    <row r="246" spans="1:22">
      <c r="A246" s="1" t="s">
        <v>266</v>
      </c>
      <c r="B246">
        <f>HYPERLINK("https://www.suredividend.com/sure-analysis-DTE/","DTE Energy Co.")</f>
        <v>0</v>
      </c>
      <c r="C246">
        <v>114.13</v>
      </c>
      <c r="D246">
        <v>102</v>
      </c>
      <c r="E246">
        <v>1.118921568627451</v>
      </c>
      <c r="F246">
        <v>0.0289143958643652</v>
      </c>
      <c r="G246">
        <v>-0.02222242892851845</v>
      </c>
      <c r="H246">
        <v>0.05</v>
      </c>
      <c r="I246">
        <v>0.05522455893105116</v>
      </c>
      <c r="J246" t="s">
        <v>772</v>
      </c>
      <c r="K246" t="s">
        <v>772</v>
      </c>
      <c r="L246">
        <v>6</v>
      </c>
      <c r="M246">
        <v>3.3</v>
      </c>
      <c r="N246">
        <v>0.5499999999999999</v>
      </c>
      <c r="O246">
        <v>12</v>
      </c>
      <c r="P246">
        <v>0.04991376879974663</v>
      </c>
      <c r="Q246">
        <v>0.153075203983074</v>
      </c>
      <c r="R246" t="s">
        <v>775</v>
      </c>
      <c r="S246" t="s">
        <v>787</v>
      </c>
      <c r="T246">
        <v>22112.864858</v>
      </c>
      <c r="U246" s="2">
        <v>44438</v>
      </c>
      <c r="V246" t="s">
        <v>795</v>
      </c>
    </row>
    <row r="247" spans="1:22">
      <c r="A247" s="1" t="s">
        <v>267</v>
      </c>
      <c r="B247">
        <f>HYPERLINK("https://www.suredividend.com/sure-analysis-IMO/","Imperial Oil Ltd.")</f>
        <v>0</v>
      </c>
      <c r="C247">
        <v>34.21</v>
      </c>
      <c r="D247">
        <v>28</v>
      </c>
      <c r="E247">
        <v>1.221785714285714</v>
      </c>
      <c r="F247">
        <v>0.02426191172171879</v>
      </c>
      <c r="G247">
        <v>-0.0392707983076962</v>
      </c>
      <c r="H247">
        <v>0.07000000000000001</v>
      </c>
      <c r="I247">
        <v>0.05337274555222105</v>
      </c>
      <c r="J247" t="s">
        <v>772</v>
      </c>
      <c r="K247" t="s">
        <v>366</v>
      </c>
      <c r="L247">
        <v>2</v>
      </c>
      <c r="M247">
        <v>0.83</v>
      </c>
      <c r="N247">
        <v>0.415</v>
      </c>
      <c r="O247">
        <v>6</v>
      </c>
      <c r="P247">
        <v>0.06924192562875131</v>
      </c>
      <c r="Q247">
        <v>1.804052392583728</v>
      </c>
      <c r="R247" t="s">
        <v>775</v>
      </c>
      <c r="S247" t="s">
        <v>788</v>
      </c>
      <c r="T247">
        <v>23899.118829</v>
      </c>
      <c r="U247" s="2">
        <v>44434</v>
      </c>
      <c r="V247" t="s">
        <v>795</v>
      </c>
    </row>
    <row r="248" spans="1:22">
      <c r="A248" s="1" t="s">
        <v>268</v>
      </c>
      <c r="B248">
        <f>HYPERLINK("https://www.suredividend.com/sure-analysis-HNI/","HNI Corp.")</f>
        <v>0</v>
      </c>
      <c r="C248">
        <v>37.79</v>
      </c>
      <c r="D248">
        <v>32</v>
      </c>
      <c r="E248">
        <v>1.1809375</v>
      </c>
      <c r="F248">
        <v>0.03281291346917174</v>
      </c>
      <c r="G248">
        <v>-0.03271463428581478</v>
      </c>
      <c r="H248">
        <v>0.055</v>
      </c>
      <c r="I248">
        <v>0.05263943121933501</v>
      </c>
      <c r="J248" t="s">
        <v>772</v>
      </c>
      <c r="K248" t="s">
        <v>772</v>
      </c>
      <c r="L248">
        <v>2.26</v>
      </c>
      <c r="M248">
        <v>1.24</v>
      </c>
      <c r="N248">
        <v>0.5486725663716815</v>
      </c>
      <c r="O248">
        <v>9</v>
      </c>
      <c r="P248">
        <v>0.04156021015686417</v>
      </c>
      <c r="Q248">
        <v>0.116333204340081</v>
      </c>
      <c r="R248" t="s">
        <v>775</v>
      </c>
      <c r="S248" t="s">
        <v>782</v>
      </c>
      <c r="T248">
        <v>1658.043808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170.83</v>
      </c>
      <c r="D249">
        <v>136</v>
      </c>
      <c r="E249">
        <v>1.256102941176471</v>
      </c>
      <c r="F249">
        <v>0.01410759234326523</v>
      </c>
      <c r="G249">
        <v>-0.04457862442309179</v>
      </c>
      <c r="H249">
        <v>0.08500000000000001</v>
      </c>
      <c r="I249">
        <v>0.05210717583337821</v>
      </c>
      <c r="J249" t="s">
        <v>772</v>
      </c>
      <c r="K249" t="s">
        <v>489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0.112430859716367</v>
      </c>
      <c r="R249" t="s">
        <v>775</v>
      </c>
      <c r="S249" t="s">
        <v>787</v>
      </c>
      <c r="T249">
        <v>31004.913848</v>
      </c>
      <c r="U249" s="2">
        <v>44411</v>
      </c>
      <c r="V249" t="s">
        <v>790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143.22</v>
      </c>
      <c r="D250">
        <v>121</v>
      </c>
      <c r="E250">
        <v>1.183636363636364</v>
      </c>
      <c r="F250">
        <v>0.04580365870688451</v>
      </c>
      <c r="G250">
        <v>-0.03315614751332496</v>
      </c>
      <c r="H250">
        <v>0.04</v>
      </c>
      <c r="I250">
        <v>0.05157465133651207</v>
      </c>
      <c r="J250" t="s">
        <v>772</v>
      </c>
      <c r="K250" t="s">
        <v>771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0.178476390152867</v>
      </c>
      <c r="R250" t="s">
        <v>775</v>
      </c>
      <c r="S250" t="s">
        <v>783</v>
      </c>
      <c r="T250">
        <v>128370.960855</v>
      </c>
      <c r="U250" s="2">
        <v>44409</v>
      </c>
      <c r="V250" t="s">
        <v>798</v>
      </c>
    </row>
    <row r="251" spans="1:22">
      <c r="A251" s="1" t="s">
        <v>271</v>
      </c>
      <c r="B251">
        <f>HYPERLINK("https://www.suredividend.com/sure-analysis-HRB/","H&amp;R Block Inc.")</f>
        <v>0</v>
      </c>
      <c r="C251">
        <v>25.39</v>
      </c>
      <c r="D251">
        <v>26.6</v>
      </c>
      <c r="E251">
        <v>0.9545112781954886</v>
      </c>
      <c r="F251">
        <v>0.04253643166601024</v>
      </c>
      <c r="G251">
        <v>0.009354647758502477</v>
      </c>
      <c r="H251">
        <v>0.003</v>
      </c>
      <c r="I251">
        <v>0.05151418068792757</v>
      </c>
      <c r="J251" t="s">
        <v>772</v>
      </c>
      <c r="K251" t="s">
        <v>771</v>
      </c>
      <c r="L251">
        <v>2.96</v>
      </c>
      <c r="M251">
        <v>1.08</v>
      </c>
      <c r="N251">
        <v>0.3648648648648649</v>
      </c>
      <c r="O251">
        <v>1</v>
      </c>
      <c r="P251">
        <v>0.01439440873959041</v>
      </c>
      <c r="Q251">
        <v>0.5304400241109101</v>
      </c>
      <c r="R251" t="s">
        <v>775</v>
      </c>
      <c r="S251" t="s">
        <v>785</v>
      </c>
      <c r="T251">
        <v>4616.999711</v>
      </c>
      <c r="U251" s="2">
        <v>44365</v>
      </c>
      <c r="V251" t="s">
        <v>800</v>
      </c>
    </row>
    <row r="252" spans="1:22">
      <c r="A252" s="1" t="s">
        <v>272</v>
      </c>
      <c r="B252">
        <f>HYPERLINK("https://www.suredividend.com/sure-analysis-ED/","Consolidated Edison, Inc.")</f>
        <v>0</v>
      </c>
      <c r="C252">
        <v>73.47</v>
      </c>
      <c r="D252">
        <v>65</v>
      </c>
      <c r="E252">
        <v>1.130307692307692</v>
      </c>
      <c r="F252">
        <v>0.04219409282700422</v>
      </c>
      <c r="G252">
        <v>-0.02420033796525578</v>
      </c>
      <c r="H252">
        <v>0.035</v>
      </c>
      <c r="I252">
        <v>0.05141033912225024</v>
      </c>
      <c r="J252" t="s">
        <v>772</v>
      </c>
      <c r="K252" t="s">
        <v>771</v>
      </c>
      <c r="L252">
        <v>4.25</v>
      </c>
      <c r="M252">
        <v>3.1</v>
      </c>
      <c r="N252">
        <v>0.7294117647058824</v>
      </c>
      <c r="O252">
        <v>47</v>
      </c>
      <c r="P252">
        <v>0.03489723107282572</v>
      </c>
      <c r="Q252">
        <v>-0.08367870510218901</v>
      </c>
      <c r="R252" t="s">
        <v>775</v>
      </c>
      <c r="S252" t="s">
        <v>787</v>
      </c>
      <c r="T252">
        <v>25962.961434</v>
      </c>
      <c r="U252" s="2">
        <v>44422</v>
      </c>
      <c r="V252" t="s">
        <v>791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79.75</v>
      </c>
      <c r="D253">
        <v>69</v>
      </c>
      <c r="E253">
        <v>1.155797101449275</v>
      </c>
      <c r="F253">
        <v>0.0264576802507837</v>
      </c>
      <c r="G253">
        <v>-0.02854278124531195</v>
      </c>
      <c r="H253">
        <v>0.05</v>
      </c>
      <c r="I253">
        <v>0.04620465231399939</v>
      </c>
      <c r="J253" t="s">
        <v>772</v>
      </c>
      <c r="K253" t="s">
        <v>366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0.107638888888888</v>
      </c>
      <c r="R253" t="s">
        <v>775</v>
      </c>
      <c r="S253" t="s">
        <v>782</v>
      </c>
      <c r="T253">
        <v>135575</v>
      </c>
      <c r="U253" s="2">
        <v>44433</v>
      </c>
      <c r="V253" t="s">
        <v>794</v>
      </c>
    </row>
    <row r="254" spans="1:22">
      <c r="A254" s="1" t="s">
        <v>274</v>
      </c>
      <c r="B254">
        <f>HYPERLINK("https://www.suredividend.com/sure-analysis-AAP/","Advance Auto Parts Inc")</f>
        <v>0</v>
      </c>
      <c r="C254">
        <v>214.15</v>
      </c>
      <c r="D254">
        <v>191</v>
      </c>
      <c r="E254">
        <v>1.121204188481675</v>
      </c>
      <c r="F254">
        <v>0.01867849638104133</v>
      </c>
      <c r="G254">
        <v>-0.0226208780739926</v>
      </c>
      <c r="H254">
        <v>0.05</v>
      </c>
      <c r="I254">
        <v>0.04590209660175959</v>
      </c>
      <c r="J254" t="s">
        <v>772</v>
      </c>
      <c r="K254" t="s">
        <v>366</v>
      </c>
      <c r="L254">
        <v>11.25</v>
      </c>
      <c r="M254">
        <v>4</v>
      </c>
      <c r="N254">
        <v>0.3555555555555556</v>
      </c>
      <c r="O254">
        <v>1</v>
      </c>
      <c r="P254">
        <v>0.06498652656427617</v>
      </c>
      <c r="Q254">
        <v>0.396637114351416</v>
      </c>
      <c r="R254" t="s">
        <v>775</v>
      </c>
      <c r="S254" t="s">
        <v>785</v>
      </c>
      <c r="T254">
        <v>13491.608685</v>
      </c>
      <c r="U254" s="2">
        <v>44432</v>
      </c>
      <c r="V254" t="s">
        <v>797</v>
      </c>
    </row>
    <row r="255" spans="1:22">
      <c r="A255" s="1" t="s">
        <v>275</v>
      </c>
      <c r="B255">
        <f>HYPERLINK("https://www.suredividend.com/sure-analysis-CAT/","Caterpillar Inc.")</f>
        <v>0</v>
      </c>
      <c r="C255">
        <v>195.16</v>
      </c>
      <c r="D255">
        <v>147</v>
      </c>
      <c r="E255">
        <v>1.327619047619048</v>
      </c>
      <c r="F255">
        <v>0.02275056364009018</v>
      </c>
      <c r="G255">
        <v>-0.05510118343002579</v>
      </c>
      <c r="H255">
        <v>0.08</v>
      </c>
      <c r="I255">
        <v>0.04577870958107755</v>
      </c>
      <c r="J255" t="s">
        <v>772</v>
      </c>
      <c r="K255" t="s">
        <v>772</v>
      </c>
      <c r="L255">
        <v>9.199999999999999</v>
      </c>
      <c r="M255">
        <v>4.44</v>
      </c>
      <c r="N255">
        <v>0.482608695652174</v>
      </c>
      <c r="O255">
        <v>28</v>
      </c>
      <c r="P255">
        <v>0.07987360286076095</v>
      </c>
      <c r="Q255">
        <v>0.247629050910757</v>
      </c>
      <c r="R255" t="s">
        <v>775</v>
      </c>
      <c r="S255" t="s">
        <v>782</v>
      </c>
      <c r="T255">
        <v>106844.5315</v>
      </c>
      <c r="U255" s="2">
        <v>44415</v>
      </c>
      <c r="V255" t="s">
        <v>797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103.19</v>
      </c>
      <c r="D256">
        <v>89</v>
      </c>
      <c r="E256">
        <v>1.159438202247191</v>
      </c>
      <c r="F256">
        <v>0.03682527376683787</v>
      </c>
      <c r="G256">
        <v>-0.02915370217157764</v>
      </c>
      <c r="H256">
        <v>0.04</v>
      </c>
      <c r="I256">
        <v>0.04526621124592478</v>
      </c>
      <c r="J256" t="s">
        <v>772</v>
      </c>
      <c r="K256" t="s">
        <v>771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0.010818372032882</v>
      </c>
      <c r="R256" t="s">
        <v>775</v>
      </c>
      <c r="S256" t="s">
        <v>787</v>
      </c>
      <c r="T256">
        <v>20736.500737</v>
      </c>
      <c r="U256" s="2">
        <v>44424</v>
      </c>
      <c r="V256" t="s">
        <v>794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329.86</v>
      </c>
      <c r="D257">
        <v>242</v>
      </c>
      <c r="E257">
        <v>1.363057851239669</v>
      </c>
      <c r="F257">
        <v>0.007033286848966228</v>
      </c>
      <c r="G257">
        <v>-0.06006647017703981</v>
      </c>
      <c r="H257">
        <v>0.1</v>
      </c>
      <c r="I257">
        <v>0.04468878566703127</v>
      </c>
      <c r="J257" t="s">
        <v>772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0.056391704638182</v>
      </c>
      <c r="R257" t="s">
        <v>775</v>
      </c>
      <c r="S257" t="s">
        <v>783</v>
      </c>
      <c r="T257">
        <v>36137.301677</v>
      </c>
      <c r="U257" s="2">
        <v>44411</v>
      </c>
      <c r="V257" t="s">
        <v>790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56.19</v>
      </c>
      <c r="D258">
        <v>55</v>
      </c>
      <c r="E258">
        <v>1.021636363636364</v>
      </c>
      <c r="F258">
        <v>0.02918668802277985</v>
      </c>
      <c r="G258">
        <v>-0.004271973030506526</v>
      </c>
      <c r="H258">
        <v>0.02</v>
      </c>
      <c r="I258">
        <v>0.04321734036323055</v>
      </c>
      <c r="J258" t="s">
        <v>772</v>
      </c>
      <c r="K258" t="s">
        <v>772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0.01830373323668</v>
      </c>
      <c r="R258" t="s">
        <v>775</v>
      </c>
      <c r="S258" t="s">
        <v>786</v>
      </c>
      <c r="T258">
        <v>1509.588347</v>
      </c>
      <c r="U258" s="2">
        <v>44393</v>
      </c>
      <c r="V258" t="s">
        <v>791</v>
      </c>
    </row>
    <row r="259" spans="1:22">
      <c r="A259" s="1" t="s">
        <v>279</v>
      </c>
      <c r="B259">
        <f>HYPERLINK("https://www.suredividend.com/sure-analysis-NSC/","Norfolk Southern Corp.")</f>
        <v>0</v>
      </c>
      <c r="C259">
        <v>264.88</v>
      </c>
      <c r="D259">
        <v>214</v>
      </c>
      <c r="E259">
        <v>1.237757009345794</v>
      </c>
      <c r="F259">
        <v>0.01646028390214437</v>
      </c>
      <c r="G259">
        <v>-0.04176303299483308</v>
      </c>
      <c r="H259">
        <v>0.065</v>
      </c>
      <c r="I259">
        <v>0.03907301138575869</v>
      </c>
      <c r="J259" t="s">
        <v>772</v>
      </c>
      <c r="K259" t="s">
        <v>366</v>
      </c>
      <c r="L259">
        <v>11.9</v>
      </c>
      <c r="M259">
        <v>4.36</v>
      </c>
      <c r="N259">
        <v>0.3663865546218488</v>
      </c>
      <c r="O259">
        <v>5</v>
      </c>
      <c r="P259">
        <v>0.0801257210213755</v>
      </c>
      <c r="Q259">
        <v>0.23249070327535</v>
      </c>
      <c r="R259" t="s">
        <v>775</v>
      </c>
      <c r="S259" t="s">
        <v>782</v>
      </c>
      <c r="T259">
        <v>67275.544681</v>
      </c>
      <c r="U259" s="2">
        <v>44415</v>
      </c>
      <c r="V259" t="s">
        <v>794</v>
      </c>
    </row>
    <row r="260" spans="1:22">
      <c r="A260" s="1" t="s">
        <v>280</v>
      </c>
      <c r="B260">
        <f>HYPERLINK("https://www.suredividend.com/sure-analysis-UNP/","Union Pacific Corp.")</f>
        <v>0</v>
      </c>
      <c r="C260">
        <v>216.48</v>
      </c>
      <c r="D260">
        <v>169</v>
      </c>
      <c r="E260">
        <v>1.28094674556213</v>
      </c>
      <c r="F260">
        <v>0.01977087952697709</v>
      </c>
      <c r="G260">
        <v>-0.04831377099559941</v>
      </c>
      <c r="H260">
        <v>0.07000000000000001</v>
      </c>
      <c r="I260">
        <v>0.03879318749747029</v>
      </c>
      <c r="J260" t="s">
        <v>772</v>
      </c>
      <c r="K260" t="s">
        <v>366</v>
      </c>
      <c r="L260">
        <v>9.949999999999999</v>
      </c>
      <c r="M260">
        <v>4.28</v>
      </c>
      <c r="N260">
        <v>0.4301507537688443</v>
      </c>
      <c r="O260">
        <v>14</v>
      </c>
      <c r="P260">
        <v>0.04990444580451969</v>
      </c>
      <c r="Q260">
        <v>0.06708466731239801</v>
      </c>
      <c r="R260" t="s">
        <v>775</v>
      </c>
      <c r="S260" t="s">
        <v>782</v>
      </c>
      <c r="T260">
        <v>141171.572536</v>
      </c>
      <c r="U260" s="2">
        <v>44400</v>
      </c>
      <c r="V260" t="s">
        <v>791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156.03</v>
      </c>
      <c r="D261">
        <v>124</v>
      </c>
      <c r="E261">
        <v>1.258306451612903</v>
      </c>
      <c r="F261">
        <v>0.02755880279433442</v>
      </c>
      <c r="G261">
        <v>-0.04491348040418797</v>
      </c>
      <c r="H261">
        <v>0.055</v>
      </c>
      <c r="I261">
        <v>0.03729883039338633</v>
      </c>
      <c r="J261" t="s">
        <v>772</v>
      </c>
      <c r="K261" t="s">
        <v>772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0.160401332420064</v>
      </c>
      <c r="R261" t="s">
        <v>775</v>
      </c>
      <c r="S261" t="s">
        <v>784</v>
      </c>
      <c r="T261">
        <v>215735.338696</v>
      </c>
      <c r="U261" s="2">
        <v>44474</v>
      </c>
      <c r="V261" t="s">
        <v>791</v>
      </c>
    </row>
    <row r="262" spans="1:22">
      <c r="A262" s="1" t="s">
        <v>282</v>
      </c>
      <c r="B262">
        <f>HYPERLINK("https://www.suredividend.com/sure-analysis-SBSI/","Southside Bancshares Inc")</f>
        <v>0</v>
      </c>
      <c r="C262">
        <v>38.99</v>
      </c>
      <c r="D262">
        <v>34</v>
      </c>
      <c r="E262">
        <v>1.146764705882353</v>
      </c>
      <c r="F262">
        <v>0.03385483457296743</v>
      </c>
      <c r="G262">
        <v>-0.02701725977670444</v>
      </c>
      <c r="H262">
        <v>0.03</v>
      </c>
      <c r="I262">
        <v>0.03644886041558859</v>
      </c>
      <c r="J262" t="s">
        <v>772</v>
      </c>
      <c r="K262" t="s">
        <v>771</v>
      </c>
      <c r="L262">
        <v>2.83</v>
      </c>
      <c r="M262">
        <v>1.32</v>
      </c>
      <c r="N262">
        <v>0.4664310954063604</v>
      </c>
      <c r="O262">
        <v>27</v>
      </c>
      <c r="P262">
        <v>0.02996744995959233</v>
      </c>
      <c r="Q262">
        <v>0.538485820598111</v>
      </c>
      <c r="R262" t="s">
        <v>775</v>
      </c>
      <c r="S262" t="s">
        <v>786</v>
      </c>
      <c r="T262">
        <v>1273.173845</v>
      </c>
      <c r="U262" s="2">
        <v>44400</v>
      </c>
      <c r="V262" t="s">
        <v>791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772</v>
      </c>
      <c r="K263" t="s">
        <v>489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0.4963695872991981</v>
      </c>
      <c r="R263" t="s">
        <v>775</v>
      </c>
      <c r="S263" t="s">
        <v>782</v>
      </c>
      <c r="T263">
        <v>2522.693339</v>
      </c>
      <c r="U263" s="2">
        <v>44413</v>
      </c>
      <c r="V263" t="s">
        <v>790</v>
      </c>
    </row>
    <row r="264" spans="1:22">
      <c r="A264" s="1" t="s">
        <v>284</v>
      </c>
      <c r="B264">
        <f>HYPERLINK("https://www.suredividend.com/sure-analysis-DE/","Deere &amp; Co.")</f>
        <v>0</v>
      </c>
      <c r="C264">
        <v>343.17</v>
      </c>
      <c r="D264">
        <v>345</v>
      </c>
      <c r="E264">
        <v>0.9946956521739131</v>
      </c>
      <c r="F264">
        <v>0.01223883206574001</v>
      </c>
      <c r="G264">
        <v>0.00106425908734642</v>
      </c>
      <c r="H264">
        <v>0.02</v>
      </c>
      <c r="I264">
        <v>0.03457883770553449</v>
      </c>
      <c r="J264" t="s">
        <v>772</v>
      </c>
      <c r="K264" t="s">
        <v>489</v>
      </c>
      <c r="L264">
        <v>18.4</v>
      </c>
      <c r="M264">
        <v>4.2</v>
      </c>
      <c r="N264">
        <v>0.2282608695652174</v>
      </c>
      <c r="O264">
        <v>1</v>
      </c>
      <c r="P264">
        <v>0.06997394153840619</v>
      </c>
      <c r="Q264">
        <v>0.477443128320178</v>
      </c>
      <c r="R264" t="s">
        <v>775</v>
      </c>
      <c r="S264" t="s">
        <v>782</v>
      </c>
      <c r="T264">
        <v>106403.797405</v>
      </c>
      <c r="U264" s="2">
        <v>44428</v>
      </c>
      <c r="V264" t="s">
        <v>797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262.08</v>
      </c>
      <c r="D265">
        <v>209</v>
      </c>
      <c r="E265">
        <v>1.253971291866029</v>
      </c>
      <c r="F265">
        <v>0.01938339438339438</v>
      </c>
      <c r="G265">
        <v>-0.04425401732837508</v>
      </c>
      <c r="H265">
        <v>0.06</v>
      </c>
      <c r="I265">
        <v>0.0345754755789125</v>
      </c>
      <c r="J265" t="s">
        <v>772</v>
      </c>
      <c r="K265" t="s">
        <v>366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0.092950867254511</v>
      </c>
      <c r="R265" t="s">
        <v>777</v>
      </c>
      <c r="S265" t="s">
        <v>789</v>
      </c>
      <c r="T265">
        <v>119283.4264</v>
      </c>
      <c r="U265" s="2">
        <v>44413</v>
      </c>
      <c r="V265" t="s">
        <v>797</v>
      </c>
    </row>
    <row r="266" spans="1:22">
      <c r="A266" s="1" t="s">
        <v>286</v>
      </c>
      <c r="B266">
        <f>HYPERLINK("https://www.suredividend.com/sure-analysis-XEL/","Xcel Energy, Inc.")</f>
        <v>0</v>
      </c>
      <c r="C266">
        <v>63.2</v>
      </c>
      <c r="D266">
        <v>53</v>
      </c>
      <c r="E266">
        <v>1.192452830188679</v>
      </c>
      <c r="F266">
        <v>0.02895569620253164</v>
      </c>
      <c r="G266">
        <v>-0.0345900773403518</v>
      </c>
      <c r="H266">
        <v>0.04</v>
      </c>
      <c r="I266">
        <v>0.03427984086276159</v>
      </c>
      <c r="J266" t="s">
        <v>772</v>
      </c>
      <c r="K266" t="s">
        <v>772</v>
      </c>
      <c r="L266">
        <v>2.95</v>
      </c>
      <c r="M266">
        <v>1.83</v>
      </c>
      <c r="N266">
        <v>0.6203389830508474</v>
      </c>
      <c r="O266">
        <v>18</v>
      </c>
      <c r="P266">
        <v>0.04032911905890546</v>
      </c>
      <c r="Q266">
        <v>-0.106590029431638</v>
      </c>
      <c r="R266" t="s">
        <v>775</v>
      </c>
      <c r="S266" t="s">
        <v>787</v>
      </c>
      <c r="T266">
        <v>34029.196343</v>
      </c>
      <c r="U266" s="2">
        <v>44411</v>
      </c>
      <c r="V266" t="s">
        <v>797</v>
      </c>
    </row>
    <row r="267" spans="1:22">
      <c r="A267" s="1" t="s">
        <v>287</v>
      </c>
      <c r="B267">
        <f>HYPERLINK("https://www.suredividend.com/sure-analysis-PRGO/","Perrigo Company plc")</f>
        <v>0</v>
      </c>
      <c r="C267">
        <v>45.93</v>
      </c>
      <c r="D267">
        <v>38</v>
      </c>
      <c r="E267">
        <v>1.208684210526316</v>
      </c>
      <c r="F267">
        <v>0.0209013716525147</v>
      </c>
      <c r="G267">
        <v>-0.03719701016345645</v>
      </c>
      <c r="H267">
        <v>0.05</v>
      </c>
      <c r="I267">
        <v>0.03321617845537417</v>
      </c>
      <c r="J267" t="s">
        <v>772</v>
      </c>
      <c r="K267" t="s">
        <v>772</v>
      </c>
      <c r="L267">
        <v>2.5</v>
      </c>
      <c r="M267">
        <v>0.96</v>
      </c>
      <c r="N267">
        <v>0.384</v>
      </c>
      <c r="O267">
        <v>19</v>
      </c>
      <c r="P267">
        <v>0.05081623913789235</v>
      </c>
      <c r="Q267">
        <v>0.023204213115192</v>
      </c>
      <c r="R267" t="s">
        <v>775</v>
      </c>
      <c r="S267" t="s">
        <v>780</v>
      </c>
      <c r="T267">
        <v>6141.519891</v>
      </c>
      <c r="U267" s="2">
        <v>44419</v>
      </c>
      <c r="V267" t="s">
        <v>791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138.04</v>
      </c>
      <c r="D268">
        <v>119</v>
      </c>
      <c r="E268">
        <v>1.16</v>
      </c>
      <c r="F268">
        <v>0.0228919153868444</v>
      </c>
      <c r="G268">
        <v>-0.02924775819909686</v>
      </c>
      <c r="H268">
        <v>0.04</v>
      </c>
      <c r="I268">
        <v>0.03292495508214177</v>
      </c>
      <c r="J268" t="s">
        <v>772</v>
      </c>
      <c r="K268" t="s">
        <v>366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0.183891731025699</v>
      </c>
      <c r="R268" t="s">
        <v>775</v>
      </c>
      <c r="S268" t="s">
        <v>781</v>
      </c>
      <c r="T268">
        <v>34380.892706</v>
      </c>
      <c r="U268" s="2">
        <v>44424</v>
      </c>
      <c r="V268" t="s">
        <v>798</v>
      </c>
    </row>
    <row r="269" spans="1:22">
      <c r="A269" s="1" t="s">
        <v>289</v>
      </c>
      <c r="B269">
        <f>HYPERLINK("https://www.suredividend.com/sure-analysis-GEF/","Greif Inc")</f>
        <v>0</v>
      </c>
      <c r="C269">
        <v>68.14</v>
      </c>
      <c r="D269">
        <v>62</v>
      </c>
      <c r="E269">
        <v>1.099032258064516</v>
      </c>
      <c r="F269">
        <v>0.02700322864690343</v>
      </c>
      <c r="G269">
        <v>-0.01870878226976846</v>
      </c>
      <c r="H269">
        <v>0.02</v>
      </c>
      <c r="I269">
        <v>0.02788776431109374</v>
      </c>
      <c r="J269" t="s">
        <v>772</v>
      </c>
      <c r="K269" t="s">
        <v>772</v>
      </c>
      <c r="L269">
        <v>4.4</v>
      </c>
      <c r="M269">
        <v>1.84</v>
      </c>
      <c r="N269">
        <v>0.4181818181818182</v>
      </c>
      <c r="O269">
        <v>1</v>
      </c>
      <c r="P269">
        <v>0.01884169405651681</v>
      </c>
      <c r="Q269">
        <v>0.7172681977756661</v>
      </c>
      <c r="R269" t="s">
        <v>775</v>
      </c>
      <c r="S269" t="s">
        <v>785</v>
      </c>
      <c r="T269">
        <v>3300.863562</v>
      </c>
      <c r="U269" s="2">
        <v>44441</v>
      </c>
      <c r="V269" t="s">
        <v>797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94.98</v>
      </c>
      <c r="D270">
        <v>79</v>
      </c>
      <c r="E270">
        <v>1.202278481012658</v>
      </c>
      <c r="F270">
        <v>0.027374184038745</v>
      </c>
      <c r="G270">
        <v>-0.03617322849762972</v>
      </c>
      <c r="H270">
        <v>0.03</v>
      </c>
      <c r="I270">
        <v>0.0234907377653446</v>
      </c>
      <c r="J270" t="s">
        <v>772</v>
      </c>
      <c r="K270" t="s">
        <v>772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0.273863139513362</v>
      </c>
      <c r="R270" t="s">
        <v>775</v>
      </c>
      <c r="S270" t="s">
        <v>784</v>
      </c>
      <c r="T270">
        <v>6364.141359</v>
      </c>
      <c r="U270" s="2">
        <v>44413</v>
      </c>
      <c r="V270" t="s">
        <v>801</v>
      </c>
    </row>
    <row r="271" spans="1:22">
      <c r="A271" s="1" t="s">
        <v>291</v>
      </c>
      <c r="B271">
        <f>HYPERLINK("https://www.suredividend.com/sure-analysis-NVO/","Novo Nordisk")</f>
        <v>0</v>
      </c>
      <c r="C271">
        <v>98.38</v>
      </c>
      <c r="D271">
        <v>75</v>
      </c>
      <c r="E271">
        <v>1.311733333333333</v>
      </c>
      <c r="F271">
        <v>0.01606017483228299</v>
      </c>
      <c r="G271">
        <v>-0.05282355535279637</v>
      </c>
      <c r="H271">
        <v>0.06</v>
      </c>
      <c r="I271">
        <v>0.02276562925814218</v>
      </c>
      <c r="J271" t="s">
        <v>772</v>
      </c>
      <c r="K271" t="s">
        <v>489</v>
      </c>
      <c r="L271">
        <v>3.4</v>
      </c>
      <c r="M271">
        <v>1.58</v>
      </c>
      <c r="N271">
        <v>0.4647058823529412</v>
      </c>
      <c r="O271">
        <v>0</v>
      </c>
      <c r="P271">
        <v>0.0703829372933884</v>
      </c>
      <c r="Q271">
        <v>0.392096266612329</v>
      </c>
      <c r="R271" t="s">
        <v>775</v>
      </c>
      <c r="S271" t="s">
        <v>780</v>
      </c>
      <c r="T271">
        <v>174384.84632</v>
      </c>
      <c r="U271" s="2">
        <v>44426</v>
      </c>
      <c r="V271" t="s">
        <v>798</v>
      </c>
    </row>
    <row r="272" spans="1:22">
      <c r="A272" s="1" t="s">
        <v>292</v>
      </c>
      <c r="B272">
        <f>HYPERLINK("https://www.suredividend.com/sure-analysis-RHHBY/","Roche Holding AG")</f>
        <v>0</v>
      </c>
      <c r="C272">
        <v>49.89</v>
      </c>
      <c r="D272">
        <v>42</v>
      </c>
      <c r="E272">
        <v>1.187857142857143</v>
      </c>
      <c r="F272">
        <v>0.02345159350571257</v>
      </c>
      <c r="G272">
        <v>-0.03384421795830506</v>
      </c>
      <c r="H272">
        <v>0.03</v>
      </c>
      <c r="I272">
        <v>0.01984328333908514</v>
      </c>
      <c r="J272" t="s">
        <v>772</v>
      </c>
      <c r="K272" t="s">
        <v>772</v>
      </c>
      <c r="L272">
        <v>2.3</v>
      </c>
      <c r="M272">
        <v>1.17</v>
      </c>
      <c r="N272">
        <v>0.5086956521739131</v>
      </c>
      <c r="O272">
        <v>34</v>
      </c>
      <c r="P272">
        <v>0.0275046295579735</v>
      </c>
      <c r="Q272">
        <v>0.168277370450942</v>
      </c>
      <c r="R272" t="s">
        <v>775</v>
      </c>
      <c r="S272" t="s">
        <v>780</v>
      </c>
      <c r="T272">
        <v>280406.824824</v>
      </c>
      <c r="U272" s="2">
        <v>44399</v>
      </c>
      <c r="V272" t="s">
        <v>801</v>
      </c>
    </row>
    <row r="273" spans="1:22">
      <c r="A273" s="1" t="s">
        <v>293</v>
      </c>
      <c r="B273">
        <f>HYPERLINK("https://www.suredividend.com/sure-analysis-HSY/","Hershey Company")</f>
        <v>0</v>
      </c>
      <c r="C273">
        <v>177.75</v>
      </c>
      <c r="D273">
        <v>137</v>
      </c>
      <c r="E273">
        <v>1.297445255474453</v>
      </c>
      <c r="F273">
        <v>0.02025316455696203</v>
      </c>
      <c r="G273">
        <v>-0.05074653399792539</v>
      </c>
      <c r="H273">
        <v>0.05</v>
      </c>
      <c r="I273">
        <v>0.01945274908573458</v>
      </c>
      <c r="J273" t="s">
        <v>772</v>
      </c>
      <c r="K273" t="s">
        <v>366</v>
      </c>
      <c r="L273">
        <v>6.86</v>
      </c>
      <c r="M273">
        <v>3.6</v>
      </c>
      <c r="N273">
        <v>0.5247813411078717</v>
      </c>
      <c r="O273">
        <v>12</v>
      </c>
      <c r="P273">
        <v>0.04978904632428516</v>
      </c>
      <c r="Q273">
        <v>0.245701366662298</v>
      </c>
      <c r="R273" t="s">
        <v>775</v>
      </c>
      <c r="S273" t="s">
        <v>784</v>
      </c>
      <c r="T273">
        <v>36997.2405</v>
      </c>
      <c r="U273" s="2">
        <v>44411</v>
      </c>
      <c r="V273" t="s">
        <v>797</v>
      </c>
    </row>
    <row r="274" spans="1:22">
      <c r="A274" s="1" t="s">
        <v>294</v>
      </c>
      <c r="B274">
        <f>HYPERLINK("https://www.suredividend.com/sure-analysis-RTX/","Raytheon Technologies Corporation")</f>
        <v>0</v>
      </c>
      <c r="C274">
        <v>90.62</v>
      </c>
      <c r="D274">
        <v>62</v>
      </c>
      <c r="E274">
        <v>1.461612903225807</v>
      </c>
      <c r="F274">
        <v>0.02251158684617082</v>
      </c>
      <c r="G274">
        <v>-0.07309862516383125</v>
      </c>
      <c r="H274">
        <v>0.07000000000000001</v>
      </c>
      <c r="I274">
        <v>0.0188879881596753</v>
      </c>
      <c r="J274" t="s">
        <v>772</v>
      </c>
      <c r="K274" t="s">
        <v>772</v>
      </c>
      <c r="L274">
        <v>3.9</v>
      </c>
      <c r="M274">
        <v>2.04</v>
      </c>
      <c r="N274">
        <v>0.5230769230769231</v>
      </c>
      <c r="O274">
        <v>27</v>
      </c>
      <c r="P274">
        <v>0.06990981876632385</v>
      </c>
      <c r="Q274">
        <v>0.5514546385275051</v>
      </c>
      <c r="R274" t="s">
        <v>775</v>
      </c>
      <c r="S274" t="s">
        <v>782</v>
      </c>
      <c r="T274">
        <v>136643.912606</v>
      </c>
      <c r="U274" s="2">
        <v>44405</v>
      </c>
      <c r="V274" t="s">
        <v>797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31.22</v>
      </c>
      <c r="D275">
        <v>28</v>
      </c>
      <c r="E275">
        <v>1.115</v>
      </c>
      <c r="F275">
        <v>0.01153106982703395</v>
      </c>
      <c r="G275">
        <v>-0.02153560582859615</v>
      </c>
      <c r="H275">
        <v>0.03</v>
      </c>
      <c r="I275">
        <v>0.01875573288415588</v>
      </c>
      <c r="J275" t="s">
        <v>772</v>
      </c>
      <c r="K275" t="s">
        <v>489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0.017654114947324</v>
      </c>
      <c r="R275" t="s">
        <v>775</v>
      </c>
      <c r="S275" t="s">
        <v>784</v>
      </c>
      <c r="T275">
        <v>1248.862783</v>
      </c>
      <c r="U275" s="2">
        <v>44430</v>
      </c>
      <c r="V275" t="s">
        <v>798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217.7</v>
      </c>
      <c r="D276">
        <v>137</v>
      </c>
      <c r="E276">
        <v>1.589051094890511</v>
      </c>
      <c r="F276">
        <v>0.0180064308681672</v>
      </c>
      <c r="G276">
        <v>-0.08846693347900636</v>
      </c>
      <c r="H276">
        <v>0.09</v>
      </c>
      <c r="I276">
        <v>0.01658291415109936</v>
      </c>
      <c r="J276" t="s">
        <v>772</v>
      </c>
      <c r="K276" t="s">
        <v>366</v>
      </c>
      <c r="L276">
        <v>8.029999999999999</v>
      </c>
      <c r="M276">
        <v>3.92</v>
      </c>
      <c r="N276">
        <v>0.4881693648816937</v>
      </c>
      <c r="O276">
        <v>12</v>
      </c>
      <c r="P276">
        <v>0.08994918009420316</v>
      </c>
      <c r="Q276">
        <v>0.270219508167739</v>
      </c>
      <c r="R276" t="s">
        <v>775</v>
      </c>
      <c r="S276" t="s">
        <v>782</v>
      </c>
      <c r="T276">
        <v>150299.919991</v>
      </c>
      <c r="U276" s="2">
        <v>44401</v>
      </c>
      <c r="V276" t="s">
        <v>791</v>
      </c>
    </row>
    <row r="277" spans="1:22">
      <c r="A277" s="1" t="s">
        <v>297</v>
      </c>
      <c r="B277">
        <f>HYPERLINK("https://www.suredividend.com/sure-analysis-AJG/","Arthur J. Gallagher &amp; Co.")</f>
        <v>0</v>
      </c>
      <c r="C277">
        <v>155.66</v>
      </c>
      <c r="D277">
        <v>123</v>
      </c>
      <c r="E277">
        <v>1.265528455284553</v>
      </c>
      <c r="F277">
        <v>0.01233457535654632</v>
      </c>
      <c r="G277">
        <v>-0.04600605759257836</v>
      </c>
      <c r="H277">
        <v>0.05</v>
      </c>
      <c r="I277">
        <v>0.01552119407774399</v>
      </c>
      <c r="J277" t="s">
        <v>772</v>
      </c>
      <c r="K277" t="s">
        <v>489</v>
      </c>
      <c r="L277">
        <v>5.35</v>
      </c>
      <c r="M277">
        <v>1.92</v>
      </c>
      <c r="N277">
        <v>0.3588785046728972</v>
      </c>
      <c r="O277">
        <v>11</v>
      </c>
      <c r="P277">
        <v>0.04996052445273014</v>
      </c>
      <c r="Q277">
        <v>0.454824820062862</v>
      </c>
      <c r="R277" t="s">
        <v>775</v>
      </c>
      <c r="S277" t="s">
        <v>786</v>
      </c>
      <c r="T277">
        <v>32182.705</v>
      </c>
      <c r="U277" s="2">
        <v>44413</v>
      </c>
      <c r="V277" t="s">
        <v>793</v>
      </c>
    </row>
    <row r="278" spans="1:22">
      <c r="A278" s="1" t="s">
        <v>298</v>
      </c>
      <c r="B278">
        <f>HYPERLINK("https://www.suredividend.com/sure-analysis-MCD/","McDonald`s Corp")</f>
        <v>0</v>
      </c>
      <c r="C278">
        <v>247.7</v>
      </c>
      <c r="D278">
        <v>174</v>
      </c>
      <c r="E278">
        <v>1.423563218390804</v>
      </c>
      <c r="F278">
        <v>0.02228502220427937</v>
      </c>
      <c r="G278">
        <v>-0.06819583284757025</v>
      </c>
      <c r="H278">
        <v>0.06</v>
      </c>
      <c r="I278">
        <v>0.01423818341949401</v>
      </c>
      <c r="J278" t="s">
        <v>772</v>
      </c>
      <c r="K278" t="s">
        <v>772</v>
      </c>
      <c r="L278">
        <v>8.699999999999999</v>
      </c>
      <c r="M278">
        <v>5.52</v>
      </c>
      <c r="N278">
        <v>0.6344827586206897</v>
      </c>
      <c r="O278">
        <v>46</v>
      </c>
      <c r="P278">
        <v>0.06008593430202303</v>
      </c>
      <c r="Q278">
        <v>0.127394176510694</v>
      </c>
      <c r="R278" t="s">
        <v>775</v>
      </c>
      <c r="S278" t="s">
        <v>785</v>
      </c>
      <c r="T278">
        <v>184982.081338</v>
      </c>
      <c r="U278" s="2">
        <v>44408</v>
      </c>
      <c r="V278" t="s">
        <v>797</v>
      </c>
    </row>
    <row r="279" spans="1:22">
      <c r="A279" s="1" t="s">
        <v>299</v>
      </c>
      <c r="B279">
        <f>HYPERLINK("https://www.suredividend.com/sure-analysis-RMD/","Resmed Inc.")</f>
        <v>0</v>
      </c>
      <c r="C279">
        <v>253.9</v>
      </c>
      <c r="D279">
        <v>148</v>
      </c>
      <c r="E279">
        <v>1.715540540540541</v>
      </c>
      <c r="F279">
        <v>0.006616778259157148</v>
      </c>
      <c r="G279">
        <v>-0.1023236098905772</v>
      </c>
      <c r="H279">
        <v>0.12</v>
      </c>
      <c r="I279">
        <v>0.01395729155199854</v>
      </c>
      <c r="J279" t="s">
        <v>772</v>
      </c>
      <c r="K279" t="s">
        <v>489</v>
      </c>
      <c r="L279">
        <v>6.15</v>
      </c>
      <c r="M279">
        <v>1.68</v>
      </c>
      <c r="N279">
        <v>0.273170731707317</v>
      </c>
      <c r="O279">
        <v>1</v>
      </c>
      <c r="P279">
        <v>0.1003529239440031</v>
      </c>
      <c r="Q279">
        <v>0.4520843615833031</v>
      </c>
      <c r="R279" t="s">
        <v>775</v>
      </c>
      <c r="S279" t="s">
        <v>780</v>
      </c>
      <c r="T279">
        <v>36988.453125</v>
      </c>
      <c r="U279" s="2">
        <v>44417</v>
      </c>
      <c r="V279" t="s">
        <v>794</v>
      </c>
    </row>
    <row r="280" spans="1:22">
      <c r="A280" s="1" t="s">
        <v>300</v>
      </c>
      <c r="B280">
        <f>HYPERLINK("https://www.suredividend.com/sure-analysis-CNI/","Canadian National Railway Co.")</f>
        <v>0</v>
      </c>
      <c r="C280">
        <v>116.91</v>
      </c>
      <c r="D280">
        <v>79</v>
      </c>
      <c r="E280">
        <v>1.479873417721519</v>
      </c>
      <c r="F280">
        <v>0.01744931998973569</v>
      </c>
      <c r="G280">
        <v>-0.07539745150516941</v>
      </c>
      <c r="H280">
        <v>0.07000000000000001</v>
      </c>
      <c r="I280">
        <v>0.01078361004978179</v>
      </c>
      <c r="J280" t="s">
        <v>772</v>
      </c>
      <c r="K280" t="s">
        <v>366</v>
      </c>
      <c r="L280">
        <v>4.4</v>
      </c>
      <c r="M280">
        <v>2.04</v>
      </c>
      <c r="N280">
        <v>0.4636363636363636</v>
      </c>
      <c r="O280">
        <v>26</v>
      </c>
      <c r="P280">
        <v>0.06990981876632385</v>
      </c>
      <c r="Q280">
        <v>0.07683862065916401</v>
      </c>
      <c r="R280" t="s">
        <v>775</v>
      </c>
      <c r="S280" t="s">
        <v>782</v>
      </c>
      <c r="T280">
        <v>82887.775272</v>
      </c>
      <c r="U280" s="2">
        <v>44401</v>
      </c>
      <c r="V280" t="s">
        <v>791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46.36</v>
      </c>
      <c r="D281">
        <v>30</v>
      </c>
      <c r="E281">
        <v>1.545333333333333</v>
      </c>
      <c r="F281">
        <v>0.02243313201035375</v>
      </c>
      <c r="G281">
        <v>-0.0833668372289349</v>
      </c>
      <c r="H281">
        <v>0.07000000000000001</v>
      </c>
      <c r="I281">
        <v>0.008174154035123005</v>
      </c>
      <c r="J281" t="s">
        <v>772</v>
      </c>
      <c r="K281" t="s">
        <v>366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0.137702214543741</v>
      </c>
      <c r="R281" t="s">
        <v>775</v>
      </c>
      <c r="S281" t="s">
        <v>787</v>
      </c>
      <c r="T281">
        <v>11393.313018</v>
      </c>
      <c r="U281" s="2">
        <v>44431</v>
      </c>
      <c r="V281" t="s">
        <v>795</v>
      </c>
    </row>
    <row r="282" spans="1:22">
      <c r="A282" s="1" t="s">
        <v>302</v>
      </c>
      <c r="B282">
        <f>HYPERLINK("https://www.suredividend.com/sure-analysis-NC/","Nacco Industries Inc.")</f>
        <v>0</v>
      </c>
      <c r="C282">
        <v>33.82</v>
      </c>
      <c r="D282">
        <v>29</v>
      </c>
      <c r="E282">
        <v>1.166206896551724</v>
      </c>
      <c r="F282">
        <v>0.02335895919574216</v>
      </c>
      <c r="G282">
        <v>-0.03028329097973737</v>
      </c>
      <c r="H282">
        <v>0.01</v>
      </c>
      <c r="I282">
        <v>0.007914779024619012</v>
      </c>
      <c r="J282" t="s">
        <v>772</v>
      </c>
      <c r="K282" t="s">
        <v>366</v>
      </c>
      <c r="L282">
        <v>3.25</v>
      </c>
      <c r="M282">
        <v>0.79</v>
      </c>
      <c r="N282">
        <v>0.2430769230769231</v>
      </c>
      <c r="O282">
        <v>36</v>
      </c>
      <c r="P282">
        <v>0.0585525959968014</v>
      </c>
      <c r="Q282">
        <v>0.724858981812989</v>
      </c>
      <c r="R282" t="s">
        <v>775</v>
      </c>
      <c r="S282" t="s">
        <v>788</v>
      </c>
      <c r="T282">
        <v>189.235346</v>
      </c>
      <c r="U282" s="2">
        <v>44416</v>
      </c>
      <c r="V282" t="s">
        <v>791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172.02</v>
      </c>
      <c r="D283">
        <v>121</v>
      </c>
      <c r="E283">
        <v>1.421652892561984</v>
      </c>
      <c r="F283">
        <v>0.01371933496105104</v>
      </c>
      <c r="G283">
        <v>-0.06794554762233984</v>
      </c>
      <c r="H283">
        <v>0.06</v>
      </c>
      <c r="I283">
        <v>0.004621680829093311</v>
      </c>
      <c r="J283" t="s">
        <v>772</v>
      </c>
      <c r="K283" t="s">
        <v>489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0.350504731712602</v>
      </c>
      <c r="R283" t="s">
        <v>775</v>
      </c>
      <c r="S283" t="s">
        <v>782</v>
      </c>
      <c r="T283">
        <v>40873.44909</v>
      </c>
      <c r="U283" s="2">
        <v>44417</v>
      </c>
      <c r="V283" t="s">
        <v>797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190.38</v>
      </c>
      <c r="D284">
        <v>129</v>
      </c>
      <c r="E284">
        <v>1.475813953488372</v>
      </c>
      <c r="F284">
        <v>0.02174598172076899</v>
      </c>
      <c r="G284">
        <v>-0.07488935655913764</v>
      </c>
      <c r="H284">
        <v>0.055</v>
      </c>
      <c r="I284">
        <v>0.002328703926404385</v>
      </c>
      <c r="J284" t="s">
        <v>772</v>
      </c>
      <c r="K284" t="s">
        <v>366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-0.116445994745457</v>
      </c>
      <c r="R284" t="s">
        <v>775</v>
      </c>
      <c r="S284" t="s">
        <v>786</v>
      </c>
      <c r="T284">
        <v>8793.474765999999</v>
      </c>
      <c r="U284" s="2">
        <v>44408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121.4</v>
      </c>
      <c r="D285">
        <v>73.5</v>
      </c>
      <c r="E285">
        <v>1.651700680272109</v>
      </c>
      <c r="F285">
        <v>0.03525535420098847</v>
      </c>
      <c r="G285">
        <v>-0.09548925477876147</v>
      </c>
      <c r="H285">
        <v>0.063</v>
      </c>
      <c r="I285">
        <v>0.0006826767383605326</v>
      </c>
      <c r="J285" t="s">
        <v>772</v>
      </c>
      <c r="K285" t="s">
        <v>772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0.612498323081439</v>
      </c>
      <c r="R285" t="s">
        <v>777</v>
      </c>
      <c r="S285" t="s">
        <v>789</v>
      </c>
      <c r="T285">
        <v>9441.052196000001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HYPERLINK("https://www.suredividend.com/sure-analysis-APD/","Air Products &amp; Chemicals Inc.")</f>
        <v>0</v>
      </c>
      <c r="C286">
        <v>265.43</v>
      </c>
      <c r="D286">
        <v>171</v>
      </c>
      <c r="E286">
        <v>1.552222222222222</v>
      </c>
      <c r="F286">
        <v>0.02260482989865501</v>
      </c>
      <c r="G286">
        <v>-0.08418190400461822</v>
      </c>
      <c r="H286">
        <v>0.06</v>
      </c>
      <c r="I286">
        <v>0.0002554680083604044</v>
      </c>
      <c r="J286" t="s">
        <v>772</v>
      </c>
      <c r="K286" t="s">
        <v>366</v>
      </c>
      <c r="L286">
        <v>9</v>
      </c>
      <c r="M286">
        <v>6</v>
      </c>
      <c r="N286">
        <v>0.6666666666666666</v>
      </c>
      <c r="O286">
        <v>39</v>
      </c>
      <c r="P286">
        <v>0.07011922960697747</v>
      </c>
      <c r="Q286">
        <v>-0.09801258969580501</v>
      </c>
      <c r="R286" t="s">
        <v>775</v>
      </c>
      <c r="S286" t="s">
        <v>781</v>
      </c>
      <c r="T286">
        <v>58756.821704</v>
      </c>
      <c r="U286" s="2">
        <v>44433</v>
      </c>
      <c r="V286" t="s">
        <v>794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80.20999999999999</v>
      </c>
      <c r="D287">
        <v>49</v>
      </c>
      <c r="E287">
        <v>1.636938775510204</v>
      </c>
      <c r="F287">
        <v>0.01919960104725097</v>
      </c>
      <c r="G287">
        <v>-0.09386373325556363</v>
      </c>
      <c r="H287">
        <v>0.07000000000000001</v>
      </c>
      <c r="I287">
        <v>-0.004364464463222917</v>
      </c>
      <c r="J287" t="s">
        <v>772</v>
      </c>
      <c r="K287" t="s">
        <v>366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0.07463782387515301</v>
      </c>
      <c r="R287" t="s">
        <v>775</v>
      </c>
      <c r="S287" t="s">
        <v>787</v>
      </c>
      <c r="T287">
        <v>157137.00085</v>
      </c>
      <c r="U287" s="2">
        <v>44401</v>
      </c>
      <c r="V287" t="s">
        <v>799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326.61</v>
      </c>
      <c r="D288">
        <v>221</v>
      </c>
      <c r="E288">
        <v>1.477873303167421</v>
      </c>
      <c r="F288">
        <v>0.02559627690517743</v>
      </c>
      <c r="G288">
        <v>-0.07514732036080074</v>
      </c>
      <c r="H288">
        <v>0.041</v>
      </c>
      <c r="I288">
        <v>-0.007921837897559292</v>
      </c>
      <c r="J288" t="s">
        <v>772</v>
      </c>
      <c r="K288" t="s">
        <v>366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0.5616408489022471</v>
      </c>
      <c r="R288" t="s">
        <v>777</v>
      </c>
      <c r="S288" t="s">
        <v>789</v>
      </c>
      <c r="T288">
        <v>21241.019621</v>
      </c>
      <c r="U288" s="2">
        <v>44411</v>
      </c>
      <c r="V288" t="s">
        <v>800</v>
      </c>
    </row>
    <row r="289" spans="1:22">
      <c r="A289" s="1" t="s">
        <v>309</v>
      </c>
      <c r="B289">
        <f>HYPERLINK("https://www.suredividend.com/sure-analysis-CFR/","Cullen Frost Bankers Inc.")</f>
        <v>0</v>
      </c>
      <c r="C289">
        <v>122.91</v>
      </c>
      <c r="D289">
        <v>83</v>
      </c>
      <c r="E289">
        <v>1.480843373493976</v>
      </c>
      <c r="F289">
        <v>0.0244081034903588</v>
      </c>
      <c r="G289">
        <v>-0.07551860660586063</v>
      </c>
      <c r="H289">
        <v>0.04</v>
      </c>
      <c r="I289">
        <v>-0.008320143557062232</v>
      </c>
      <c r="J289" t="s">
        <v>772</v>
      </c>
      <c r="K289" t="s">
        <v>772</v>
      </c>
      <c r="L289">
        <v>6.4</v>
      </c>
      <c r="M289">
        <v>3</v>
      </c>
      <c r="N289">
        <v>0.46875</v>
      </c>
      <c r="O289">
        <v>28</v>
      </c>
      <c r="P289">
        <v>0.04000235313991807</v>
      </c>
      <c r="Q289">
        <v>0.8003225376477011</v>
      </c>
      <c r="R289" t="s">
        <v>775</v>
      </c>
      <c r="S289" t="s">
        <v>786</v>
      </c>
      <c r="T289">
        <v>7810.352331</v>
      </c>
      <c r="U289" s="2">
        <v>44413</v>
      </c>
      <c r="V289" t="s">
        <v>797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83.45</v>
      </c>
      <c r="D290">
        <v>52</v>
      </c>
      <c r="E290">
        <v>1.604807692307692</v>
      </c>
      <c r="F290">
        <v>0.01150389454763331</v>
      </c>
      <c r="G290">
        <v>-0.09026395892898242</v>
      </c>
      <c r="H290">
        <v>0.07000000000000001</v>
      </c>
      <c r="I290">
        <v>-0.01127698343304118</v>
      </c>
      <c r="J290" t="s">
        <v>772</v>
      </c>
      <c r="K290" t="s">
        <v>489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0.292167713923823</v>
      </c>
      <c r="R290" t="s">
        <v>775</v>
      </c>
      <c r="S290" t="s">
        <v>782</v>
      </c>
      <c r="T290">
        <v>35614.679678</v>
      </c>
      <c r="U290" s="2">
        <v>44403</v>
      </c>
      <c r="V290" t="s">
        <v>797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301.33</v>
      </c>
      <c r="D291">
        <v>184</v>
      </c>
      <c r="E291">
        <v>1.637663043478261</v>
      </c>
      <c r="F291">
        <v>0.01420369694355026</v>
      </c>
      <c r="G291">
        <v>-0.09394389646189227</v>
      </c>
      <c r="H291">
        <v>0.065</v>
      </c>
      <c r="I291">
        <v>-0.01568782394682267</v>
      </c>
      <c r="J291" t="s">
        <v>772</v>
      </c>
      <c r="K291" t="s">
        <v>489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0.253887058202779</v>
      </c>
      <c r="R291" t="s">
        <v>775</v>
      </c>
      <c r="S291" t="s">
        <v>782</v>
      </c>
      <c r="T291">
        <v>34962.03081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194.72</v>
      </c>
      <c r="D292">
        <v>151</v>
      </c>
      <c r="E292">
        <v>1.28953642384106</v>
      </c>
      <c r="F292">
        <v>0.01068200493015612</v>
      </c>
      <c r="G292">
        <v>-0.04958501027858353</v>
      </c>
      <c r="H292">
        <v>0.019</v>
      </c>
      <c r="I292">
        <v>-0.01677564634423945</v>
      </c>
      <c r="J292" t="s">
        <v>772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0.313872651786635</v>
      </c>
      <c r="R292" t="s">
        <v>775</v>
      </c>
      <c r="S292" t="s">
        <v>785</v>
      </c>
      <c r="T292">
        <v>22263.962928</v>
      </c>
      <c r="U292" s="2">
        <v>44415</v>
      </c>
      <c r="V292" t="s">
        <v>800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154.72</v>
      </c>
      <c r="D293">
        <v>99</v>
      </c>
      <c r="E293">
        <v>1.562828282828283</v>
      </c>
      <c r="F293">
        <v>0.01486556359875905</v>
      </c>
      <c r="G293">
        <v>-0.08542832340265338</v>
      </c>
      <c r="H293">
        <v>0.05</v>
      </c>
      <c r="I293">
        <v>-0.02020404370523754</v>
      </c>
      <c r="J293" t="s">
        <v>772</v>
      </c>
      <c r="K293" t="s">
        <v>489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0.364550783919961</v>
      </c>
      <c r="R293" t="s">
        <v>775</v>
      </c>
      <c r="S293" t="s">
        <v>782</v>
      </c>
      <c r="T293">
        <v>65152.433412</v>
      </c>
      <c r="U293" s="2">
        <v>44406</v>
      </c>
      <c r="V293" t="s">
        <v>797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101.12</v>
      </c>
      <c r="D294">
        <v>94</v>
      </c>
      <c r="E294">
        <v>1.075744680851064</v>
      </c>
      <c r="F294">
        <v>0.01463607594936709</v>
      </c>
      <c r="G294">
        <v>-0.01449652831030457</v>
      </c>
      <c r="H294">
        <v>-0.03</v>
      </c>
      <c r="I294">
        <v>-0.02559125469241275</v>
      </c>
      <c r="J294" t="s">
        <v>772</v>
      </c>
      <c r="K294" t="s">
        <v>489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0.822950937885903</v>
      </c>
      <c r="R294" t="s">
        <v>775</v>
      </c>
      <c r="S294" t="s">
        <v>786</v>
      </c>
      <c r="T294">
        <v>4888.902638</v>
      </c>
      <c r="U294" s="2">
        <v>44407</v>
      </c>
      <c r="V294" t="s">
        <v>793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75.05</v>
      </c>
      <c r="D295">
        <v>46.2</v>
      </c>
      <c r="E295">
        <v>1.624458874458874</v>
      </c>
      <c r="F295">
        <v>0.009593604263824117</v>
      </c>
      <c r="G295">
        <v>-0.09247571420841338</v>
      </c>
      <c r="H295">
        <v>0.043</v>
      </c>
      <c r="I295">
        <v>-0.03900824141022607</v>
      </c>
      <c r="J295" t="s">
        <v>772</v>
      </c>
      <c r="K295" t="s">
        <v>489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0.369315652345261</v>
      </c>
      <c r="R295" t="s">
        <v>775</v>
      </c>
      <c r="S295" t="s">
        <v>785</v>
      </c>
      <c r="T295">
        <v>48786.688165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71.91</v>
      </c>
      <c r="D296">
        <v>54</v>
      </c>
      <c r="E296">
        <v>1.331666666666667</v>
      </c>
      <c r="F296">
        <v>0.02391878737310527</v>
      </c>
      <c r="G296">
        <v>-0.0556762896484384</v>
      </c>
      <c r="H296">
        <v>-0.02</v>
      </c>
      <c r="I296">
        <v>-0.04314303502168304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0.260868879104924</v>
      </c>
      <c r="R296" t="s">
        <v>775</v>
      </c>
      <c r="S296" t="s">
        <v>786</v>
      </c>
      <c r="T296">
        <v>3877.247838</v>
      </c>
      <c r="U296" s="2">
        <v>44404</v>
      </c>
      <c r="V296" t="s">
        <v>793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233.94</v>
      </c>
      <c r="D297">
        <v>138</v>
      </c>
      <c r="E297">
        <v>1.695217391304348</v>
      </c>
      <c r="F297">
        <v>0.01453364110455672</v>
      </c>
      <c r="G297">
        <v>-0.1001814952769623</v>
      </c>
      <c r="H297">
        <v>0.04</v>
      </c>
      <c r="I297">
        <v>-0.04374169535731998</v>
      </c>
      <c r="J297" t="s">
        <v>772</v>
      </c>
      <c r="K297" t="s">
        <v>489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0.516657363412343</v>
      </c>
      <c r="R297" t="s">
        <v>775</v>
      </c>
      <c r="S297" t="s">
        <v>780</v>
      </c>
      <c r="T297">
        <v>224354.412837</v>
      </c>
      <c r="U297" s="2">
        <v>44419</v>
      </c>
      <c r="V297" t="s">
        <v>791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121.47</v>
      </c>
      <c r="D298">
        <v>58</v>
      </c>
      <c r="E298">
        <v>2.094310344827586</v>
      </c>
      <c r="F298">
        <v>0.009220383633819051</v>
      </c>
      <c r="G298">
        <v>-0.1374350785242684</v>
      </c>
      <c r="H298">
        <v>0.09</v>
      </c>
      <c r="I298">
        <v>-0.04469517345759932</v>
      </c>
      <c r="J298" t="s">
        <v>772</v>
      </c>
      <c r="K298" t="s">
        <v>489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0.354580784735735</v>
      </c>
      <c r="R298" t="s">
        <v>775</v>
      </c>
      <c r="S298" t="s">
        <v>782</v>
      </c>
      <c r="T298">
        <v>21884.398881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14.57</v>
      </c>
      <c r="D299">
        <v>36</v>
      </c>
      <c r="E299">
        <v>0.4047222222222222</v>
      </c>
      <c r="F299">
        <v>0.08236101578586136</v>
      </c>
      <c r="G299">
        <v>0.1983083616988284</v>
      </c>
      <c r="H299">
        <v>0.01</v>
      </c>
      <c r="I299">
        <v>0.2496122785677048</v>
      </c>
      <c r="J299" t="s">
        <v>366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0.5185150444506971</v>
      </c>
      <c r="R299" t="s">
        <v>775</v>
      </c>
      <c r="S299" t="s">
        <v>781</v>
      </c>
      <c r="T299">
        <v>74779.918859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5</v>
      </c>
      <c r="D300">
        <v>12</v>
      </c>
      <c r="E300">
        <v>0.4166666666666667</v>
      </c>
      <c r="F300">
        <v>0.008</v>
      </c>
      <c r="G300">
        <v>0.1913578981670916</v>
      </c>
      <c r="H300">
        <v>0</v>
      </c>
      <c r="I300">
        <v>0.2369715511756441</v>
      </c>
      <c r="J300" t="s">
        <v>366</v>
      </c>
      <c r="K300" t="s">
        <v>489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-0.523305589718654</v>
      </c>
      <c r="R300" t="s">
        <v>776</v>
      </c>
      <c r="S300" t="s">
        <v>788</v>
      </c>
      <c r="T300">
        <v>166.80521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5.13</v>
      </c>
      <c r="D301">
        <v>9.17</v>
      </c>
      <c r="E301">
        <v>0.559432933478735</v>
      </c>
      <c r="F301">
        <v>0.03508771929824561</v>
      </c>
      <c r="G301">
        <v>0.1231826704243539</v>
      </c>
      <c r="H301">
        <v>0.04</v>
      </c>
      <c r="I301">
        <v>0.1886653667212224</v>
      </c>
      <c r="J301" t="s">
        <v>366</v>
      </c>
      <c r="K301" t="s">
        <v>772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0.494668142882116</v>
      </c>
      <c r="R301" t="s">
        <v>775</v>
      </c>
      <c r="S301" t="s">
        <v>783</v>
      </c>
      <c r="T301">
        <v>1721.836801</v>
      </c>
      <c r="U301" s="2">
        <v>44384</v>
      </c>
      <c r="V301" t="s">
        <v>791</v>
      </c>
    </row>
    <row r="302" spans="1:22">
      <c r="A302" s="1" t="s">
        <v>322</v>
      </c>
      <c r="B302">
        <f>HYPERLINK("https://www.suredividend.com/sure-analysis-FL/","Foot Locker Inc")</f>
        <v>0</v>
      </c>
      <c r="C302">
        <v>47.3</v>
      </c>
      <c r="D302">
        <v>86</v>
      </c>
      <c r="E302">
        <v>0.5499999999999999</v>
      </c>
      <c r="F302">
        <v>0.02536997885835095</v>
      </c>
      <c r="G302">
        <v>0.1270092020979254</v>
      </c>
      <c r="H302">
        <v>0.03</v>
      </c>
      <c r="I302">
        <v>0.1817004549741672</v>
      </c>
      <c r="J302" t="s">
        <v>366</v>
      </c>
      <c r="K302" t="s">
        <v>489</v>
      </c>
      <c r="L302">
        <v>7.15</v>
      </c>
      <c r="M302">
        <v>1.2</v>
      </c>
      <c r="N302">
        <v>0.1678321678321678</v>
      </c>
      <c r="O302">
        <v>0</v>
      </c>
      <c r="P302">
        <v>0.1496540121887568</v>
      </c>
      <c r="Q302">
        <v>0.261195442631605</v>
      </c>
      <c r="R302" t="s">
        <v>775</v>
      </c>
      <c r="S302" t="s">
        <v>785</v>
      </c>
      <c r="T302">
        <v>4910.103217</v>
      </c>
      <c r="U302" s="2">
        <v>44437</v>
      </c>
      <c r="V302" t="s">
        <v>793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28.13</v>
      </c>
      <c r="D303">
        <v>44</v>
      </c>
      <c r="E303">
        <v>0.6393181818181818</v>
      </c>
      <c r="F303">
        <v>0.03128332740846072</v>
      </c>
      <c r="G303">
        <v>0.09359518363839547</v>
      </c>
      <c r="H303">
        <v>0.06</v>
      </c>
      <c r="I303">
        <v>0.1784103273729318</v>
      </c>
      <c r="J303" t="s">
        <v>366</v>
      </c>
      <c r="K303" t="s">
        <v>366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-0.2586833921889</v>
      </c>
      <c r="R303" t="s">
        <v>777</v>
      </c>
      <c r="S303" t="s">
        <v>789</v>
      </c>
      <c r="T303">
        <v>7344.149795</v>
      </c>
      <c r="U303" s="2">
        <v>44418</v>
      </c>
      <c r="V303" t="s">
        <v>790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47.48</v>
      </c>
      <c r="D304">
        <v>64</v>
      </c>
      <c r="E304">
        <v>0.741875</v>
      </c>
      <c r="F304">
        <v>0.03369839932603202</v>
      </c>
      <c r="G304">
        <v>0.06153386298718022</v>
      </c>
      <c r="H304">
        <v>0.08</v>
      </c>
      <c r="I304">
        <v>0.17016749886625</v>
      </c>
      <c r="J304" t="s">
        <v>366</v>
      </c>
      <c r="K304" t="s">
        <v>366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0.04288845837891</v>
      </c>
      <c r="R304" t="s">
        <v>775</v>
      </c>
      <c r="S304" t="s">
        <v>786</v>
      </c>
      <c r="T304">
        <v>3353.049517</v>
      </c>
      <c r="U304" s="2">
        <v>44407</v>
      </c>
      <c r="V304" t="s">
        <v>790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99.06</v>
      </c>
      <c r="D305">
        <v>130</v>
      </c>
      <c r="E305">
        <v>0.762</v>
      </c>
      <c r="F305">
        <v>0.01736321421360791</v>
      </c>
      <c r="G305">
        <v>0.05586648714093267</v>
      </c>
      <c r="H305">
        <v>0.09</v>
      </c>
      <c r="I305">
        <v>0.1633880714374207</v>
      </c>
      <c r="J305" t="s">
        <v>366</v>
      </c>
      <c r="K305" t="s">
        <v>489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0.194491304185301</v>
      </c>
      <c r="R305" t="s">
        <v>775</v>
      </c>
      <c r="S305" t="s">
        <v>785</v>
      </c>
      <c r="T305">
        <v>2146.783446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HYPERLINK("https://www.suredividend.com/sure-analysis-TX/","Ternium S.A.")</f>
        <v>0</v>
      </c>
      <c r="C306">
        <v>42.13</v>
      </c>
      <c r="D306">
        <v>128</v>
      </c>
      <c r="E306">
        <v>0.329140625</v>
      </c>
      <c r="F306">
        <v>0.04984571564206029</v>
      </c>
      <c r="G306">
        <v>0.2488886022144863</v>
      </c>
      <c r="H306">
        <v>-0.1</v>
      </c>
      <c r="I306">
        <v>0.1620673923460647</v>
      </c>
      <c r="J306" t="s">
        <v>366</v>
      </c>
      <c r="K306" t="s">
        <v>772</v>
      </c>
      <c r="L306">
        <v>16</v>
      </c>
      <c r="M306">
        <v>2.1</v>
      </c>
      <c r="N306">
        <v>0.13125</v>
      </c>
      <c r="O306">
        <v>1</v>
      </c>
      <c r="P306">
        <v>0.08992507843838271</v>
      </c>
      <c r="Q306">
        <v>1.256295455275757</v>
      </c>
      <c r="R306" t="s">
        <v>775</v>
      </c>
      <c r="S306" t="s">
        <v>781</v>
      </c>
      <c r="T306">
        <v>8445.984113</v>
      </c>
      <c r="U306" s="2">
        <v>44442</v>
      </c>
      <c r="V306" t="s">
        <v>792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52.98</v>
      </c>
      <c r="D307">
        <v>75</v>
      </c>
      <c r="E307">
        <v>0.7063999999999999</v>
      </c>
      <c r="F307">
        <v>0.04303510758776897</v>
      </c>
      <c r="G307">
        <v>0.07198784711562456</v>
      </c>
      <c r="H307">
        <v>0.05</v>
      </c>
      <c r="I307">
        <v>0.1568145853735603</v>
      </c>
      <c r="J307" t="s">
        <v>366</v>
      </c>
      <c r="K307" t="s">
        <v>772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0.4481503146132521</v>
      </c>
      <c r="R307" t="s">
        <v>775</v>
      </c>
      <c r="S307" t="s">
        <v>782</v>
      </c>
      <c r="T307">
        <v>3570.511656</v>
      </c>
      <c r="U307" s="2">
        <v>44404</v>
      </c>
      <c r="V307" t="s">
        <v>790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146.97</v>
      </c>
      <c r="D308">
        <v>210</v>
      </c>
      <c r="E308">
        <v>0.6998571428571428</v>
      </c>
      <c r="F308">
        <v>0.01796284956113493</v>
      </c>
      <c r="G308">
        <v>0.07398476347747085</v>
      </c>
      <c r="H308">
        <v>0.065</v>
      </c>
      <c r="I308">
        <v>0.1560634904354703</v>
      </c>
      <c r="J308" t="s">
        <v>366</v>
      </c>
      <c r="K308" t="s">
        <v>489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-0.095322044915657</v>
      </c>
      <c r="R308" t="s">
        <v>775</v>
      </c>
      <c r="S308" t="s">
        <v>781</v>
      </c>
      <c r="T308">
        <v>8201.110887999999</v>
      </c>
      <c r="U308" s="2">
        <v>44413</v>
      </c>
      <c r="V308" t="s">
        <v>790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116.13</v>
      </c>
      <c r="D309">
        <v>158.96</v>
      </c>
      <c r="E309">
        <v>0.7305611474584801</v>
      </c>
      <c r="F309">
        <v>0.01506931886678722</v>
      </c>
      <c r="G309">
        <v>0.0648015768617991</v>
      </c>
      <c r="H309">
        <v>0.075</v>
      </c>
      <c r="I309">
        <v>0.1558845513850404</v>
      </c>
      <c r="J309" t="s">
        <v>366</v>
      </c>
      <c r="K309" t="s">
        <v>489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1.021082749006688</v>
      </c>
      <c r="R309" t="s">
        <v>775</v>
      </c>
      <c r="S309" t="s">
        <v>785</v>
      </c>
      <c r="T309">
        <v>7535.937922</v>
      </c>
      <c r="U309" s="2">
        <v>44439</v>
      </c>
      <c r="V309" t="s">
        <v>792</v>
      </c>
    </row>
    <row r="310" spans="1:22">
      <c r="A310" s="1" t="s">
        <v>330</v>
      </c>
      <c r="B310">
        <f>HYPERLINK("https://www.suredividend.com/sure-analysis-SJI/","South Jersey Industries Inc.")</f>
        <v>0</v>
      </c>
      <c r="C310">
        <v>22.55</v>
      </c>
      <c r="D310">
        <v>33</v>
      </c>
      <c r="E310">
        <v>0.6833333333333333</v>
      </c>
      <c r="F310">
        <v>0.05365853658536585</v>
      </c>
      <c r="G310">
        <v>0.07912928578583145</v>
      </c>
      <c r="H310">
        <v>0.03</v>
      </c>
      <c r="I310">
        <v>0.1470538845753178</v>
      </c>
      <c r="J310" t="s">
        <v>366</v>
      </c>
      <c r="K310" t="s">
        <v>771</v>
      </c>
      <c r="L310">
        <v>1.6</v>
      </c>
      <c r="M310">
        <v>1.21</v>
      </c>
      <c r="N310">
        <v>0.75625</v>
      </c>
      <c r="O310">
        <v>22</v>
      </c>
      <c r="P310">
        <v>0.02514911088713245</v>
      </c>
      <c r="Q310">
        <v>0.162970603403816</v>
      </c>
      <c r="R310" t="s">
        <v>775</v>
      </c>
      <c r="S310" t="s">
        <v>787</v>
      </c>
      <c r="T310">
        <v>2535.682082</v>
      </c>
      <c r="U310" s="2">
        <v>44414</v>
      </c>
      <c r="V310" t="s">
        <v>798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47.32</v>
      </c>
      <c r="D311">
        <v>60</v>
      </c>
      <c r="E311">
        <v>0.7886666666666666</v>
      </c>
      <c r="F311">
        <v>0.08685545224006763</v>
      </c>
      <c r="G311">
        <v>0.0486276450949481</v>
      </c>
      <c r="H311">
        <v>0.03</v>
      </c>
      <c r="I311">
        <v>0.1403793353677874</v>
      </c>
      <c r="J311" t="s">
        <v>366</v>
      </c>
      <c r="K311" t="s">
        <v>771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0.406031793195661</v>
      </c>
      <c r="R311" t="s">
        <v>776</v>
      </c>
      <c r="S311" t="s">
        <v>788</v>
      </c>
      <c r="T311">
        <v>10484.201692</v>
      </c>
      <c r="U311" s="2">
        <v>44424</v>
      </c>
      <c r="V311" t="s">
        <v>795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47.33</v>
      </c>
      <c r="D312">
        <v>65</v>
      </c>
      <c r="E312">
        <v>0.7281538461538462</v>
      </c>
      <c r="F312">
        <v>0.01183181914219311</v>
      </c>
      <c r="G312">
        <v>0.06550470167718681</v>
      </c>
      <c r="H312">
        <v>0.06</v>
      </c>
      <c r="I312">
        <v>0.1377155242557035</v>
      </c>
      <c r="J312" t="s">
        <v>366</v>
      </c>
      <c r="K312" t="s">
        <v>489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-0.02239425623061</v>
      </c>
      <c r="R312" t="s">
        <v>775</v>
      </c>
      <c r="S312" t="s">
        <v>785</v>
      </c>
      <c r="T312">
        <v>12283.285592</v>
      </c>
      <c r="U312" s="2">
        <v>44411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126.88</v>
      </c>
      <c r="D313">
        <v>171</v>
      </c>
      <c r="E313">
        <v>0.7419883040935672</v>
      </c>
      <c r="F313">
        <v>0.0255359394703657</v>
      </c>
      <c r="G313">
        <v>0.06150144105309496</v>
      </c>
      <c r="H313">
        <v>0.05</v>
      </c>
      <c r="I313">
        <v>0.1331608317926796</v>
      </c>
      <c r="J313" t="s">
        <v>366</v>
      </c>
      <c r="K313" t="s">
        <v>366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0.392772031275899</v>
      </c>
      <c r="R313" t="s">
        <v>775</v>
      </c>
      <c r="S313" t="s">
        <v>786</v>
      </c>
      <c r="T313">
        <v>37516.057047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HYPERLINK("https://www.suredividend.com/sure-analysis-DHI/","D.R. Horton Inc.")</f>
        <v>0</v>
      </c>
      <c r="C314">
        <v>83.41</v>
      </c>
      <c r="D314">
        <v>106</v>
      </c>
      <c r="E314">
        <v>0.7868867924528301</v>
      </c>
      <c r="F314">
        <v>0.009591176117971468</v>
      </c>
      <c r="G314">
        <v>0.04910159863701002</v>
      </c>
      <c r="H314">
        <v>0.07000000000000001</v>
      </c>
      <c r="I314">
        <v>0.1305431447384702</v>
      </c>
      <c r="J314" t="s">
        <v>366</v>
      </c>
      <c r="K314" t="s">
        <v>489</v>
      </c>
      <c r="L314">
        <v>11.2</v>
      </c>
      <c r="M314">
        <v>0.8</v>
      </c>
      <c r="N314">
        <v>0.07142857142857144</v>
      </c>
      <c r="O314">
        <v>7</v>
      </c>
      <c r="P314">
        <v>0.100271705097241</v>
      </c>
      <c r="Q314">
        <v>0.07560576166711701</v>
      </c>
      <c r="R314" t="s">
        <v>775</v>
      </c>
      <c r="S314" t="s">
        <v>785</v>
      </c>
      <c r="T314">
        <v>29876.125105</v>
      </c>
      <c r="U314" s="2">
        <v>44403</v>
      </c>
      <c r="V314" t="s">
        <v>792</v>
      </c>
    </row>
    <row r="315" spans="1:22">
      <c r="A315" s="1" t="s">
        <v>335</v>
      </c>
      <c r="B315">
        <f>HYPERLINK("https://www.suredividend.com/sure-analysis-BTI/","British American Tobacco Plc")</f>
        <v>0</v>
      </c>
      <c r="C315">
        <v>34.89</v>
      </c>
      <c r="D315">
        <v>42</v>
      </c>
      <c r="E315">
        <v>0.8307142857142857</v>
      </c>
      <c r="F315">
        <v>0.08311837202636858</v>
      </c>
      <c r="G315">
        <v>0.03779043636985446</v>
      </c>
      <c r="H315">
        <v>0.03</v>
      </c>
      <c r="I315">
        <v>0.1300992542841808</v>
      </c>
      <c r="J315" t="s">
        <v>366</v>
      </c>
      <c r="K315" t="s">
        <v>771</v>
      </c>
      <c r="L315">
        <v>4.4</v>
      </c>
      <c r="M315">
        <v>2.9</v>
      </c>
      <c r="N315">
        <v>0.6590909090909091</v>
      </c>
      <c r="O315">
        <v>2</v>
      </c>
      <c r="P315">
        <v>0.02493227484012395</v>
      </c>
      <c r="Q315">
        <v>0.067743080633117</v>
      </c>
      <c r="R315" t="s">
        <v>775</v>
      </c>
      <c r="S315" t="s">
        <v>784</v>
      </c>
      <c r="T315">
        <v>80059.558185</v>
      </c>
      <c r="U315" s="2">
        <v>44462</v>
      </c>
      <c r="V315" t="s">
        <v>794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550.16</v>
      </c>
      <c r="D316">
        <v>605</v>
      </c>
      <c r="E316">
        <v>0.9093553719008264</v>
      </c>
      <c r="F316">
        <v>0.01090591827831904</v>
      </c>
      <c r="G316">
        <v>0.01918558531997294</v>
      </c>
      <c r="H316">
        <v>0.1</v>
      </c>
      <c r="I316">
        <v>0.1299687234859312</v>
      </c>
      <c r="J316" t="s">
        <v>366</v>
      </c>
      <c r="K316" t="s">
        <v>773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0.531185917631682</v>
      </c>
      <c r="R316" t="s">
        <v>775</v>
      </c>
      <c r="S316" t="s">
        <v>783</v>
      </c>
      <c r="T316">
        <v>78097.237139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HYPERLINK("https://www.suredividend.com/sure-analysis-PNW/","Pinnacle West Capital Corp.")</f>
        <v>0</v>
      </c>
      <c r="C317">
        <v>66.58</v>
      </c>
      <c r="D317">
        <v>87</v>
      </c>
      <c r="E317">
        <v>0.7652873563218391</v>
      </c>
      <c r="F317">
        <v>0.05061580054070292</v>
      </c>
      <c r="G317">
        <v>0.05495781178760528</v>
      </c>
      <c r="H317">
        <v>0.03</v>
      </c>
      <c r="I317">
        <v>0.1257995478808591</v>
      </c>
      <c r="J317" t="s">
        <v>366</v>
      </c>
      <c r="K317" t="s">
        <v>771</v>
      </c>
      <c r="L317">
        <v>5</v>
      </c>
      <c r="M317">
        <v>3.37</v>
      </c>
      <c r="N317">
        <v>0.674</v>
      </c>
      <c r="O317">
        <v>9</v>
      </c>
      <c r="P317">
        <v>0.04994780736971771</v>
      </c>
      <c r="Q317">
        <v>-0.160098497310498</v>
      </c>
      <c r="R317" t="s">
        <v>775</v>
      </c>
      <c r="S317" t="s">
        <v>787</v>
      </c>
      <c r="T317">
        <v>7509.264449</v>
      </c>
      <c r="U317" s="2">
        <v>44443</v>
      </c>
      <c r="V317" t="s">
        <v>796</v>
      </c>
    </row>
    <row r="318" spans="1:22">
      <c r="A318" s="1" t="s">
        <v>338</v>
      </c>
      <c r="B318">
        <f>HYPERLINK("https://www.suredividend.com/sure-analysis-ALLY/","Ally Financial Inc")</f>
        <v>0</v>
      </c>
      <c r="C318">
        <v>53</v>
      </c>
      <c r="D318">
        <v>73</v>
      </c>
      <c r="E318">
        <v>0.726027397260274</v>
      </c>
      <c r="F318">
        <v>0.01886792452830189</v>
      </c>
      <c r="G318">
        <v>0.06612811933931328</v>
      </c>
      <c r="H318">
        <v>0.04</v>
      </c>
      <c r="I318">
        <v>0.1250522807709842</v>
      </c>
      <c r="J318" t="s">
        <v>366</v>
      </c>
      <c r="K318" t="s">
        <v>489</v>
      </c>
      <c r="L318">
        <v>8.1</v>
      </c>
      <c r="M318">
        <v>1</v>
      </c>
      <c r="N318">
        <v>0.1234567901234568</v>
      </c>
      <c r="O318">
        <v>5</v>
      </c>
      <c r="P318">
        <v>0.09993032380125255</v>
      </c>
      <c r="Q318">
        <v>0.9428152492668621</v>
      </c>
      <c r="R318" t="s">
        <v>775</v>
      </c>
      <c r="S318" t="s">
        <v>786</v>
      </c>
      <c r="T318">
        <v>19108.712008</v>
      </c>
      <c r="U318" s="2">
        <v>44402</v>
      </c>
      <c r="V318" t="s">
        <v>794</v>
      </c>
    </row>
    <row r="319" spans="1:22">
      <c r="A319" s="1" t="s">
        <v>339</v>
      </c>
      <c r="B319">
        <f>HYPERLINK("https://www.suredividend.com/sure-analysis-KSS/","Kohl`s Corp.")</f>
        <v>0</v>
      </c>
      <c r="C319">
        <v>46.04</v>
      </c>
      <c r="D319">
        <v>74</v>
      </c>
      <c r="E319">
        <v>0.6221621621621621</v>
      </c>
      <c r="F319">
        <v>0.02172024326672459</v>
      </c>
      <c r="G319">
        <v>0.09956088194325896</v>
      </c>
      <c r="H319">
        <v>0</v>
      </c>
      <c r="I319">
        <v>0.1177813951616251</v>
      </c>
      <c r="J319" t="s">
        <v>366</v>
      </c>
      <c r="K319" t="s">
        <v>489</v>
      </c>
      <c r="L319">
        <v>6.15</v>
      </c>
      <c r="M319">
        <v>1</v>
      </c>
      <c r="N319">
        <v>0.1626016260162602</v>
      </c>
      <c r="O319">
        <v>0</v>
      </c>
      <c r="P319">
        <v>0.08009875865888949</v>
      </c>
      <c r="Q319">
        <v>1.156854477909106</v>
      </c>
      <c r="R319" t="s">
        <v>775</v>
      </c>
      <c r="S319" t="s">
        <v>785</v>
      </c>
      <c r="T319">
        <v>6930.595535</v>
      </c>
      <c r="U319" s="2">
        <v>44436</v>
      </c>
      <c r="V319" t="s">
        <v>793</v>
      </c>
    </row>
    <row r="320" spans="1:22">
      <c r="A320" s="1" t="s">
        <v>340</v>
      </c>
      <c r="B320">
        <f>HYPERLINK("https://www.suredividend.com/sure-analysis-NHI/","National Health Investors, Inc.")</f>
        <v>0</v>
      </c>
      <c r="C320">
        <v>52.51</v>
      </c>
      <c r="D320">
        <v>63</v>
      </c>
      <c r="E320">
        <v>0.8334920634920635</v>
      </c>
      <c r="F320">
        <v>0.06855836983431728</v>
      </c>
      <c r="G320">
        <v>0.03709778385947038</v>
      </c>
      <c r="H320">
        <v>0.03</v>
      </c>
      <c r="I320">
        <v>0.1176426189351762</v>
      </c>
      <c r="J320" t="s">
        <v>366</v>
      </c>
      <c r="K320" t="s">
        <v>772</v>
      </c>
      <c r="L320">
        <v>4.82</v>
      </c>
      <c r="M320">
        <v>3.6</v>
      </c>
      <c r="N320">
        <v>0.7468879668049793</v>
      </c>
      <c r="O320">
        <v>0</v>
      </c>
      <c r="P320">
        <v>0.009805797673485328</v>
      </c>
      <c r="Q320">
        <v>-0.087466611983017</v>
      </c>
      <c r="R320" t="s">
        <v>777</v>
      </c>
      <c r="S320" t="s">
        <v>789</v>
      </c>
      <c r="T320">
        <v>2407.614953</v>
      </c>
      <c r="U320" s="2">
        <v>44418</v>
      </c>
      <c r="V320" t="s">
        <v>792</v>
      </c>
    </row>
    <row r="321" spans="1:22">
      <c r="A321" s="1" t="s">
        <v>341</v>
      </c>
      <c r="B321">
        <f>HYPERLINK("https://www.suredividend.com/sure-analysis-HPQ/","HP Inc")</f>
        <v>0</v>
      </c>
      <c r="C321">
        <v>27.89</v>
      </c>
      <c r="D321">
        <v>36</v>
      </c>
      <c r="E321">
        <v>0.7747222222222222</v>
      </c>
      <c r="F321">
        <v>0.02796701326640373</v>
      </c>
      <c r="G321">
        <v>0.05237566582487796</v>
      </c>
      <c r="H321">
        <v>0.04</v>
      </c>
      <c r="I321">
        <v>0.1167819529887151</v>
      </c>
      <c r="J321" t="s">
        <v>366</v>
      </c>
      <c r="K321" t="s">
        <v>366</v>
      </c>
      <c r="L321">
        <v>3.59</v>
      </c>
      <c r="M321">
        <v>0.78</v>
      </c>
      <c r="N321">
        <v>0.2172701949860724</v>
      </c>
      <c r="O321">
        <v>10</v>
      </c>
      <c r="P321">
        <v>0.05922384104881218</v>
      </c>
      <c r="Q321">
        <v>0.4704564267223421</v>
      </c>
      <c r="R321" t="s">
        <v>775</v>
      </c>
      <c r="S321" t="s">
        <v>783</v>
      </c>
      <c r="T321">
        <v>32143.747603</v>
      </c>
      <c r="U321" s="2">
        <v>44440</v>
      </c>
      <c r="V321" t="s">
        <v>794</v>
      </c>
    </row>
    <row r="322" spans="1:22">
      <c r="A322" s="1" t="s">
        <v>342</v>
      </c>
      <c r="B322">
        <f>HYPERLINK("https://www.suredividend.com/sure-analysis-OGE/","Oge Energy Corp.")</f>
        <v>0</v>
      </c>
      <c r="C322">
        <v>33.06</v>
      </c>
      <c r="D322">
        <v>37</v>
      </c>
      <c r="E322">
        <v>0.8935135135135136</v>
      </c>
      <c r="F322">
        <v>0.04960677555958862</v>
      </c>
      <c r="G322">
        <v>0.02277422537137186</v>
      </c>
      <c r="H322">
        <v>0.05</v>
      </c>
      <c r="I322">
        <v>0.1141490033154433</v>
      </c>
      <c r="J322" t="s">
        <v>366</v>
      </c>
      <c r="K322" t="s">
        <v>772</v>
      </c>
      <c r="L322">
        <v>2.17</v>
      </c>
      <c r="M322">
        <v>1.64</v>
      </c>
      <c r="N322">
        <v>0.7557603686635944</v>
      </c>
      <c r="O322">
        <v>15</v>
      </c>
      <c r="P322">
        <v>0.0506911866246349</v>
      </c>
      <c r="Q322">
        <v>0.08452469212751801</v>
      </c>
      <c r="R322" t="s">
        <v>775</v>
      </c>
      <c r="S322" t="s">
        <v>787</v>
      </c>
      <c r="T322">
        <v>6617.764375</v>
      </c>
      <c r="U322" s="2">
        <v>44439</v>
      </c>
      <c r="V322" t="s">
        <v>795</v>
      </c>
    </row>
    <row r="323" spans="1:22">
      <c r="A323" s="1" t="s">
        <v>343</v>
      </c>
      <c r="B323">
        <f>HYPERLINK("https://www.suredividend.com/sure-analysis-FNF/","Fidelity National Financial Inc")</f>
        <v>0</v>
      </c>
      <c r="C323">
        <v>46.79</v>
      </c>
      <c r="D323">
        <v>65</v>
      </c>
      <c r="E323">
        <v>0.7198461538461538</v>
      </c>
      <c r="F323">
        <v>0.03419534088480445</v>
      </c>
      <c r="G323">
        <v>0.06795280875579324</v>
      </c>
      <c r="H323">
        <v>0.02</v>
      </c>
      <c r="I323">
        <v>0.1140633313511712</v>
      </c>
      <c r="J323" t="s">
        <v>366</v>
      </c>
      <c r="K323" t="s">
        <v>772</v>
      </c>
      <c r="L323">
        <v>6.5</v>
      </c>
      <c r="M323">
        <v>1.6</v>
      </c>
      <c r="N323">
        <v>0.2461538461538462</v>
      </c>
      <c r="O323">
        <v>11</v>
      </c>
      <c r="P323">
        <v>0.02155088395573701</v>
      </c>
      <c r="Q323">
        <v>0.446376793674149</v>
      </c>
      <c r="R323" t="s">
        <v>775</v>
      </c>
      <c r="S323" t="s">
        <v>786</v>
      </c>
      <c r="T323">
        <v>13349.818805</v>
      </c>
      <c r="U323" s="2">
        <v>44417</v>
      </c>
      <c r="V323" t="s">
        <v>797</v>
      </c>
    </row>
    <row r="324" spans="1:22">
      <c r="A324" s="1" t="s">
        <v>344</v>
      </c>
      <c r="B324">
        <f>HYPERLINK("https://www.suredividend.com/sure-analysis-OGS/","ONE Gas Inc")</f>
        <v>0</v>
      </c>
      <c r="C324">
        <v>67.70999999999999</v>
      </c>
      <c r="D324">
        <v>76</v>
      </c>
      <c r="E324">
        <v>0.8909210526315788</v>
      </c>
      <c r="F324">
        <v>0.03426377196869</v>
      </c>
      <c r="G324">
        <v>0.02336876095528528</v>
      </c>
      <c r="H324">
        <v>0.06</v>
      </c>
      <c r="I324">
        <v>0.1132527904063609</v>
      </c>
      <c r="J324" t="s">
        <v>366</v>
      </c>
      <c r="K324" t="s">
        <v>772</v>
      </c>
      <c r="L324">
        <v>3.8</v>
      </c>
      <c r="M324">
        <v>2.32</v>
      </c>
      <c r="N324">
        <v>0.6105263157894737</v>
      </c>
      <c r="O324">
        <v>7</v>
      </c>
      <c r="P324">
        <v>0.06509372738446295</v>
      </c>
      <c r="Q324">
        <v>-0.052939440435611</v>
      </c>
      <c r="R324" t="s">
        <v>775</v>
      </c>
      <c r="S324" t="s">
        <v>787</v>
      </c>
      <c r="T324">
        <v>3622.538017</v>
      </c>
      <c r="U324" s="2">
        <v>44411</v>
      </c>
      <c r="V324" t="s">
        <v>790</v>
      </c>
    </row>
    <row r="325" spans="1:22">
      <c r="A325" s="1" t="s">
        <v>345</v>
      </c>
      <c r="B325">
        <f>HYPERLINK("https://www.suredividend.com/sure-analysis-SNY/","Sanofi")</f>
        <v>0</v>
      </c>
      <c r="C325">
        <v>49.01</v>
      </c>
      <c r="D325">
        <v>59</v>
      </c>
      <c r="E325">
        <v>0.8306779661016949</v>
      </c>
      <c r="F325">
        <v>0.03937971842481126</v>
      </c>
      <c r="G325">
        <v>0.03779951124337977</v>
      </c>
      <c r="H325">
        <v>0.04</v>
      </c>
      <c r="I325">
        <v>0.1102009063432736</v>
      </c>
      <c r="J325" t="s">
        <v>366</v>
      </c>
      <c r="K325" t="s">
        <v>772</v>
      </c>
      <c r="L325">
        <v>3.7</v>
      </c>
      <c r="M325">
        <v>1.93</v>
      </c>
      <c r="N325">
        <v>0.5216216216216216</v>
      </c>
      <c r="O325">
        <v>27</v>
      </c>
      <c r="P325">
        <v>0.04016469901021225</v>
      </c>
      <c r="Q325">
        <v>0.001006930047977</v>
      </c>
      <c r="R325" t="s">
        <v>775</v>
      </c>
      <c r="S325" t="s">
        <v>780</v>
      </c>
      <c r="T325">
        <v>123841.70413</v>
      </c>
      <c r="U325" s="2">
        <v>44408</v>
      </c>
      <c r="V325" t="s">
        <v>791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14.83</v>
      </c>
      <c r="D326">
        <v>16.49</v>
      </c>
      <c r="E326">
        <v>0.899332929047908</v>
      </c>
      <c r="F326">
        <v>0.03236682400539447</v>
      </c>
      <c r="G326">
        <v>0.02144714978340811</v>
      </c>
      <c r="H326">
        <v>0.06</v>
      </c>
      <c r="I326">
        <v>0.1087131092122786</v>
      </c>
      <c r="J326" t="s">
        <v>366</v>
      </c>
      <c r="K326" t="s">
        <v>366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0.5639995359677701</v>
      </c>
      <c r="R326" t="s">
        <v>775</v>
      </c>
      <c r="S326" t="s">
        <v>783</v>
      </c>
      <c r="T326">
        <v>19398.381708</v>
      </c>
      <c r="U326" s="2">
        <v>44443</v>
      </c>
      <c r="V326" t="s">
        <v>790</v>
      </c>
    </row>
    <row r="327" spans="1:22">
      <c r="A327" s="1" t="s">
        <v>347</v>
      </c>
      <c r="B327">
        <f>HYPERLINK("https://www.suredividend.com/sure-analysis-SUN/","Sunoco LP")</f>
        <v>0</v>
      </c>
      <c r="C327">
        <v>38.7</v>
      </c>
      <c r="D327">
        <v>44</v>
      </c>
      <c r="E327">
        <v>0.8795454545454546</v>
      </c>
      <c r="F327">
        <v>0.08527131782945735</v>
      </c>
      <c r="G327">
        <v>0.02600231879127368</v>
      </c>
      <c r="H327">
        <v>0.015</v>
      </c>
      <c r="I327">
        <v>0.1054997611111599</v>
      </c>
      <c r="J327" t="s">
        <v>366</v>
      </c>
      <c r="K327" t="s">
        <v>771</v>
      </c>
      <c r="L327">
        <v>6.75</v>
      </c>
      <c r="M327">
        <v>3.3</v>
      </c>
      <c r="N327">
        <v>0.4888888888888889</v>
      </c>
      <c r="O327">
        <v>0</v>
      </c>
      <c r="P327">
        <v>0</v>
      </c>
      <c r="Q327">
        <v>0.6969888314455971</v>
      </c>
      <c r="R327" t="s">
        <v>776</v>
      </c>
      <c r="S327" t="s">
        <v>788</v>
      </c>
      <c r="T327">
        <v>3225.72716</v>
      </c>
      <c r="U327" s="2">
        <v>44417</v>
      </c>
      <c r="V327" t="s">
        <v>794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36.3</v>
      </c>
      <c r="D328">
        <v>39</v>
      </c>
      <c r="E328">
        <v>0.9307692307692307</v>
      </c>
      <c r="F328">
        <v>0.03195592286501377</v>
      </c>
      <c r="G328">
        <v>0.01445221887325032</v>
      </c>
      <c r="H328">
        <v>0.06</v>
      </c>
      <c r="I328">
        <v>0.103274945858107</v>
      </c>
      <c r="J328" t="s">
        <v>366</v>
      </c>
      <c r="K328" t="s">
        <v>772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0.09128952542434</v>
      </c>
      <c r="R328" t="s">
        <v>775</v>
      </c>
      <c r="S328" t="s">
        <v>786</v>
      </c>
      <c r="T328">
        <v>100.375453</v>
      </c>
      <c r="U328" s="2">
        <v>44424</v>
      </c>
      <c r="V328" t="s">
        <v>794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16.02</v>
      </c>
      <c r="D329">
        <v>18</v>
      </c>
      <c r="E329">
        <v>0.89</v>
      </c>
      <c r="F329">
        <v>0.02372034956304619</v>
      </c>
      <c r="G329">
        <v>0.02358048826922654</v>
      </c>
      <c r="H329">
        <v>0.05</v>
      </c>
      <c r="I329">
        <v>0.100921138347724</v>
      </c>
      <c r="J329" t="s">
        <v>366</v>
      </c>
      <c r="K329" t="s">
        <v>489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0.5908639523336641</v>
      </c>
      <c r="R329" t="s">
        <v>775</v>
      </c>
      <c r="S329" t="s">
        <v>788</v>
      </c>
      <c r="T329">
        <v>6876.091184</v>
      </c>
      <c r="U329" s="2">
        <v>44422</v>
      </c>
      <c r="V329" t="s">
        <v>799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410.15</v>
      </c>
      <c r="D330">
        <v>319</v>
      </c>
      <c r="E330">
        <v>1.285736677115987</v>
      </c>
      <c r="F330">
        <v>0.006436669511154456</v>
      </c>
      <c r="G330">
        <v>-0.04902391953271346</v>
      </c>
      <c r="H330">
        <v>0.15</v>
      </c>
      <c r="I330">
        <v>0.1005131520529643</v>
      </c>
      <c r="J330" t="s">
        <v>366</v>
      </c>
      <c r="K330" t="s">
        <v>773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-0.210351167030317</v>
      </c>
      <c r="R330" t="s">
        <v>775</v>
      </c>
      <c r="S330" t="s">
        <v>786</v>
      </c>
      <c r="T330">
        <v>15578.601944</v>
      </c>
      <c r="U330" s="2">
        <v>44400</v>
      </c>
      <c r="V330" t="s">
        <v>792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97.95</v>
      </c>
      <c r="D331">
        <v>150</v>
      </c>
      <c r="E331">
        <v>0.653</v>
      </c>
      <c r="F331">
        <v>0.04614599285349667</v>
      </c>
      <c r="G331">
        <v>0.08897363126270386</v>
      </c>
      <c r="H331">
        <v>-0.03</v>
      </c>
      <c r="I331">
        <v>0.09729862066301798</v>
      </c>
      <c r="J331" t="s">
        <v>366</v>
      </c>
      <c r="K331" t="s">
        <v>772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0.265206372661725</v>
      </c>
      <c r="R331" t="s">
        <v>775</v>
      </c>
      <c r="S331" t="s">
        <v>781</v>
      </c>
      <c r="T331">
        <v>32765.780296</v>
      </c>
      <c r="U331" s="2">
        <v>44415</v>
      </c>
      <c r="V331" t="s">
        <v>797</v>
      </c>
    </row>
    <row r="332" spans="1:22">
      <c r="A332" s="1" t="s">
        <v>352</v>
      </c>
      <c r="B332">
        <f>HYPERLINK("https://www.suredividend.com/sure-analysis-LNC/","Lincoln National Corp.")</f>
        <v>0</v>
      </c>
      <c r="C332">
        <v>72.63</v>
      </c>
      <c r="D332">
        <v>78</v>
      </c>
      <c r="E332">
        <v>0.9311538461538461</v>
      </c>
      <c r="F332">
        <v>0.02313093762907889</v>
      </c>
      <c r="G332">
        <v>0.01436840062713585</v>
      </c>
      <c r="H332">
        <v>0.06</v>
      </c>
      <c r="I332">
        <v>0.09575052365356118</v>
      </c>
      <c r="J332" t="s">
        <v>366</v>
      </c>
      <c r="K332" t="s">
        <v>489</v>
      </c>
      <c r="L332">
        <v>9.199999999999999</v>
      </c>
      <c r="M332">
        <v>1.68</v>
      </c>
      <c r="N332">
        <v>0.1826086956521739</v>
      </c>
      <c r="O332">
        <v>11</v>
      </c>
      <c r="P332">
        <v>0.07033701387905711</v>
      </c>
      <c r="Q332">
        <v>1.142541077907902</v>
      </c>
      <c r="R332" t="s">
        <v>775</v>
      </c>
      <c r="S332" t="s">
        <v>786</v>
      </c>
      <c r="T332">
        <v>13648.870514</v>
      </c>
      <c r="U332" s="2">
        <v>44414</v>
      </c>
      <c r="V332" t="s">
        <v>792</v>
      </c>
    </row>
    <row r="333" spans="1:22">
      <c r="A333" s="1" t="s">
        <v>353</v>
      </c>
      <c r="B333">
        <f>HYPERLINK("https://www.suredividend.com/sure-analysis-FAF/","First American Financial Corp")</f>
        <v>0</v>
      </c>
      <c r="C333">
        <v>70.68000000000001</v>
      </c>
      <c r="D333">
        <v>78</v>
      </c>
      <c r="E333">
        <v>0.9061538461538462</v>
      </c>
      <c r="F333">
        <v>0.02886247877758913</v>
      </c>
      <c r="G333">
        <v>0.01990474517053076</v>
      </c>
      <c r="H333">
        <v>0.05</v>
      </c>
      <c r="I333">
        <v>0.09521344900767392</v>
      </c>
      <c r="J333" t="s">
        <v>366</v>
      </c>
      <c r="K333" t="s">
        <v>366</v>
      </c>
      <c r="L333">
        <v>7.12</v>
      </c>
      <c r="M333">
        <v>2.04</v>
      </c>
      <c r="N333">
        <v>0.2865168539325842</v>
      </c>
      <c r="O333">
        <v>10</v>
      </c>
      <c r="P333">
        <v>0.04970831195077574</v>
      </c>
      <c r="Q333">
        <v>0.373640789435326</v>
      </c>
      <c r="R333" t="s">
        <v>775</v>
      </c>
      <c r="S333" t="s">
        <v>786</v>
      </c>
      <c r="T333">
        <v>7769.139875</v>
      </c>
      <c r="U333" s="2">
        <v>44400</v>
      </c>
      <c r="V333" t="s">
        <v>792</v>
      </c>
    </row>
    <row r="334" spans="1:22">
      <c r="A334" s="1" t="s">
        <v>354</v>
      </c>
      <c r="B334">
        <f>HYPERLINK("https://www.suredividend.com/sure-analysis-NAVI/","Navient Corp")</f>
        <v>0</v>
      </c>
      <c r="C334">
        <v>19.4</v>
      </c>
      <c r="D334">
        <v>26</v>
      </c>
      <c r="E334">
        <v>0.7461538461538461</v>
      </c>
      <c r="F334">
        <v>0.03298969072164949</v>
      </c>
      <c r="G334">
        <v>0.06031357981646734</v>
      </c>
      <c r="H334">
        <v>0.01</v>
      </c>
      <c r="I334">
        <v>0.09489980267760201</v>
      </c>
      <c r="J334" t="s">
        <v>366</v>
      </c>
      <c r="K334" t="s">
        <v>366</v>
      </c>
      <c r="L334">
        <v>4.25</v>
      </c>
      <c r="M334">
        <v>0.64</v>
      </c>
      <c r="N334">
        <v>0.1505882352941177</v>
      </c>
      <c r="O334">
        <v>0</v>
      </c>
      <c r="P334">
        <v>0</v>
      </c>
      <c r="Q334">
        <v>1.138070886968788</v>
      </c>
      <c r="R334" t="s">
        <v>775</v>
      </c>
      <c r="S334" t="s">
        <v>786</v>
      </c>
      <c r="T334">
        <v>3256.099647</v>
      </c>
      <c r="U334" s="2">
        <v>44410</v>
      </c>
      <c r="V334" t="s">
        <v>794</v>
      </c>
    </row>
    <row r="335" spans="1:22">
      <c r="A335" s="1" t="s">
        <v>355</v>
      </c>
      <c r="B335">
        <f>HYPERLINK("https://www.suredividend.com/sure-analysis-ALE/","Allete, Inc.")</f>
        <v>0</v>
      </c>
      <c r="C335">
        <v>59.86</v>
      </c>
      <c r="D335">
        <v>63</v>
      </c>
      <c r="E335">
        <v>0.9501587301587302</v>
      </c>
      <c r="F335">
        <v>0.0420982292014701</v>
      </c>
      <c r="G335">
        <v>0.01027770124985361</v>
      </c>
      <c r="H335">
        <v>0.05</v>
      </c>
      <c r="I335">
        <v>0.09487969316417089</v>
      </c>
      <c r="J335" t="s">
        <v>366</v>
      </c>
      <c r="K335" t="s">
        <v>772</v>
      </c>
      <c r="L335">
        <v>3.15</v>
      </c>
      <c r="M335">
        <v>2.52</v>
      </c>
      <c r="N335">
        <v>0.8</v>
      </c>
      <c r="O335">
        <v>10</v>
      </c>
      <c r="P335">
        <v>0.02990332946790675</v>
      </c>
      <c r="Q335">
        <v>0.155681004241615</v>
      </c>
      <c r="R335" t="s">
        <v>775</v>
      </c>
      <c r="S335" t="s">
        <v>787</v>
      </c>
      <c r="T335">
        <v>3128.769603</v>
      </c>
      <c r="U335" s="2">
        <v>44417</v>
      </c>
      <c r="V335" t="s">
        <v>792</v>
      </c>
    </row>
    <row r="336" spans="1:22">
      <c r="A336" s="1" t="s">
        <v>356</v>
      </c>
      <c r="B336">
        <f>HYPERLINK("https://www.suredividend.com/sure-analysis-EVRG/","Evergy Inc")</f>
        <v>0</v>
      </c>
      <c r="C336">
        <v>62.01</v>
      </c>
      <c r="D336">
        <v>60</v>
      </c>
      <c r="E336">
        <v>1.0335</v>
      </c>
      <c r="F336">
        <v>0.03499435574907273</v>
      </c>
      <c r="G336">
        <v>-0.00656855215274621</v>
      </c>
      <c r="H336">
        <v>0.07000000000000001</v>
      </c>
      <c r="I336">
        <v>0.09472497186044371</v>
      </c>
      <c r="J336" t="s">
        <v>366</v>
      </c>
      <c r="K336" t="s">
        <v>772</v>
      </c>
      <c r="L336">
        <v>3.32</v>
      </c>
      <c r="M336">
        <v>2.17</v>
      </c>
      <c r="N336">
        <v>0.6536144578313253</v>
      </c>
      <c r="O336">
        <v>16</v>
      </c>
      <c r="P336">
        <v>0.06975116951377336</v>
      </c>
      <c r="Q336">
        <v>0.214417907817044</v>
      </c>
      <c r="R336" t="s">
        <v>775</v>
      </c>
      <c r="S336" t="s">
        <v>787</v>
      </c>
      <c r="T336">
        <v>14218.75881</v>
      </c>
      <c r="U336" s="2">
        <v>44439</v>
      </c>
      <c r="V336" t="s">
        <v>795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52.64</v>
      </c>
      <c r="D337">
        <v>56</v>
      </c>
      <c r="E337">
        <v>0.9400000000000001</v>
      </c>
      <c r="F337">
        <v>0.03894376899696048</v>
      </c>
      <c r="G337">
        <v>0.01245196889366262</v>
      </c>
      <c r="H337">
        <v>0.05</v>
      </c>
      <c r="I337">
        <v>0.09468739883379951</v>
      </c>
      <c r="J337" t="s">
        <v>366</v>
      </c>
      <c r="K337" t="s">
        <v>772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-0.136142838387816</v>
      </c>
      <c r="R337" t="s">
        <v>775</v>
      </c>
      <c r="S337" t="s">
        <v>784</v>
      </c>
      <c r="T337">
        <v>136059.408865</v>
      </c>
      <c r="U337" s="2">
        <v>44400</v>
      </c>
      <c r="V337" t="s">
        <v>795</v>
      </c>
    </row>
    <row r="338" spans="1:22">
      <c r="A338" s="1" t="s">
        <v>358</v>
      </c>
      <c r="B338">
        <f>HYPERLINK("https://www.suredividend.com/sure-analysis-POR/","Portland General Electric Co")</f>
        <v>0</v>
      </c>
      <c r="C338">
        <v>48.76</v>
      </c>
      <c r="D338">
        <v>52</v>
      </c>
      <c r="E338">
        <v>0.9376923076923076</v>
      </c>
      <c r="F338">
        <v>0.03527481542247744</v>
      </c>
      <c r="G338">
        <v>0.01294981471813927</v>
      </c>
      <c r="H338">
        <v>0.05</v>
      </c>
      <c r="I338">
        <v>0.0946558283124852</v>
      </c>
      <c r="J338" t="s">
        <v>366</v>
      </c>
      <c r="K338" t="s">
        <v>772</v>
      </c>
      <c r="L338">
        <v>2.75</v>
      </c>
      <c r="M338">
        <v>1.72</v>
      </c>
      <c r="N338">
        <v>0.6254545454545455</v>
      </c>
      <c r="O338">
        <v>14</v>
      </c>
      <c r="P338">
        <v>0.05983895403096029</v>
      </c>
      <c r="Q338">
        <v>0.3416798514136341</v>
      </c>
      <c r="R338" t="s">
        <v>775</v>
      </c>
      <c r="S338" t="s">
        <v>787</v>
      </c>
      <c r="T338">
        <v>4359.409986</v>
      </c>
      <c r="U338" s="2">
        <v>44408</v>
      </c>
      <c r="V338" t="s">
        <v>792</v>
      </c>
    </row>
    <row r="339" spans="1:22">
      <c r="A339" s="1" t="s">
        <v>359</v>
      </c>
      <c r="B339">
        <f>HYPERLINK("https://www.suredividend.com/sure-analysis-MPLX/","MPLX LP")</f>
        <v>0</v>
      </c>
      <c r="C339">
        <v>29.71</v>
      </c>
      <c r="D339">
        <v>29</v>
      </c>
      <c r="E339">
        <v>1.02448275862069</v>
      </c>
      <c r="F339">
        <v>0.09256142712891283</v>
      </c>
      <c r="G339">
        <v>-0.004825889692104179</v>
      </c>
      <c r="H339">
        <v>0.02</v>
      </c>
      <c r="I339">
        <v>0.09432528634619652</v>
      </c>
      <c r="J339" t="s">
        <v>366</v>
      </c>
      <c r="K339" t="s">
        <v>771</v>
      </c>
      <c r="L339">
        <v>4.1</v>
      </c>
      <c r="M339">
        <v>2.75</v>
      </c>
      <c r="N339">
        <v>0.6707317073170732</v>
      </c>
      <c r="O339">
        <v>8</v>
      </c>
      <c r="P339">
        <v>0.02025369886610107</v>
      </c>
      <c r="Q339">
        <v>0.9323577235772351</v>
      </c>
      <c r="R339" t="s">
        <v>776</v>
      </c>
      <c r="S339" t="s">
        <v>788</v>
      </c>
      <c r="T339">
        <v>30471.298785</v>
      </c>
      <c r="U339" s="2">
        <v>44416</v>
      </c>
      <c r="V339" t="s">
        <v>797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50.12</v>
      </c>
      <c r="D340">
        <v>54</v>
      </c>
      <c r="E340">
        <v>0.9281481481481481</v>
      </c>
      <c r="F340">
        <v>0.06185155626496409</v>
      </c>
      <c r="G340">
        <v>0.01502453367223189</v>
      </c>
      <c r="H340">
        <v>0.03</v>
      </c>
      <c r="I340">
        <v>0.09410125628791244</v>
      </c>
      <c r="J340" t="s">
        <v>366</v>
      </c>
      <c r="K340" t="s">
        <v>771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0.4731471030850261</v>
      </c>
      <c r="R340" t="s">
        <v>775</v>
      </c>
      <c r="S340" t="s">
        <v>788</v>
      </c>
      <c r="T340">
        <v>132338.317969</v>
      </c>
      <c r="U340" s="2">
        <v>44425</v>
      </c>
      <c r="V340" t="s">
        <v>795</v>
      </c>
    </row>
    <row r="341" spans="1:22">
      <c r="A341" s="1" t="s">
        <v>361</v>
      </c>
      <c r="B341">
        <f>HYPERLINK("https://www.suredividend.com/sure-analysis-GPS/","Gap, Inc.")</f>
        <v>0</v>
      </c>
      <c r="C341">
        <v>23.2</v>
      </c>
      <c r="D341">
        <v>27.88</v>
      </c>
      <c r="E341">
        <v>0.8321377331420373</v>
      </c>
      <c r="F341">
        <v>0.02068965517241379</v>
      </c>
      <c r="G341">
        <v>0.03743514616042631</v>
      </c>
      <c r="H341">
        <v>0.04</v>
      </c>
      <c r="I341">
        <v>0.09378571615806774</v>
      </c>
      <c r="J341" t="s">
        <v>366</v>
      </c>
      <c r="K341" t="s">
        <v>489</v>
      </c>
      <c r="L341">
        <v>2.15</v>
      </c>
      <c r="M341">
        <v>0.48</v>
      </c>
      <c r="N341">
        <v>0.2232558139534884</v>
      </c>
      <c r="O341">
        <v>0</v>
      </c>
      <c r="P341">
        <v>0</v>
      </c>
      <c r="Q341">
        <v>0.1865490346503</v>
      </c>
      <c r="R341" t="s">
        <v>775</v>
      </c>
      <c r="S341" t="s">
        <v>785</v>
      </c>
      <c r="T341">
        <v>8725.637508</v>
      </c>
      <c r="U341" s="2">
        <v>44460</v>
      </c>
      <c r="V341" t="s">
        <v>796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26.02</v>
      </c>
      <c r="D342">
        <v>31</v>
      </c>
      <c r="E342">
        <v>0.8393548387096774</v>
      </c>
      <c r="F342">
        <v>0.03958493466564181</v>
      </c>
      <c r="G342">
        <v>0.03564492259412</v>
      </c>
      <c r="H342">
        <v>0.025</v>
      </c>
      <c r="I342">
        <v>0.09325593252453124</v>
      </c>
      <c r="J342" t="s">
        <v>366</v>
      </c>
      <c r="K342" t="s">
        <v>772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0.23963792282039</v>
      </c>
      <c r="R342" t="s">
        <v>775</v>
      </c>
      <c r="S342" t="s">
        <v>786</v>
      </c>
      <c r="T342">
        <v>28838.062274</v>
      </c>
      <c r="U342" s="2">
        <v>44417</v>
      </c>
      <c r="V342" t="s">
        <v>791</v>
      </c>
    </row>
    <row r="343" spans="1:22">
      <c r="A343" s="1" t="s">
        <v>363</v>
      </c>
      <c r="B343">
        <f>HYPERLINK("https://www.suredividend.com/sure-analysis-DDAIF/","Daimler AG")</f>
        <v>0</v>
      </c>
      <c r="C343">
        <v>93.29000000000001</v>
      </c>
      <c r="D343">
        <v>124</v>
      </c>
      <c r="E343">
        <v>0.7523387096774194</v>
      </c>
      <c r="F343">
        <v>0.01747239789902455</v>
      </c>
      <c r="G343">
        <v>0.05856448296171424</v>
      </c>
      <c r="H343">
        <v>0.02</v>
      </c>
      <c r="I343">
        <v>0.09305233910527066</v>
      </c>
      <c r="J343" t="s">
        <v>366</v>
      </c>
      <c r="K343" t="s">
        <v>489</v>
      </c>
      <c r="L343">
        <v>15.5</v>
      </c>
      <c r="M343">
        <v>1.63</v>
      </c>
      <c r="N343">
        <v>0.1051612903225806</v>
      </c>
      <c r="O343">
        <v>1</v>
      </c>
      <c r="P343">
        <v>0.02003947753885926</v>
      </c>
      <c r="Q343">
        <v>0.640696447414703</v>
      </c>
      <c r="R343" t="s">
        <v>775</v>
      </c>
      <c r="S343" t="s">
        <v>785</v>
      </c>
      <c r="T343">
        <v>99805.135431</v>
      </c>
      <c r="U343" s="2">
        <v>44402</v>
      </c>
      <c r="V343" t="s">
        <v>794</v>
      </c>
    </row>
    <row r="344" spans="1:22">
      <c r="A344" s="1" t="s">
        <v>364</v>
      </c>
      <c r="B344">
        <f>HYPERLINK("https://www.suredividend.com/sure-analysis-TM/","Toyota Motor Corporation")</f>
        <v>0</v>
      </c>
      <c r="C344">
        <v>171.97</v>
      </c>
      <c r="D344">
        <v>209</v>
      </c>
      <c r="E344">
        <v>0.822822966507177</v>
      </c>
      <c r="F344">
        <v>0.02849334186195267</v>
      </c>
      <c r="G344">
        <v>0.0397734384676085</v>
      </c>
      <c r="H344">
        <v>0.03</v>
      </c>
      <c r="I344">
        <v>0.09179930036319472</v>
      </c>
      <c r="J344" t="s">
        <v>366</v>
      </c>
      <c r="K344" t="s">
        <v>366</v>
      </c>
      <c r="L344">
        <v>23.25</v>
      </c>
      <c r="M344">
        <v>4.9</v>
      </c>
      <c r="N344">
        <v>0.210752688172043</v>
      </c>
      <c r="O344">
        <v>2</v>
      </c>
      <c r="P344">
        <v>0</v>
      </c>
      <c r="Q344">
        <v>0.322937741843665</v>
      </c>
      <c r="R344" t="s">
        <v>775</v>
      </c>
      <c r="S344" t="s">
        <v>785</v>
      </c>
      <c r="T344">
        <v>280568.83935</v>
      </c>
      <c r="U344" s="2">
        <v>44434</v>
      </c>
      <c r="V344" t="s">
        <v>794</v>
      </c>
    </row>
    <row r="345" spans="1:22">
      <c r="A345" s="1" t="s">
        <v>365</v>
      </c>
      <c r="B345">
        <f>HYPERLINK("https://www.suredividend.com/sure-analysis-KLAC/","KLA Corp.")</f>
        <v>0</v>
      </c>
      <c r="C345">
        <v>326.05</v>
      </c>
      <c r="D345">
        <v>323</v>
      </c>
      <c r="E345">
        <v>1.009442724458204</v>
      </c>
      <c r="F345">
        <v>0.01288145989878853</v>
      </c>
      <c r="G345">
        <v>-0.001877918623476527</v>
      </c>
      <c r="H345">
        <v>0.08</v>
      </c>
      <c r="I345">
        <v>0.09048590226048558</v>
      </c>
      <c r="J345" t="s">
        <v>366</v>
      </c>
      <c r="K345" t="s">
        <v>489</v>
      </c>
      <c r="L345">
        <v>19</v>
      </c>
      <c r="M345">
        <v>4.2</v>
      </c>
      <c r="N345">
        <v>0.2210526315789474</v>
      </c>
      <c r="O345">
        <v>12</v>
      </c>
      <c r="P345">
        <v>0.09986525071768737</v>
      </c>
      <c r="Q345">
        <v>0.564922317841698</v>
      </c>
      <c r="R345" t="s">
        <v>775</v>
      </c>
      <c r="S345" t="s">
        <v>783</v>
      </c>
      <c r="T345">
        <v>49557.220161</v>
      </c>
      <c r="U345" s="2">
        <v>44417</v>
      </c>
      <c r="V345" t="s">
        <v>794</v>
      </c>
    </row>
    <row r="346" spans="1:22">
      <c r="A346" s="1" t="s">
        <v>366</v>
      </c>
      <c r="B346">
        <f>HYPERLINK("https://www.suredividend.com/sure-analysis-C/","Citigroup Inc")</f>
        <v>0</v>
      </c>
      <c r="C346">
        <v>72.34999999999999</v>
      </c>
      <c r="D346">
        <v>99</v>
      </c>
      <c r="E346">
        <v>0.7308080808080808</v>
      </c>
      <c r="F346">
        <v>0.02819626814098134</v>
      </c>
      <c r="G346">
        <v>0.06472960979644227</v>
      </c>
      <c r="H346">
        <v>0</v>
      </c>
      <c r="I346">
        <v>0.08974581158808337</v>
      </c>
      <c r="J346" t="s">
        <v>366</v>
      </c>
      <c r="K346" t="s">
        <v>366</v>
      </c>
      <c r="L346">
        <v>9.9</v>
      </c>
      <c r="M346">
        <v>2.04</v>
      </c>
      <c r="N346">
        <v>0.2060606060606061</v>
      </c>
      <c r="O346">
        <v>6</v>
      </c>
      <c r="P346">
        <v>0.06000153927394081</v>
      </c>
      <c r="Q346">
        <v>0.6679346197293491</v>
      </c>
      <c r="R346" t="s">
        <v>775</v>
      </c>
      <c r="S346" t="s">
        <v>786</v>
      </c>
      <c r="T346">
        <v>146637.90799</v>
      </c>
      <c r="U346" s="2">
        <v>44394</v>
      </c>
      <c r="V346" t="s">
        <v>793</v>
      </c>
    </row>
    <row r="347" spans="1:22">
      <c r="A347" s="1" t="s">
        <v>367</v>
      </c>
      <c r="B347">
        <f>HYPERLINK("https://www.suredividend.com/sure-analysis-CCI/","Crown Castle International Corp")</f>
        <v>0</v>
      </c>
      <c r="C347">
        <v>169.82</v>
      </c>
      <c r="D347">
        <v>164</v>
      </c>
      <c r="E347">
        <v>1.035487804878049</v>
      </c>
      <c r="F347">
        <v>0.03132728771640561</v>
      </c>
      <c r="G347">
        <v>-0.006950259396609537</v>
      </c>
      <c r="H347">
        <v>0.07000000000000001</v>
      </c>
      <c r="I347">
        <v>0.08966276819036456</v>
      </c>
      <c r="J347" t="s">
        <v>366</v>
      </c>
      <c r="K347" t="s">
        <v>366</v>
      </c>
      <c r="L347">
        <v>6.85</v>
      </c>
      <c r="M347">
        <v>5.32</v>
      </c>
      <c r="N347">
        <v>0.7766423357664234</v>
      </c>
      <c r="O347">
        <v>7</v>
      </c>
      <c r="P347">
        <v>0.05000563166277994</v>
      </c>
      <c r="Q347">
        <v>0.046377145575325</v>
      </c>
      <c r="R347" t="s">
        <v>777</v>
      </c>
      <c r="S347" t="s">
        <v>789</v>
      </c>
      <c r="T347">
        <v>73395.584157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HYPERLINK("https://www.suredividend.com/sure-analysis-PFG/","Principal Financial Group Inc")</f>
        <v>0</v>
      </c>
      <c r="C348">
        <v>68.92</v>
      </c>
      <c r="D348">
        <v>71</v>
      </c>
      <c r="E348">
        <v>0.9707042253521126</v>
      </c>
      <c r="F348">
        <v>0.03656413232733604</v>
      </c>
      <c r="G348">
        <v>0.005964409756732625</v>
      </c>
      <c r="H348">
        <v>0.05</v>
      </c>
      <c r="I348">
        <v>0.08922870768352276</v>
      </c>
      <c r="J348" t="s">
        <v>366</v>
      </c>
      <c r="K348" t="s">
        <v>366</v>
      </c>
      <c r="L348">
        <v>6.45</v>
      </c>
      <c r="M348">
        <v>2.52</v>
      </c>
      <c r="N348">
        <v>0.3906976744186046</v>
      </c>
      <c r="O348">
        <v>14</v>
      </c>
      <c r="P348">
        <v>0.05985358218414349</v>
      </c>
      <c r="Q348">
        <v>0.6883921812645301</v>
      </c>
      <c r="R348" t="s">
        <v>775</v>
      </c>
      <c r="S348" t="s">
        <v>786</v>
      </c>
      <c r="T348">
        <v>18497.722199</v>
      </c>
      <c r="U348" s="2">
        <v>44410</v>
      </c>
      <c r="V348" t="s">
        <v>794</v>
      </c>
    </row>
    <row r="349" spans="1:22">
      <c r="A349" s="1" t="s">
        <v>369</v>
      </c>
      <c r="B349">
        <f>HYPERLINK("https://www.suredividend.com/sure-analysis-MCHP/","Microchip Technology, Inc.")</f>
        <v>0</v>
      </c>
      <c r="C349">
        <v>146.14</v>
      </c>
      <c r="D349">
        <v>144</v>
      </c>
      <c r="E349">
        <v>1.014861111111111</v>
      </c>
      <c r="F349">
        <v>0.01197481866703161</v>
      </c>
      <c r="G349">
        <v>-0.002946005342059133</v>
      </c>
      <c r="H349">
        <v>0.08</v>
      </c>
      <c r="I349">
        <v>0.08695057985515353</v>
      </c>
      <c r="J349" t="s">
        <v>366</v>
      </c>
      <c r="K349" t="s">
        <v>489</v>
      </c>
      <c r="L349">
        <v>8.49</v>
      </c>
      <c r="M349">
        <v>1.75</v>
      </c>
      <c r="N349">
        <v>0.2061248527679623</v>
      </c>
      <c r="O349">
        <v>19</v>
      </c>
      <c r="P349">
        <v>0.04967139653467445</v>
      </c>
      <c r="Q349">
        <v>1.593475317263274</v>
      </c>
      <c r="R349" t="s">
        <v>775</v>
      </c>
      <c r="S349" t="s">
        <v>783</v>
      </c>
      <c r="T349">
        <v>40048.23059</v>
      </c>
      <c r="U349" s="2">
        <v>44418</v>
      </c>
      <c r="V349" t="s">
        <v>790</v>
      </c>
    </row>
    <row r="350" spans="1:22">
      <c r="A350" s="1" t="s">
        <v>370</v>
      </c>
      <c r="B350">
        <f>HYPERLINK("https://www.suredividend.com/sure-analysis-BASFY/","Basf SE")</f>
        <v>0</v>
      </c>
      <c r="C350">
        <v>18.43</v>
      </c>
      <c r="D350">
        <v>19.6</v>
      </c>
      <c r="E350">
        <v>0.9403061224489795</v>
      </c>
      <c r="F350">
        <v>0.05100379815518177</v>
      </c>
      <c r="G350">
        <v>0.01238603831274165</v>
      </c>
      <c r="H350">
        <v>0.03</v>
      </c>
      <c r="I350">
        <v>0.08549766498588607</v>
      </c>
      <c r="J350" t="s">
        <v>366</v>
      </c>
      <c r="K350" t="s">
        <v>772</v>
      </c>
      <c r="L350">
        <v>1.51</v>
      </c>
      <c r="M350">
        <v>0.9399999999999999</v>
      </c>
      <c r="N350">
        <v>0.6225165562913907</v>
      </c>
      <c r="O350">
        <v>0</v>
      </c>
      <c r="P350">
        <v>0.02431988176177757</v>
      </c>
      <c r="Q350">
        <v>0.190668466990122</v>
      </c>
      <c r="R350" t="s">
        <v>775</v>
      </c>
      <c r="S350" t="s">
        <v>781</v>
      </c>
      <c r="T350">
        <v>67710.249322</v>
      </c>
      <c r="U350" s="2">
        <v>44406</v>
      </c>
      <c r="V350" t="s">
        <v>801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5.24</v>
      </c>
      <c r="D351">
        <v>5.6</v>
      </c>
      <c r="E351">
        <v>0.9357142857142858</v>
      </c>
      <c r="F351">
        <v>0.03244274809160305</v>
      </c>
      <c r="G351">
        <v>0.0133777113450837</v>
      </c>
      <c r="H351">
        <v>0.04</v>
      </c>
      <c r="I351">
        <v>0.08532439601369957</v>
      </c>
      <c r="J351" t="s">
        <v>366</v>
      </c>
      <c r="K351" t="s">
        <v>366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0.795812056616059</v>
      </c>
      <c r="R351" t="s">
        <v>775</v>
      </c>
      <c r="S351" t="s">
        <v>786</v>
      </c>
      <c r="T351">
        <v>11030.927757</v>
      </c>
      <c r="U351" s="2">
        <v>44438</v>
      </c>
      <c r="V351" t="s">
        <v>795</v>
      </c>
    </row>
    <row r="352" spans="1:22">
      <c r="A352" s="1" t="s">
        <v>372</v>
      </c>
      <c r="B352">
        <f>HYPERLINK("https://www.suredividend.com/sure-analysis-CE/","Celanese Corp")</f>
        <v>0</v>
      </c>
      <c r="C352">
        <v>159.07</v>
      </c>
      <c r="D352">
        <v>178</v>
      </c>
      <c r="E352">
        <v>0.8936516853932583</v>
      </c>
      <c r="F352">
        <v>0.01709939020556988</v>
      </c>
      <c r="G352">
        <v>0.02274259618510555</v>
      </c>
      <c r="H352">
        <v>0.04</v>
      </c>
      <c r="I352">
        <v>0.0810175174551333</v>
      </c>
      <c r="J352" t="s">
        <v>366</v>
      </c>
      <c r="K352" t="s">
        <v>489</v>
      </c>
      <c r="L352">
        <v>15.5</v>
      </c>
      <c r="M352">
        <v>2.72</v>
      </c>
      <c r="N352">
        <v>0.175483870967742</v>
      </c>
      <c r="O352">
        <v>11</v>
      </c>
      <c r="P352">
        <v>0.09997050830829379</v>
      </c>
      <c r="Q352">
        <v>0.376501262102904</v>
      </c>
      <c r="R352" t="s">
        <v>775</v>
      </c>
      <c r="S352" t="s">
        <v>782</v>
      </c>
      <c r="T352">
        <v>17675.133359</v>
      </c>
      <c r="U352" s="2">
        <v>44400</v>
      </c>
      <c r="V352" t="s">
        <v>792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25.03</v>
      </c>
      <c r="D353">
        <v>30</v>
      </c>
      <c r="E353">
        <v>0.8343333333333334</v>
      </c>
      <c r="F353">
        <v>0.02716739912105473</v>
      </c>
      <c r="G353">
        <v>0.03688855544697089</v>
      </c>
      <c r="H353">
        <v>0.02</v>
      </c>
      <c r="I353">
        <v>0.08006265271137614</v>
      </c>
      <c r="J353" t="s">
        <v>366</v>
      </c>
      <c r="K353" t="s">
        <v>489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0.9674424819801761</v>
      </c>
      <c r="R353" t="s">
        <v>775</v>
      </c>
      <c r="S353" t="s">
        <v>786</v>
      </c>
      <c r="T353">
        <v>11548.636354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47.38</v>
      </c>
      <c r="D354">
        <v>47</v>
      </c>
      <c r="E354">
        <v>1.008085106382979</v>
      </c>
      <c r="F354">
        <v>0.03376952300548755</v>
      </c>
      <c r="G354">
        <v>-0.001609223213680622</v>
      </c>
      <c r="H354">
        <v>0.05</v>
      </c>
      <c r="I354">
        <v>0.07720541924369262</v>
      </c>
      <c r="J354" t="s">
        <v>366</v>
      </c>
      <c r="K354" t="s">
        <v>772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0.193974185159238</v>
      </c>
      <c r="R354" t="s">
        <v>775</v>
      </c>
      <c r="S354" t="s">
        <v>779</v>
      </c>
      <c r="T354">
        <v>18656.912954</v>
      </c>
      <c r="U354" s="2">
        <v>44398</v>
      </c>
      <c r="V354" t="s">
        <v>795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62.61</v>
      </c>
      <c r="D355">
        <v>63</v>
      </c>
      <c r="E355">
        <v>0.9938095238095238</v>
      </c>
      <c r="F355">
        <v>0.005111004631847948</v>
      </c>
      <c r="G355">
        <v>0.001242714857842442</v>
      </c>
      <c r="H355">
        <v>0.07000000000000001</v>
      </c>
      <c r="I355">
        <v>0.07580510650107275</v>
      </c>
      <c r="J355" t="s">
        <v>366</v>
      </c>
      <c r="K355" t="s">
        <v>773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0.7334270969456681</v>
      </c>
      <c r="R355" t="s">
        <v>775</v>
      </c>
      <c r="S355" t="s">
        <v>783</v>
      </c>
      <c r="T355">
        <v>9130.393134</v>
      </c>
      <c r="U355" s="2">
        <v>44369</v>
      </c>
      <c r="V355" t="s">
        <v>792</v>
      </c>
    </row>
    <row r="356" spans="1:22">
      <c r="A356" s="1" t="s">
        <v>376</v>
      </c>
      <c r="B356">
        <f>HYPERLINK("https://www.suredividend.com/sure-analysis-FLO/","Flowers Foods, Inc.")</f>
        <v>0</v>
      </c>
      <c r="C356">
        <v>24.79</v>
      </c>
      <c r="D356">
        <v>24</v>
      </c>
      <c r="E356">
        <v>1.032916666666667</v>
      </c>
      <c r="F356">
        <v>0.03388463089955628</v>
      </c>
      <c r="G356">
        <v>-0.00645637063163329</v>
      </c>
      <c r="H356">
        <v>0.05</v>
      </c>
      <c r="I356">
        <v>0.07462159813909586</v>
      </c>
      <c r="J356" t="s">
        <v>366</v>
      </c>
      <c r="K356" t="s">
        <v>772</v>
      </c>
      <c r="L356">
        <v>1.2</v>
      </c>
      <c r="M356">
        <v>0.84</v>
      </c>
      <c r="N356">
        <v>0.7</v>
      </c>
      <c r="O356">
        <v>19</v>
      </c>
      <c r="P356">
        <v>0.05154749679728043</v>
      </c>
      <c r="Q356">
        <v>0.039870802659451</v>
      </c>
      <c r="R356" t="s">
        <v>775</v>
      </c>
      <c r="S356" t="s">
        <v>784</v>
      </c>
      <c r="T356">
        <v>5249.385428</v>
      </c>
      <c r="U356" s="2">
        <v>44422</v>
      </c>
      <c r="V356" t="s">
        <v>797</v>
      </c>
    </row>
    <row r="357" spans="1:22">
      <c r="A357" s="1" t="s">
        <v>377</v>
      </c>
      <c r="B357">
        <f>HYPERLINK("https://www.suredividend.com/sure-analysis-PKX/","Posco")</f>
        <v>0</v>
      </c>
      <c r="C357">
        <v>67.37</v>
      </c>
      <c r="D357">
        <v>111</v>
      </c>
      <c r="E357">
        <v>0.606936936936937</v>
      </c>
      <c r="F357">
        <v>0.03146801246845777</v>
      </c>
      <c r="G357">
        <v>0.1050229204772628</v>
      </c>
      <c r="H357">
        <v>-0.05</v>
      </c>
      <c r="I357">
        <v>0.07449121089439648</v>
      </c>
      <c r="J357" t="s">
        <v>366</v>
      </c>
      <c r="K357" t="s">
        <v>366</v>
      </c>
      <c r="L357">
        <v>11.13</v>
      </c>
      <c r="M357">
        <v>2.12</v>
      </c>
      <c r="N357">
        <v>0.1904761904761905</v>
      </c>
      <c r="O357">
        <v>0</v>
      </c>
      <c r="P357">
        <v>0</v>
      </c>
      <c r="Q357">
        <v>0.5606214687956781</v>
      </c>
      <c r="R357" t="s">
        <v>775</v>
      </c>
      <c r="S357" t="s">
        <v>781</v>
      </c>
      <c r="T357">
        <v>23495.108296</v>
      </c>
      <c r="U357" s="2">
        <v>44422</v>
      </c>
      <c r="V357" t="s">
        <v>790</v>
      </c>
    </row>
    <row r="358" spans="1:22">
      <c r="A358" s="1" t="s">
        <v>378</v>
      </c>
      <c r="B358">
        <f>HYPERLINK("https://www.suredividend.com/sure-analysis-DFS/","Discover Financial Services")</f>
        <v>0</v>
      </c>
      <c r="C358">
        <v>128.35</v>
      </c>
      <c r="D358">
        <v>148</v>
      </c>
      <c r="E358">
        <v>0.8672297297297297</v>
      </c>
      <c r="F358">
        <v>0.01558239189715621</v>
      </c>
      <c r="G358">
        <v>0.02890000297327977</v>
      </c>
      <c r="H358">
        <v>0.03</v>
      </c>
      <c r="I358">
        <v>0.07414693490541935</v>
      </c>
      <c r="J358" t="s">
        <v>366</v>
      </c>
      <c r="K358" t="s">
        <v>489</v>
      </c>
      <c r="L358">
        <v>15.6</v>
      </c>
      <c r="M358">
        <v>2</v>
      </c>
      <c r="N358">
        <v>0.1282051282051282</v>
      </c>
      <c r="O358">
        <v>10</v>
      </c>
      <c r="P358">
        <v>0.0602809527753625</v>
      </c>
      <c r="Q358">
        <v>1.013813489647727</v>
      </c>
      <c r="R358" t="s">
        <v>775</v>
      </c>
      <c r="S358" t="s">
        <v>786</v>
      </c>
      <c r="T358">
        <v>38436.774274</v>
      </c>
      <c r="U358" s="2">
        <v>44403</v>
      </c>
      <c r="V358" t="s">
        <v>794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49.95</v>
      </c>
      <c r="D359">
        <v>57</v>
      </c>
      <c r="E359">
        <v>0.8763157894736843</v>
      </c>
      <c r="F359">
        <v>0.01761761761761762</v>
      </c>
      <c r="G359">
        <v>0.02675747342571522</v>
      </c>
      <c r="H359">
        <v>0.03</v>
      </c>
      <c r="I359">
        <v>0.07389977344146836</v>
      </c>
      <c r="J359" t="s">
        <v>366</v>
      </c>
      <c r="K359" t="s">
        <v>489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0.774599249658935</v>
      </c>
      <c r="R359" t="s">
        <v>775</v>
      </c>
      <c r="S359" t="s">
        <v>786</v>
      </c>
      <c r="T359">
        <v>28456.470844</v>
      </c>
      <c r="U359" s="2">
        <v>44404</v>
      </c>
      <c r="V359" t="s">
        <v>794</v>
      </c>
    </row>
    <row r="360" spans="1:22">
      <c r="A360" s="1" t="s">
        <v>380</v>
      </c>
      <c r="B360">
        <f>HYPERLINK("https://www.suredividend.com/sure-analysis-CPB/","Campbell Soup Co.")</f>
        <v>0</v>
      </c>
      <c r="C360">
        <v>42.21</v>
      </c>
      <c r="D360">
        <v>46</v>
      </c>
      <c r="E360">
        <v>0.917608695652174</v>
      </c>
      <c r="F360">
        <v>0.03506278133143804</v>
      </c>
      <c r="G360">
        <v>0.01734556438316481</v>
      </c>
      <c r="H360">
        <v>0.025</v>
      </c>
      <c r="I360">
        <v>0.07205221925925342</v>
      </c>
      <c r="J360" t="s">
        <v>366</v>
      </c>
      <c r="K360" t="s">
        <v>772</v>
      </c>
      <c r="L360">
        <v>2.8</v>
      </c>
      <c r="M360">
        <v>1.48</v>
      </c>
      <c r="N360">
        <v>0.5285714285714286</v>
      </c>
      <c r="O360">
        <v>0</v>
      </c>
      <c r="P360">
        <v>0.01444167341264735</v>
      </c>
      <c r="Q360">
        <v>-0.10078417755092</v>
      </c>
      <c r="R360" t="s">
        <v>775</v>
      </c>
      <c r="S360" t="s">
        <v>784</v>
      </c>
      <c r="T360">
        <v>12727.063932</v>
      </c>
      <c r="U360" s="2">
        <v>44453</v>
      </c>
      <c r="V360" t="s">
        <v>792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124.21</v>
      </c>
      <c r="D361">
        <v>124</v>
      </c>
      <c r="E361">
        <v>1.001693548387097</v>
      </c>
      <c r="F361">
        <v>0.01320344577731262</v>
      </c>
      <c r="G361">
        <v>-0.0003383659315446819</v>
      </c>
      <c r="H361">
        <v>0.06</v>
      </c>
      <c r="I361">
        <v>0.07102688692838477</v>
      </c>
      <c r="J361" t="s">
        <v>366</v>
      </c>
      <c r="K361" t="s">
        <v>489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0.30597524945063</v>
      </c>
      <c r="R361" t="s">
        <v>775</v>
      </c>
      <c r="S361" t="s">
        <v>785</v>
      </c>
      <c r="T361">
        <v>6877.040795</v>
      </c>
      <c r="U361" s="2">
        <v>44368</v>
      </c>
      <c r="V361" t="s">
        <v>792</v>
      </c>
    </row>
    <row r="362" spans="1:22">
      <c r="A362" s="1" t="s">
        <v>382</v>
      </c>
      <c r="B362">
        <f>HYPERLINK("https://www.suredividend.com/sure-analysis-FCX/","Freeport-McMoRan Inc")</f>
        <v>0</v>
      </c>
      <c r="C362">
        <v>34.13</v>
      </c>
      <c r="D362">
        <v>38</v>
      </c>
      <c r="E362">
        <v>0.8981578947368422</v>
      </c>
      <c r="F362">
        <v>0.008789920890711983</v>
      </c>
      <c r="G362">
        <v>0.0217142760546456</v>
      </c>
      <c r="H362">
        <v>0.04</v>
      </c>
      <c r="I362">
        <v>0.07067967924306573</v>
      </c>
      <c r="J362" t="s">
        <v>366</v>
      </c>
      <c r="K362" t="s">
        <v>773</v>
      </c>
      <c r="L362">
        <v>2.9</v>
      </c>
      <c r="M362">
        <v>0.3</v>
      </c>
      <c r="N362">
        <v>0.103448275862069</v>
      </c>
      <c r="O362">
        <v>0</v>
      </c>
      <c r="P362">
        <v>0.05922384104881218</v>
      </c>
      <c r="Q362">
        <v>0.9894378511972761</v>
      </c>
      <c r="R362" t="s">
        <v>775</v>
      </c>
      <c r="S362" t="s">
        <v>781</v>
      </c>
      <c r="T362">
        <v>50105.037392</v>
      </c>
      <c r="U362" s="2">
        <v>44401</v>
      </c>
      <c r="V362" t="s">
        <v>793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61.46</v>
      </c>
      <c r="D363">
        <v>65</v>
      </c>
      <c r="E363">
        <v>0.9455384615384615</v>
      </c>
      <c r="F363">
        <v>0.03416856492027335</v>
      </c>
      <c r="G363">
        <v>0.01126309905697398</v>
      </c>
      <c r="H363">
        <v>0.03</v>
      </c>
      <c r="I363">
        <v>0.07060681911748223</v>
      </c>
      <c r="J363" t="s">
        <v>366</v>
      </c>
      <c r="K363" t="s">
        <v>772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0.01880124258609</v>
      </c>
      <c r="R363" t="s">
        <v>775</v>
      </c>
      <c r="S363" t="s">
        <v>784</v>
      </c>
      <c r="T363">
        <v>37225.8581</v>
      </c>
      <c r="U363" s="2">
        <v>44461</v>
      </c>
      <c r="V363" t="s">
        <v>795</v>
      </c>
    </row>
    <row r="364" spans="1:22">
      <c r="A364" s="1" t="s">
        <v>384</v>
      </c>
      <c r="B364">
        <f>HYPERLINK("https://www.suredividend.com/sure-analysis-BMWYY/","Bayerische Motoren Werke AG")</f>
        <v>0</v>
      </c>
      <c r="C364">
        <v>32.63</v>
      </c>
      <c r="D364">
        <v>35</v>
      </c>
      <c r="E364">
        <v>0.9322857142857144</v>
      </c>
      <c r="F364">
        <v>0.02359791602819491</v>
      </c>
      <c r="G364">
        <v>0.01412197633377033</v>
      </c>
      <c r="H364">
        <v>0.03</v>
      </c>
      <c r="I364">
        <v>0.06990694341881376</v>
      </c>
      <c r="J364" t="s">
        <v>366</v>
      </c>
      <c r="K364" t="s">
        <v>489</v>
      </c>
      <c r="L364">
        <v>4</v>
      </c>
      <c r="M364">
        <v>0.77</v>
      </c>
      <c r="N364">
        <v>0.1925</v>
      </c>
      <c r="O364">
        <v>0</v>
      </c>
      <c r="P364">
        <v>0.09998355396348346</v>
      </c>
      <c r="Q364">
        <v>0.280612244897959</v>
      </c>
      <c r="R364" t="s">
        <v>775</v>
      </c>
      <c r="S364" t="s">
        <v>785</v>
      </c>
      <c r="T364">
        <v>58929.309736</v>
      </c>
      <c r="U364" s="2">
        <v>44439</v>
      </c>
      <c r="V364" t="s">
        <v>795</v>
      </c>
    </row>
    <row r="365" spans="1:22">
      <c r="A365" s="1" t="s">
        <v>385</v>
      </c>
      <c r="B365">
        <f>HYPERLINK("https://www.suredividend.com/sure-analysis-OKE/","Oneok Inc.")</f>
        <v>0</v>
      </c>
      <c r="C365">
        <v>61.63</v>
      </c>
      <c r="D365">
        <v>57</v>
      </c>
      <c r="E365">
        <v>1.081228070175439</v>
      </c>
      <c r="F365">
        <v>0.06068473146195035</v>
      </c>
      <c r="G365">
        <v>-0.01549814768608404</v>
      </c>
      <c r="H365">
        <v>0.03</v>
      </c>
      <c r="I365">
        <v>0.06874405951361995</v>
      </c>
      <c r="J365" t="s">
        <v>366</v>
      </c>
      <c r="K365" t="s">
        <v>771</v>
      </c>
      <c r="L365">
        <v>5.15</v>
      </c>
      <c r="M365">
        <v>3.74</v>
      </c>
      <c r="N365">
        <v>0.7262135922330097</v>
      </c>
      <c r="O365">
        <v>18</v>
      </c>
      <c r="P365">
        <v>0.02003644710053942</v>
      </c>
      <c r="Q365">
        <v>1.320642535197478</v>
      </c>
      <c r="R365" t="s">
        <v>775</v>
      </c>
      <c r="S365" t="s">
        <v>788</v>
      </c>
      <c r="T365">
        <v>27466.0825</v>
      </c>
      <c r="U365" s="2">
        <v>44412</v>
      </c>
      <c r="V365" t="s">
        <v>794</v>
      </c>
    </row>
    <row r="366" spans="1:22">
      <c r="A366" s="1" t="s">
        <v>386</v>
      </c>
      <c r="B366">
        <f>HYPERLINK("https://www.suredividend.com/sure-analysis-O/","Realty Income Corp.")</f>
        <v>0</v>
      </c>
      <c r="C366">
        <v>67.2</v>
      </c>
      <c r="D366">
        <v>64</v>
      </c>
      <c r="E366">
        <v>1.05</v>
      </c>
      <c r="F366">
        <v>0.04211309523809523</v>
      </c>
      <c r="G366">
        <v>-0.009710577713137658</v>
      </c>
      <c r="H366">
        <v>0.04</v>
      </c>
      <c r="I366">
        <v>0.06844685488153646</v>
      </c>
      <c r="J366" t="s">
        <v>366</v>
      </c>
      <c r="K366" t="s">
        <v>772</v>
      </c>
      <c r="L366">
        <v>3.56</v>
      </c>
      <c r="M366">
        <v>2.83</v>
      </c>
      <c r="N366">
        <v>0.7949438202247191</v>
      </c>
      <c r="O366">
        <v>26</v>
      </c>
      <c r="P366">
        <v>0.03492902808124509</v>
      </c>
      <c r="Q366">
        <v>0.110760325360212</v>
      </c>
      <c r="R366" t="s">
        <v>777</v>
      </c>
      <c r="S366" t="s">
        <v>789</v>
      </c>
      <c r="T366">
        <v>26166.892819</v>
      </c>
      <c r="U366" s="2">
        <v>44415</v>
      </c>
      <c r="V366" t="s">
        <v>794</v>
      </c>
    </row>
    <row r="367" spans="1:22">
      <c r="A367" s="1" t="s">
        <v>387</v>
      </c>
      <c r="B367">
        <f>HYPERLINK("https://www.suredividend.com/sure-analysis-PM/","Philip Morris International Inc")</f>
        <v>0</v>
      </c>
      <c r="C367">
        <v>95.34999999999999</v>
      </c>
      <c r="D367">
        <v>90</v>
      </c>
      <c r="E367">
        <v>1.059444444444444</v>
      </c>
      <c r="F367">
        <v>0.05243838489774515</v>
      </c>
      <c r="G367">
        <v>-0.01148249941317681</v>
      </c>
      <c r="H367">
        <v>0.03</v>
      </c>
      <c r="I367">
        <v>0.06670557999227977</v>
      </c>
      <c r="J367" t="s">
        <v>366</v>
      </c>
      <c r="K367" t="s">
        <v>772</v>
      </c>
      <c r="L367">
        <v>6</v>
      </c>
      <c r="M367">
        <v>5</v>
      </c>
      <c r="N367">
        <v>0.8333333333333334</v>
      </c>
      <c r="O367">
        <v>14</v>
      </c>
      <c r="P367">
        <v>0.03012896281839894</v>
      </c>
      <c r="Q367">
        <v>0.273362223809937</v>
      </c>
      <c r="R367" t="s">
        <v>775</v>
      </c>
      <c r="S367" t="s">
        <v>784</v>
      </c>
      <c r="T367">
        <v>148606.502664</v>
      </c>
      <c r="U367" s="2">
        <v>44397</v>
      </c>
      <c r="V367" t="s">
        <v>797</v>
      </c>
    </row>
    <row r="368" spans="1:22">
      <c r="A368" s="1" t="s">
        <v>388</v>
      </c>
      <c r="B368">
        <f>HYPERLINK("https://www.suredividend.com/sure-analysis-PRU/","Prudential Financial Inc.")</f>
        <v>0</v>
      </c>
      <c r="C368">
        <v>109.72</v>
      </c>
      <c r="D368">
        <v>108</v>
      </c>
      <c r="E368">
        <v>1.015925925925926</v>
      </c>
      <c r="F368">
        <v>0.04192489974480496</v>
      </c>
      <c r="G368">
        <v>-0.003155099966987818</v>
      </c>
      <c r="H368">
        <v>0.03</v>
      </c>
      <c r="I368">
        <v>0.06612698360236324</v>
      </c>
      <c r="J368" t="s">
        <v>366</v>
      </c>
      <c r="K368" t="s">
        <v>772</v>
      </c>
      <c r="L368">
        <v>13.5</v>
      </c>
      <c r="M368">
        <v>4.6</v>
      </c>
      <c r="N368">
        <v>0.3407407407407407</v>
      </c>
      <c r="O368">
        <v>13</v>
      </c>
      <c r="P368">
        <v>0.04012620718096094</v>
      </c>
      <c r="Q368">
        <v>0.700592231399578</v>
      </c>
      <c r="R368" t="s">
        <v>775</v>
      </c>
      <c r="S368" t="s">
        <v>786</v>
      </c>
      <c r="T368">
        <v>42351.92</v>
      </c>
      <c r="U368" s="2">
        <v>44416</v>
      </c>
      <c r="V368" t="s">
        <v>797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19.56</v>
      </c>
      <c r="D369">
        <v>22</v>
      </c>
      <c r="E369">
        <v>0.889090909090909</v>
      </c>
      <c r="F369">
        <v>0.01226993865030675</v>
      </c>
      <c r="G369">
        <v>0.02378972387302913</v>
      </c>
      <c r="H369">
        <v>0.03</v>
      </c>
      <c r="I369">
        <v>0.06563337389133794</v>
      </c>
      <c r="J369" t="s">
        <v>366</v>
      </c>
      <c r="K369" t="s">
        <v>773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0.438044964637033</v>
      </c>
      <c r="R369" t="s">
        <v>775</v>
      </c>
      <c r="S369" t="s">
        <v>782</v>
      </c>
      <c r="T369">
        <v>7018.130914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HYPERLINK("https://www.suredividend.com/sure-analysis-SVC/","Service Properties Trust")</f>
        <v>0</v>
      </c>
      <c r="C370">
        <v>11.4</v>
      </c>
      <c r="D370">
        <v>14</v>
      </c>
      <c r="E370">
        <v>0.8142857142857143</v>
      </c>
      <c r="F370">
        <v>0.003508771929824561</v>
      </c>
      <c r="G370">
        <v>0.04194462074695648</v>
      </c>
      <c r="H370">
        <v>0.02</v>
      </c>
      <c r="I370">
        <v>0.06551966198310955</v>
      </c>
      <c r="J370" t="s">
        <v>366</v>
      </c>
      <c r="K370" t="s">
        <v>773</v>
      </c>
      <c r="L370">
        <v>0.3</v>
      </c>
      <c r="M370">
        <v>0.04</v>
      </c>
      <c r="N370">
        <v>0.1333333333333333</v>
      </c>
      <c r="O370">
        <v>0</v>
      </c>
      <c r="P370">
        <v>0</v>
      </c>
      <c r="Q370">
        <v>0.377061061786555</v>
      </c>
      <c r="R370" t="s">
        <v>777</v>
      </c>
      <c r="S370" t="s">
        <v>789</v>
      </c>
      <c r="T370">
        <v>1879.378396</v>
      </c>
      <c r="U370" s="2">
        <v>44435</v>
      </c>
      <c r="V370" t="s">
        <v>794</v>
      </c>
    </row>
    <row r="371" spans="1:22">
      <c r="A371" s="1" t="s">
        <v>391</v>
      </c>
      <c r="B371">
        <f>HYPERLINK("https://www.suredividend.com/sure-analysis-BUD/","Anheuser-Busch In Bev SA/NV")</f>
        <v>0</v>
      </c>
      <c r="C371">
        <v>54.95</v>
      </c>
      <c r="D371">
        <v>62</v>
      </c>
      <c r="E371">
        <v>0.8862903225806452</v>
      </c>
      <c r="F371">
        <v>0.01037306642402184</v>
      </c>
      <c r="G371">
        <v>0.02443592172376086</v>
      </c>
      <c r="H371">
        <v>0.03</v>
      </c>
      <c r="I371">
        <v>0.06340729876418871</v>
      </c>
      <c r="J371" t="s">
        <v>366</v>
      </c>
      <c r="K371" t="s">
        <v>773</v>
      </c>
      <c r="L371">
        <v>3.08</v>
      </c>
      <c r="M371">
        <v>0.57</v>
      </c>
      <c r="N371">
        <v>0.185064935064935</v>
      </c>
      <c r="O371">
        <v>0</v>
      </c>
      <c r="P371">
        <v>0</v>
      </c>
      <c r="Q371">
        <v>-0.06871667632693</v>
      </c>
      <c r="R371" t="s">
        <v>775</v>
      </c>
      <c r="S371" t="s">
        <v>784</v>
      </c>
      <c r="T371">
        <v>110957.346416</v>
      </c>
      <c r="U371" s="2">
        <v>44439</v>
      </c>
      <c r="V371" t="s">
        <v>798</v>
      </c>
    </row>
    <row r="372" spans="1:22">
      <c r="A372" s="1" t="s">
        <v>392</v>
      </c>
      <c r="B372">
        <f>HYPERLINK("https://www.suredividend.com/sure-analysis-BWA/","BorgWarner Inc")</f>
        <v>0</v>
      </c>
      <c r="C372">
        <v>46.65</v>
      </c>
      <c r="D372">
        <v>47</v>
      </c>
      <c r="E372">
        <v>0.9925531914893617</v>
      </c>
      <c r="F372">
        <v>0.01457663451232583</v>
      </c>
      <c r="G372">
        <v>0.001496052855523011</v>
      </c>
      <c r="H372">
        <v>0.05</v>
      </c>
      <c r="I372">
        <v>0.06323016423201944</v>
      </c>
      <c r="J372" t="s">
        <v>366</v>
      </c>
      <c r="K372" t="s">
        <v>489</v>
      </c>
      <c r="L372">
        <v>4.28</v>
      </c>
      <c r="M372">
        <v>0.68</v>
      </c>
      <c r="N372">
        <v>0.1588785046728972</v>
      </c>
      <c r="O372">
        <v>0</v>
      </c>
      <c r="P372">
        <v>0</v>
      </c>
      <c r="Q372">
        <v>0.19566638216727</v>
      </c>
      <c r="R372" t="s">
        <v>775</v>
      </c>
      <c r="S372" t="s">
        <v>782</v>
      </c>
      <c r="T372">
        <v>11186.211664</v>
      </c>
      <c r="U372" s="2">
        <v>44470</v>
      </c>
      <c r="V372" t="s">
        <v>791</v>
      </c>
    </row>
    <row r="373" spans="1:22">
      <c r="A373" s="1" t="s">
        <v>393</v>
      </c>
      <c r="B373">
        <f>HYPERLINK("https://www.suredividend.com/sure-analysis-SO/","Southern Company")</f>
        <v>0</v>
      </c>
      <c r="C373">
        <v>62.56</v>
      </c>
      <c r="D373">
        <v>55</v>
      </c>
      <c r="E373">
        <v>1.137454545454545</v>
      </c>
      <c r="F373">
        <v>0.04187979539641944</v>
      </c>
      <c r="G373">
        <v>-0.02542966016269432</v>
      </c>
      <c r="H373">
        <v>0.05</v>
      </c>
      <c r="I373">
        <v>0.06204607130796669</v>
      </c>
      <c r="J373" t="s">
        <v>366</v>
      </c>
      <c r="K373" t="s">
        <v>772</v>
      </c>
      <c r="L373">
        <v>3.33</v>
      </c>
      <c r="M373">
        <v>2.62</v>
      </c>
      <c r="N373">
        <v>0.7867867867867868</v>
      </c>
      <c r="O373">
        <v>20</v>
      </c>
      <c r="P373">
        <v>0.03018318869451253</v>
      </c>
      <c r="Q373">
        <v>0.109394922248369</v>
      </c>
      <c r="R373" t="s">
        <v>775</v>
      </c>
      <c r="S373" t="s">
        <v>787</v>
      </c>
      <c r="T373">
        <v>66240.142924</v>
      </c>
      <c r="U373" s="2">
        <v>44432</v>
      </c>
      <c r="V373" t="s">
        <v>795</v>
      </c>
    </row>
    <row r="374" spans="1:22">
      <c r="A374" s="1" t="s">
        <v>394</v>
      </c>
      <c r="B374">
        <f>HYPERLINK("https://www.suredividend.com/sure-analysis-GNTX/","Gentex Corp.")</f>
        <v>0</v>
      </c>
      <c r="C374">
        <v>35.31</v>
      </c>
      <c r="D374">
        <v>31</v>
      </c>
      <c r="E374">
        <v>1.139032258064516</v>
      </c>
      <c r="F374">
        <v>0.01359388275276126</v>
      </c>
      <c r="G374">
        <v>-0.02569979202608319</v>
      </c>
      <c r="H374">
        <v>0.075</v>
      </c>
      <c r="I374">
        <v>0.06087999070520023</v>
      </c>
      <c r="J374" t="s">
        <v>366</v>
      </c>
      <c r="K374" t="s">
        <v>489</v>
      </c>
      <c r="L374">
        <v>1.88</v>
      </c>
      <c r="M374">
        <v>0.48</v>
      </c>
      <c r="N374">
        <v>0.2553191489361702</v>
      </c>
      <c r="O374">
        <v>10</v>
      </c>
      <c r="P374">
        <v>0.06897294358221773</v>
      </c>
      <c r="Q374">
        <v>0.29867263960455</v>
      </c>
      <c r="R374" t="s">
        <v>775</v>
      </c>
      <c r="S374" t="s">
        <v>782</v>
      </c>
      <c r="T374">
        <v>8437.468564999999</v>
      </c>
      <c r="U374" s="2">
        <v>44403</v>
      </c>
      <c r="V374" t="s">
        <v>792</v>
      </c>
    </row>
    <row r="375" spans="1:22">
      <c r="A375" s="1" t="s">
        <v>395</v>
      </c>
      <c r="B375">
        <f>HYPERLINK("https://www.suredividend.com/sure-analysis-CUBE/","CubeSmart")</f>
        <v>0</v>
      </c>
      <c r="C375">
        <v>48.7</v>
      </c>
      <c r="D375">
        <v>40</v>
      </c>
      <c r="E375">
        <v>1.2175</v>
      </c>
      <c r="F375">
        <v>0.02792607802874744</v>
      </c>
      <c r="G375">
        <v>-0.03859537726296691</v>
      </c>
      <c r="H375">
        <v>0.075</v>
      </c>
      <c r="I375">
        <v>0.06050753987925317</v>
      </c>
      <c r="J375" t="s">
        <v>366</v>
      </c>
      <c r="K375" t="s">
        <v>366</v>
      </c>
      <c r="L375">
        <v>2.01</v>
      </c>
      <c r="M375">
        <v>1.36</v>
      </c>
      <c r="N375">
        <v>0.6766169154228857</v>
      </c>
      <c r="O375">
        <v>11</v>
      </c>
      <c r="P375">
        <v>0.0505145404837426</v>
      </c>
      <c r="Q375">
        <v>0.46640369762575</v>
      </c>
      <c r="R375" t="s">
        <v>777</v>
      </c>
      <c r="S375" t="s">
        <v>789</v>
      </c>
      <c r="T375">
        <v>9826.204211</v>
      </c>
      <c r="U375" s="2">
        <v>44408</v>
      </c>
      <c r="V375" t="s">
        <v>790</v>
      </c>
    </row>
    <row r="376" spans="1:22">
      <c r="A376" s="1" t="s">
        <v>396</v>
      </c>
      <c r="B376">
        <f>HYPERLINK("https://www.suredividend.com/sure-analysis-ASML/","ASML Holding NV")</f>
        <v>0</v>
      </c>
      <c r="C376">
        <v>730.27</v>
      </c>
      <c r="D376">
        <v>539</v>
      </c>
      <c r="E376">
        <v>1.354860853432282</v>
      </c>
      <c r="F376">
        <v>0.005121393457214456</v>
      </c>
      <c r="G376">
        <v>-0.05893188059230492</v>
      </c>
      <c r="H376">
        <v>0.12</v>
      </c>
      <c r="I376">
        <v>0.06035312482533794</v>
      </c>
      <c r="J376" t="s">
        <v>366</v>
      </c>
      <c r="K376" t="s">
        <v>773</v>
      </c>
      <c r="L376">
        <v>15.4</v>
      </c>
      <c r="M376">
        <v>3.74</v>
      </c>
      <c r="N376">
        <v>0.2428571428571429</v>
      </c>
      <c r="O376">
        <v>6</v>
      </c>
      <c r="P376">
        <v>0.1499242898639823</v>
      </c>
      <c r="Q376">
        <v>0.890205187445498</v>
      </c>
      <c r="R376" t="s">
        <v>775</v>
      </c>
      <c r="S376" t="s">
        <v>783</v>
      </c>
      <c r="T376">
        <v>301841.909042</v>
      </c>
      <c r="U376" s="2">
        <v>44399</v>
      </c>
      <c r="V376" t="s">
        <v>793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119.67</v>
      </c>
      <c r="D377">
        <v>105</v>
      </c>
      <c r="E377">
        <v>1.139714285714286</v>
      </c>
      <c r="F377">
        <v>0.02440043452828612</v>
      </c>
      <c r="G377">
        <v>-0.02581642806485185</v>
      </c>
      <c r="H377">
        <v>0.06</v>
      </c>
      <c r="I377">
        <v>0.05921632618588113</v>
      </c>
      <c r="J377" t="s">
        <v>366</v>
      </c>
      <c r="K377" t="s">
        <v>489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0.159754849513885</v>
      </c>
      <c r="R377" t="s">
        <v>775</v>
      </c>
      <c r="S377" t="s">
        <v>786</v>
      </c>
      <c r="T377">
        <v>8137.193451</v>
      </c>
      <c r="U377" s="2">
        <v>44413</v>
      </c>
      <c r="V377" t="s">
        <v>792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294.5</v>
      </c>
      <c r="D378">
        <v>233</v>
      </c>
      <c r="E378">
        <v>1.263948497854077</v>
      </c>
      <c r="F378">
        <v>0.006926994906621392</v>
      </c>
      <c r="G378">
        <v>-0.04576767497810807</v>
      </c>
      <c r="H378">
        <v>0.1</v>
      </c>
      <c r="I378">
        <v>0.05743253842823193</v>
      </c>
      <c r="J378" t="s">
        <v>366</v>
      </c>
      <c r="K378" t="s">
        <v>773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0.420203834212782</v>
      </c>
      <c r="R378" t="s">
        <v>775</v>
      </c>
      <c r="S378" t="s">
        <v>786</v>
      </c>
      <c r="T378">
        <v>66482.53479200001</v>
      </c>
      <c r="U378" s="2">
        <v>44421</v>
      </c>
      <c r="V378" t="s">
        <v>793</v>
      </c>
    </row>
    <row r="379" spans="1:22">
      <c r="A379" s="1" t="s">
        <v>399</v>
      </c>
      <c r="B379">
        <f>HYPERLINK("https://www.suredividend.com/sure-analysis-BK/","Bank Of New York Mellon Corp")</f>
        <v>0</v>
      </c>
      <c r="C379">
        <v>55.84</v>
      </c>
      <c r="D379">
        <v>49</v>
      </c>
      <c r="E379">
        <v>1.139591836734694</v>
      </c>
      <c r="F379">
        <v>0.02435530085959885</v>
      </c>
      <c r="G379">
        <v>-0.0257954937875392</v>
      </c>
      <c r="H379">
        <v>0.06</v>
      </c>
      <c r="I379">
        <v>0.05707025859193937</v>
      </c>
      <c r="J379" t="s">
        <v>366</v>
      </c>
      <c r="K379" t="s">
        <v>489</v>
      </c>
      <c r="L379">
        <v>4.05</v>
      </c>
      <c r="M379">
        <v>1.36</v>
      </c>
      <c r="N379">
        <v>0.3358024691358025</v>
      </c>
      <c r="O379">
        <v>11</v>
      </c>
      <c r="P379">
        <v>0.06000153927394081</v>
      </c>
      <c r="Q379">
        <v>0.525382984768023</v>
      </c>
      <c r="R379" t="s">
        <v>775</v>
      </c>
      <c r="S379" t="s">
        <v>786</v>
      </c>
      <c r="T379">
        <v>48199.61818</v>
      </c>
      <c r="U379" s="2">
        <v>44395</v>
      </c>
      <c r="V379" t="s">
        <v>793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36.26</v>
      </c>
      <c r="D380">
        <v>62.7</v>
      </c>
      <c r="E380">
        <v>0.5783094098883572</v>
      </c>
      <c r="F380">
        <v>0.0187534473248759</v>
      </c>
      <c r="G380">
        <v>0.1157527045089679</v>
      </c>
      <c r="H380">
        <v>-0.075</v>
      </c>
      <c r="I380">
        <v>0.05643101001931972</v>
      </c>
      <c r="J380" t="s">
        <v>366</v>
      </c>
      <c r="K380" t="s">
        <v>489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0.279806864226115</v>
      </c>
      <c r="R380" t="s">
        <v>777</v>
      </c>
      <c r="S380" t="s">
        <v>789</v>
      </c>
      <c r="T380">
        <v>27187.16784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HYPERLINK("https://www.suredividend.com/sure-analysis-ITUB/","Itau Unibanco Holding S.A.")</f>
        <v>0</v>
      </c>
      <c r="C381">
        <v>4.44</v>
      </c>
      <c r="D381">
        <v>5</v>
      </c>
      <c r="E381">
        <v>0.8880000000000001</v>
      </c>
      <c r="F381">
        <v>0.02027027027027027</v>
      </c>
      <c r="G381">
        <v>0.02404114574123795</v>
      </c>
      <c r="H381">
        <v>0.015</v>
      </c>
      <c r="I381">
        <v>0.05621593091188393</v>
      </c>
      <c r="J381" t="s">
        <v>366</v>
      </c>
      <c r="K381" t="s">
        <v>489</v>
      </c>
      <c r="L381">
        <v>0.5</v>
      </c>
      <c r="M381">
        <v>0.09</v>
      </c>
      <c r="N381">
        <v>0.18</v>
      </c>
      <c r="O381">
        <v>0</v>
      </c>
      <c r="P381">
        <v>0</v>
      </c>
      <c r="Q381">
        <v>0.05153467222432701</v>
      </c>
      <c r="R381" t="s">
        <v>775</v>
      </c>
      <c r="S381" t="s">
        <v>786</v>
      </c>
      <c r="T381">
        <v>21515.551751</v>
      </c>
      <c r="U381" s="2">
        <v>44425</v>
      </c>
      <c r="V381" t="s">
        <v>796</v>
      </c>
    </row>
    <row r="382" spans="1:22">
      <c r="A382" s="1" t="s">
        <v>402</v>
      </c>
      <c r="B382">
        <f>HYPERLINK("https://www.suredividend.com/sure-analysis-CFG/","Citizens Financial Group Inc")</f>
        <v>0</v>
      </c>
      <c r="C382">
        <v>49.05</v>
      </c>
      <c r="D382">
        <v>59</v>
      </c>
      <c r="E382">
        <v>0.8313559322033898</v>
      </c>
      <c r="F382">
        <v>0.03180428134556575</v>
      </c>
      <c r="G382">
        <v>0.03763019206623786</v>
      </c>
      <c r="H382">
        <v>-0.02</v>
      </c>
      <c r="I382">
        <v>0.05399393050482115</v>
      </c>
      <c r="J382" t="s">
        <v>366</v>
      </c>
      <c r="K382" t="s">
        <v>366</v>
      </c>
      <c r="L382">
        <v>5.15</v>
      </c>
      <c r="M382">
        <v>1.56</v>
      </c>
      <c r="N382">
        <v>0.3029126213592233</v>
      </c>
      <c r="O382">
        <v>6</v>
      </c>
      <c r="P382">
        <v>0.09979014724923641</v>
      </c>
      <c r="Q382">
        <v>0.829404744144412</v>
      </c>
      <c r="R382" t="s">
        <v>775</v>
      </c>
      <c r="S382" t="s">
        <v>786</v>
      </c>
      <c r="T382">
        <v>20899.37836</v>
      </c>
      <c r="U382" s="2">
        <v>44398</v>
      </c>
      <c r="V382" t="s">
        <v>793</v>
      </c>
    </row>
    <row r="383" spans="1:22">
      <c r="A383" s="1" t="s">
        <v>403</v>
      </c>
      <c r="B383">
        <f>HYPERLINK("https://www.suredividend.com/sure-analysis-XOM/","Exxon Mobil Corp.")</f>
        <v>0</v>
      </c>
      <c r="C383">
        <v>62.18</v>
      </c>
      <c r="D383">
        <v>47</v>
      </c>
      <c r="E383">
        <v>1.322978723404255</v>
      </c>
      <c r="F383">
        <v>0.05596654872949502</v>
      </c>
      <c r="G383">
        <v>-0.05443926830142187</v>
      </c>
      <c r="H383">
        <v>0.06</v>
      </c>
      <c r="I383">
        <v>0.05340672973586447</v>
      </c>
      <c r="J383" t="s">
        <v>366</v>
      </c>
      <c r="K383" t="s">
        <v>771</v>
      </c>
      <c r="L383">
        <v>3.6</v>
      </c>
      <c r="M383">
        <v>3.48</v>
      </c>
      <c r="N383">
        <v>0.9666666666666667</v>
      </c>
      <c r="O383">
        <v>38</v>
      </c>
      <c r="P383">
        <v>0.006803348678863008</v>
      </c>
      <c r="Q383">
        <v>0.91996541715556</v>
      </c>
      <c r="R383" t="s">
        <v>775</v>
      </c>
      <c r="S383" t="s">
        <v>788</v>
      </c>
      <c r="T383">
        <v>263242.942179</v>
      </c>
      <c r="U383" s="2">
        <v>44425</v>
      </c>
      <c r="V383" t="s">
        <v>795</v>
      </c>
    </row>
    <row r="384" spans="1:22">
      <c r="A384" s="1" t="s">
        <v>404</v>
      </c>
      <c r="B384">
        <f>HYPERLINK("https://www.suredividend.com/sure-analysis-MGA/","Magna International Inc.")</f>
        <v>0</v>
      </c>
      <c r="C384">
        <v>82.98999999999999</v>
      </c>
      <c r="D384">
        <v>69</v>
      </c>
      <c r="E384">
        <v>1.202753623188406</v>
      </c>
      <c r="F384">
        <v>0.02072538860103627</v>
      </c>
      <c r="G384">
        <v>-0.03624939158252627</v>
      </c>
      <c r="H384">
        <v>0.07000000000000001</v>
      </c>
      <c r="I384">
        <v>0.05315156656703524</v>
      </c>
      <c r="J384" t="s">
        <v>366</v>
      </c>
      <c r="K384" t="s">
        <v>489</v>
      </c>
      <c r="L384">
        <v>6.87</v>
      </c>
      <c r="M384">
        <v>1.72</v>
      </c>
      <c r="N384">
        <v>0.2503639010189229</v>
      </c>
      <c r="O384">
        <v>11</v>
      </c>
      <c r="P384">
        <v>0.0750624704770988</v>
      </c>
      <c r="Q384">
        <v>0.599933681505429</v>
      </c>
      <c r="R384" t="s">
        <v>775</v>
      </c>
      <c r="S384" t="s">
        <v>785</v>
      </c>
      <c r="T384">
        <v>24956.528229</v>
      </c>
      <c r="U384" s="2">
        <v>44428</v>
      </c>
      <c r="V384" t="s">
        <v>799</v>
      </c>
    </row>
    <row r="385" spans="1:22">
      <c r="A385" s="1" t="s">
        <v>405</v>
      </c>
      <c r="B385">
        <f>HYPERLINK("https://www.suredividend.com/sure-analysis-WEC/","WEC Energy Group Inc")</f>
        <v>0</v>
      </c>
      <c r="C385">
        <v>88.81</v>
      </c>
      <c r="D385">
        <v>77</v>
      </c>
      <c r="E385">
        <v>1.153376623376623</v>
      </c>
      <c r="F385">
        <v>0.03051458169125098</v>
      </c>
      <c r="G385">
        <v>-0.02813538274641159</v>
      </c>
      <c r="H385">
        <v>0.052</v>
      </c>
      <c r="I385">
        <v>0.05309024520856909</v>
      </c>
      <c r="J385" t="s">
        <v>366</v>
      </c>
      <c r="K385" t="s">
        <v>772</v>
      </c>
      <c r="L385">
        <v>4.04</v>
      </c>
      <c r="M385">
        <v>2.71</v>
      </c>
      <c r="N385">
        <v>0.6707920792079208</v>
      </c>
      <c r="O385">
        <v>18</v>
      </c>
      <c r="P385">
        <v>0.05189218178383381</v>
      </c>
      <c r="Q385">
        <v>-0.08135315511384501</v>
      </c>
      <c r="R385" t="s">
        <v>775</v>
      </c>
      <c r="S385" t="s">
        <v>787</v>
      </c>
      <c r="T385">
        <v>28013.740698</v>
      </c>
      <c r="U385" s="2">
        <v>44415</v>
      </c>
      <c r="V385" t="s">
        <v>791</v>
      </c>
    </row>
    <row r="386" spans="1:22">
      <c r="A386" s="1" t="s">
        <v>406</v>
      </c>
      <c r="B386">
        <f>HYPERLINK("https://www.suredividend.com/sure-analysis-M/","Macy`s Inc")</f>
        <v>0</v>
      </c>
      <c r="C386">
        <v>22.77</v>
      </c>
      <c r="D386">
        <v>25</v>
      </c>
      <c r="E386">
        <v>0.9107999999999999</v>
      </c>
      <c r="F386">
        <v>0.02635046113306983</v>
      </c>
      <c r="G386">
        <v>0.01886207211309765</v>
      </c>
      <c r="H386">
        <v>0.01</v>
      </c>
      <c r="I386">
        <v>0.05154417046000925</v>
      </c>
      <c r="J386" t="s">
        <v>366</v>
      </c>
      <c r="K386" t="s">
        <v>366</v>
      </c>
      <c r="L386">
        <v>3.6</v>
      </c>
      <c r="M386">
        <v>0.6</v>
      </c>
      <c r="N386">
        <v>0.1666666666666667</v>
      </c>
      <c r="O386">
        <v>0</v>
      </c>
      <c r="P386">
        <v>0</v>
      </c>
      <c r="Q386">
        <v>2.681070856976575</v>
      </c>
      <c r="R386" t="s">
        <v>775</v>
      </c>
      <c r="S386" t="s">
        <v>785</v>
      </c>
      <c r="T386">
        <v>7051.979321</v>
      </c>
      <c r="U386" s="2">
        <v>44433</v>
      </c>
      <c r="V386" t="s">
        <v>794</v>
      </c>
    </row>
    <row r="387" spans="1:22">
      <c r="A387" s="1" t="s">
        <v>407</v>
      </c>
      <c r="B387">
        <f>HYPERLINK("https://www.suredividend.com/sure-analysis-WPC/","W. P. Carey Inc")</f>
        <v>0</v>
      </c>
      <c r="C387">
        <v>74.72</v>
      </c>
      <c r="D387">
        <v>62</v>
      </c>
      <c r="E387">
        <v>1.205161290322581</v>
      </c>
      <c r="F387">
        <v>0.05634368308351178</v>
      </c>
      <c r="G387">
        <v>-0.03663477521163805</v>
      </c>
      <c r="H387">
        <v>0.035</v>
      </c>
      <c r="I387">
        <v>0.05137337312551371</v>
      </c>
      <c r="J387" t="s">
        <v>366</v>
      </c>
      <c r="K387" t="s">
        <v>771</v>
      </c>
      <c r="L387">
        <v>4.98</v>
      </c>
      <c r="M387">
        <v>4.21</v>
      </c>
      <c r="N387">
        <v>0.8453815261044176</v>
      </c>
      <c r="O387">
        <v>23</v>
      </c>
      <c r="P387">
        <v>0.02007985595231565</v>
      </c>
      <c r="Q387">
        <v>0.164105903724453</v>
      </c>
      <c r="R387" t="s">
        <v>777</v>
      </c>
      <c r="S387" t="s">
        <v>789</v>
      </c>
      <c r="T387">
        <v>13768.835222</v>
      </c>
      <c r="U387" s="2">
        <v>44440</v>
      </c>
      <c r="V387" t="s">
        <v>794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108.05</v>
      </c>
      <c r="D388">
        <v>76</v>
      </c>
      <c r="E388">
        <v>1.421710526315789</v>
      </c>
      <c r="F388">
        <v>0.04914391485423415</v>
      </c>
      <c r="G388">
        <v>-0.06795310452888592</v>
      </c>
      <c r="H388">
        <v>0.08</v>
      </c>
      <c r="I388">
        <v>0.05134279202122372</v>
      </c>
      <c r="J388" t="s">
        <v>366</v>
      </c>
      <c r="K388" t="s">
        <v>772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0.519977042086694</v>
      </c>
      <c r="R388" t="s">
        <v>775</v>
      </c>
      <c r="S388" t="s">
        <v>788</v>
      </c>
      <c r="T388">
        <v>208959.185549</v>
      </c>
      <c r="U388" s="2">
        <v>44425</v>
      </c>
      <c r="V388" t="s">
        <v>795</v>
      </c>
    </row>
    <row r="389" spans="1:22">
      <c r="A389" s="1" t="s">
        <v>409</v>
      </c>
      <c r="B389">
        <f>HYPERLINK("https://www.suredividend.com/sure-analysis-OSK/","Oshkosh Corp")</f>
        <v>0</v>
      </c>
      <c r="C389">
        <v>100.85</v>
      </c>
      <c r="D389">
        <v>90</v>
      </c>
      <c r="E389">
        <v>1.120555555555556</v>
      </c>
      <c r="F389">
        <v>0.01308874566187407</v>
      </c>
      <c r="G389">
        <v>-0.02250775319757092</v>
      </c>
      <c r="H389">
        <v>0.06</v>
      </c>
      <c r="I389">
        <v>0.05059051425905414</v>
      </c>
      <c r="J389" t="s">
        <v>366</v>
      </c>
      <c r="K389" t="s">
        <v>489</v>
      </c>
      <c r="L389">
        <v>6.45</v>
      </c>
      <c r="M389">
        <v>1.32</v>
      </c>
      <c r="N389">
        <v>0.2046511627906977</v>
      </c>
      <c r="O389">
        <v>8</v>
      </c>
      <c r="P389">
        <v>0.09096607850144967</v>
      </c>
      <c r="Q389">
        <v>0.303872831996276</v>
      </c>
      <c r="R389" t="s">
        <v>775</v>
      </c>
      <c r="S389" t="s">
        <v>782</v>
      </c>
      <c r="T389">
        <v>6921.925775</v>
      </c>
      <c r="U389" s="2">
        <v>44411</v>
      </c>
      <c r="V389" t="s">
        <v>797</v>
      </c>
    </row>
    <row r="390" spans="1:22">
      <c r="A390" s="1" t="s">
        <v>410</v>
      </c>
      <c r="B390">
        <f>HYPERLINK("https://www.suredividend.com/sure-analysis-PNC/","PNC Financial Services Group")</f>
        <v>0</v>
      </c>
      <c r="C390">
        <v>202.76</v>
      </c>
      <c r="D390">
        <v>180</v>
      </c>
      <c r="E390">
        <v>1.126444444444444</v>
      </c>
      <c r="F390">
        <v>0.02465969619254291</v>
      </c>
      <c r="G390">
        <v>-0.02353193481406668</v>
      </c>
      <c r="H390">
        <v>0.05</v>
      </c>
      <c r="I390">
        <v>0.05001114642062343</v>
      </c>
      <c r="J390" t="s">
        <v>366</v>
      </c>
      <c r="K390" t="s">
        <v>489</v>
      </c>
      <c r="L390">
        <v>14.3</v>
      </c>
      <c r="M390">
        <v>5</v>
      </c>
      <c r="N390">
        <v>0.3496503496503496</v>
      </c>
      <c r="O390">
        <v>11</v>
      </c>
      <c r="P390">
        <v>0.05061112176150684</v>
      </c>
      <c r="Q390">
        <v>0.8106578413915161</v>
      </c>
      <c r="R390" t="s">
        <v>775</v>
      </c>
      <c r="S390" t="s">
        <v>786</v>
      </c>
      <c r="T390">
        <v>86144.27884299999</v>
      </c>
      <c r="U390" s="2">
        <v>44393</v>
      </c>
      <c r="V390" t="s">
        <v>795</v>
      </c>
    </row>
    <row r="391" spans="1:22">
      <c r="A391" s="1" t="s">
        <v>411</v>
      </c>
      <c r="B391">
        <f>HYPERLINK("https://www.suredividend.com/sure-analysis-KEY/","Keycorp")</f>
        <v>0</v>
      </c>
      <c r="C391">
        <v>22.97</v>
      </c>
      <c r="D391">
        <v>25</v>
      </c>
      <c r="E391">
        <v>0.9188</v>
      </c>
      <c r="F391">
        <v>0.03221593382673052</v>
      </c>
      <c r="G391">
        <v>0.0170816119990711</v>
      </c>
      <c r="H391">
        <v>0</v>
      </c>
      <c r="I391">
        <v>0.04974696488935448</v>
      </c>
      <c r="J391" t="s">
        <v>366</v>
      </c>
      <c r="K391" t="s">
        <v>366</v>
      </c>
      <c r="L391">
        <v>2.3</v>
      </c>
      <c r="M391">
        <v>0.74</v>
      </c>
      <c r="N391">
        <v>0.3217391304347826</v>
      </c>
      <c r="O391">
        <v>10</v>
      </c>
      <c r="P391">
        <v>0.04900903024942593</v>
      </c>
      <c r="Q391">
        <v>0.817663862753321</v>
      </c>
      <c r="R391" t="s">
        <v>775</v>
      </c>
      <c r="S391" t="s">
        <v>786</v>
      </c>
      <c r="T391">
        <v>21967.821243</v>
      </c>
      <c r="U391" s="2">
        <v>44397</v>
      </c>
      <c r="V391" t="s">
        <v>797</v>
      </c>
    </row>
    <row r="392" spans="1:22">
      <c r="A392" s="1" t="s">
        <v>412</v>
      </c>
      <c r="B392">
        <f>HYPERLINK("https://www.suredividend.com/sure-analysis-PDCO/","Patterson Companies Inc.")</f>
        <v>0</v>
      </c>
      <c r="C392">
        <v>32.72</v>
      </c>
      <c r="D392">
        <v>30</v>
      </c>
      <c r="E392">
        <v>1.090666666666667</v>
      </c>
      <c r="F392">
        <v>0.03178484107579462</v>
      </c>
      <c r="G392">
        <v>-0.01720804681833765</v>
      </c>
      <c r="H392">
        <v>0.04</v>
      </c>
      <c r="I392">
        <v>0.04969636161447033</v>
      </c>
      <c r="J392" t="s">
        <v>366</v>
      </c>
      <c r="K392" t="s">
        <v>772</v>
      </c>
      <c r="L392">
        <v>2</v>
      </c>
      <c r="M392">
        <v>1.04</v>
      </c>
      <c r="N392">
        <v>0.52</v>
      </c>
      <c r="O392">
        <v>0</v>
      </c>
      <c r="P392">
        <v>0</v>
      </c>
      <c r="Q392">
        <v>0.34000606115211</v>
      </c>
      <c r="R392" t="s">
        <v>775</v>
      </c>
      <c r="S392" t="s">
        <v>780</v>
      </c>
      <c r="T392">
        <v>3184.37584</v>
      </c>
      <c r="U392" s="2">
        <v>44446</v>
      </c>
      <c r="V392" t="s">
        <v>798</v>
      </c>
    </row>
    <row r="393" spans="1:22">
      <c r="A393" s="1" t="s">
        <v>413</v>
      </c>
      <c r="B393">
        <f>HYPERLINK("https://www.suredividend.com/sure-analysis-MA/","Mastercard Incorporated")</f>
        <v>0</v>
      </c>
      <c r="C393">
        <v>354.96</v>
      </c>
      <c r="D393">
        <v>217</v>
      </c>
      <c r="E393">
        <v>1.635760368663594</v>
      </c>
      <c r="F393">
        <v>0.004958305161144918</v>
      </c>
      <c r="G393">
        <v>-0.09373321418488378</v>
      </c>
      <c r="H393">
        <v>0.15</v>
      </c>
      <c r="I393">
        <v>0.04864397256907682</v>
      </c>
      <c r="J393" t="s">
        <v>366</v>
      </c>
      <c r="K393" t="s">
        <v>773</v>
      </c>
      <c r="L393">
        <v>8.039999999999999</v>
      </c>
      <c r="M393">
        <v>1.76</v>
      </c>
      <c r="N393">
        <v>0.218905472636816</v>
      </c>
      <c r="O393">
        <v>10</v>
      </c>
      <c r="P393">
        <v>0.1500007374307972</v>
      </c>
      <c r="Q393">
        <v>0.011042972744336</v>
      </c>
      <c r="R393" t="s">
        <v>775</v>
      </c>
      <c r="S393" t="s">
        <v>786</v>
      </c>
      <c r="T393">
        <v>347445.077237</v>
      </c>
      <c r="U393" s="2">
        <v>44407</v>
      </c>
      <c r="V393" t="s">
        <v>791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</v>
      </c>
      <c r="D394">
        <v>88</v>
      </c>
      <c r="E394">
        <v>0.9454545454545454</v>
      </c>
      <c r="F394">
        <v>0.02788461538461538</v>
      </c>
      <c r="G394">
        <v>0.01128104983563905</v>
      </c>
      <c r="H394">
        <v>0.01</v>
      </c>
      <c r="I394">
        <v>0.0465357846286425</v>
      </c>
      <c r="J394" t="s">
        <v>366</v>
      </c>
      <c r="K394" t="s">
        <v>366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0.819836214740673</v>
      </c>
      <c r="R394" t="s">
        <v>775</v>
      </c>
      <c r="S394" t="s">
        <v>782</v>
      </c>
      <c r="T394">
        <v>4473.963437</v>
      </c>
      <c r="U394" s="2">
        <v>44409</v>
      </c>
      <c r="V394" t="s">
        <v>797</v>
      </c>
    </row>
    <row r="395" spans="1:22">
      <c r="A395" s="1" t="s">
        <v>415</v>
      </c>
      <c r="B395">
        <f>HYPERLINK("https://www.suredividend.com/sure-analysis-GOLD/","Barrick Gold Corp.")</f>
        <v>0</v>
      </c>
      <c r="C395">
        <v>18.52</v>
      </c>
      <c r="D395">
        <v>23</v>
      </c>
      <c r="E395">
        <v>0.8052173913043478</v>
      </c>
      <c r="F395">
        <v>0.01943844492440605</v>
      </c>
      <c r="G395">
        <v>0.0442809864347109</v>
      </c>
      <c r="H395">
        <v>-0.02</v>
      </c>
      <c r="I395">
        <v>0.04267568746420047</v>
      </c>
      <c r="J395" t="s">
        <v>366</v>
      </c>
      <c r="K395" t="s">
        <v>489</v>
      </c>
      <c r="L395">
        <v>1.25</v>
      </c>
      <c r="M395">
        <v>0.36</v>
      </c>
      <c r="N395">
        <v>0.288</v>
      </c>
      <c r="O395">
        <v>5</v>
      </c>
      <c r="P395">
        <v>0.04095039696925684</v>
      </c>
      <c r="Q395">
        <v>-0.329607320745974</v>
      </c>
      <c r="R395" t="s">
        <v>775</v>
      </c>
      <c r="S395" t="s">
        <v>781</v>
      </c>
      <c r="T395">
        <v>32936.0168</v>
      </c>
      <c r="U395" s="2">
        <v>44428</v>
      </c>
      <c r="V395" t="s">
        <v>793</v>
      </c>
    </row>
    <row r="396" spans="1:22">
      <c r="A396" s="1" t="s">
        <v>416</v>
      </c>
      <c r="B396">
        <f>HYPERLINK("https://www.suredividend.com/sure-analysis-PSB/","PS Business Parks, Inc.")</f>
        <v>0</v>
      </c>
      <c r="C396">
        <v>166.15</v>
      </c>
      <c r="D396">
        <v>144</v>
      </c>
      <c r="E396">
        <v>1.153819444444445</v>
      </c>
      <c r="F396">
        <v>0.02527836292506771</v>
      </c>
      <c r="G396">
        <v>-0.02820999202984154</v>
      </c>
      <c r="H396">
        <v>0.045</v>
      </c>
      <c r="I396">
        <v>0.04245594433060207</v>
      </c>
      <c r="J396" t="s">
        <v>366</v>
      </c>
      <c r="K396" t="s">
        <v>366</v>
      </c>
      <c r="L396">
        <v>6.86</v>
      </c>
      <c r="M396">
        <v>4.2</v>
      </c>
      <c r="N396">
        <v>0.6122448979591837</v>
      </c>
      <c r="O396">
        <v>0</v>
      </c>
      <c r="P396">
        <v>0.05997935097636264</v>
      </c>
      <c r="Q396">
        <v>0.329835129257733</v>
      </c>
      <c r="R396" t="s">
        <v>777</v>
      </c>
      <c r="S396" t="s">
        <v>789</v>
      </c>
      <c r="T396">
        <v>4576.196676</v>
      </c>
      <c r="U396" s="2">
        <v>44416</v>
      </c>
      <c r="V396" t="s">
        <v>790</v>
      </c>
    </row>
    <row r="397" spans="1:22">
      <c r="A397" s="1" t="s">
        <v>417</v>
      </c>
      <c r="B397">
        <f>HYPERLINK("https://www.suredividend.com/sure-analysis-AGM/","Federal Agricultural Mortgage Corp.")</f>
        <v>0</v>
      </c>
      <c r="C397">
        <v>116.13</v>
      </c>
      <c r="D397">
        <v>88</v>
      </c>
      <c r="E397">
        <v>1.319659090909091</v>
      </c>
      <c r="F397">
        <v>0.03031085852062344</v>
      </c>
      <c r="G397">
        <v>-0.05396403033923103</v>
      </c>
      <c r="H397">
        <v>0.065</v>
      </c>
      <c r="I397">
        <v>0.04230787192280117</v>
      </c>
      <c r="J397" t="s">
        <v>366</v>
      </c>
      <c r="K397" t="s">
        <v>366</v>
      </c>
      <c r="L397">
        <v>10.39</v>
      </c>
      <c r="M397">
        <v>3.52</v>
      </c>
      <c r="N397">
        <v>0.3387872954764196</v>
      </c>
      <c r="O397">
        <v>10</v>
      </c>
      <c r="P397">
        <v>0.0799150058822331</v>
      </c>
      <c r="Q397">
        <v>0.784136806866768</v>
      </c>
      <c r="R397" t="s">
        <v>775</v>
      </c>
      <c r="S397" t="s">
        <v>786</v>
      </c>
      <c r="T397">
        <v>1175.594479</v>
      </c>
      <c r="U397" s="2">
        <v>44417</v>
      </c>
      <c r="V397" t="s">
        <v>792</v>
      </c>
    </row>
    <row r="398" spans="1:22">
      <c r="A398" s="1" t="s">
        <v>418</v>
      </c>
      <c r="B398">
        <f>HYPERLINK("https://www.suredividend.com/sure-analysis-VIAC/","ViacomCBS Inc")</f>
        <v>0</v>
      </c>
      <c r="C398">
        <v>39.81</v>
      </c>
      <c r="D398">
        <v>39</v>
      </c>
      <c r="E398">
        <v>1.020769230769231</v>
      </c>
      <c r="F398">
        <v>0.0241145440844009</v>
      </c>
      <c r="G398">
        <v>-0.004102858360329642</v>
      </c>
      <c r="H398">
        <v>0.02</v>
      </c>
      <c r="I398">
        <v>0.04088940386847462</v>
      </c>
      <c r="J398" t="s">
        <v>366</v>
      </c>
      <c r="K398" t="s">
        <v>489</v>
      </c>
      <c r="L398">
        <v>3.93</v>
      </c>
      <c r="M398">
        <v>0.96</v>
      </c>
      <c r="N398">
        <v>0.2442748091603053</v>
      </c>
      <c r="O398">
        <v>1</v>
      </c>
      <c r="P398">
        <v>0.05081623913789235</v>
      </c>
      <c r="Q398">
        <v>0.406286428859074</v>
      </c>
      <c r="R398" t="s">
        <v>775</v>
      </c>
      <c r="S398" t="s">
        <v>779</v>
      </c>
      <c r="T398">
        <v>25855.646092</v>
      </c>
      <c r="U398" s="2">
        <v>44443</v>
      </c>
      <c r="V398" t="s">
        <v>796</v>
      </c>
    </row>
    <row r="399" spans="1:22">
      <c r="A399" s="1" t="s">
        <v>419</v>
      </c>
      <c r="B399">
        <f>HYPERLINK("https://www.suredividend.com/sure-analysis-JPM/","JPMorgan Chase &amp; Co.")</f>
        <v>0</v>
      </c>
      <c r="C399">
        <v>170.22</v>
      </c>
      <c r="D399">
        <v>167</v>
      </c>
      <c r="E399">
        <v>1.019281437125749</v>
      </c>
      <c r="F399">
        <v>0.02349900129244507</v>
      </c>
      <c r="G399">
        <v>-0.003812295804998422</v>
      </c>
      <c r="H399">
        <v>0.02</v>
      </c>
      <c r="I399">
        <v>0.04050591413671656</v>
      </c>
      <c r="J399" t="s">
        <v>366</v>
      </c>
      <c r="K399" t="s">
        <v>489</v>
      </c>
      <c r="L399">
        <v>13.9</v>
      </c>
      <c r="M399">
        <v>4</v>
      </c>
      <c r="N399">
        <v>0.2877697841726619</v>
      </c>
      <c r="O399">
        <v>11</v>
      </c>
      <c r="P399">
        <v>0.05020040579475671</v>
      </c>
      <c r="Q399">
        <v>0.7242549450015141</v>
      </c>
      <c r="R399" t="s">
        <v>775</v>
      </c>
      <c r="S399" t="s">
        <v>786</v>
      </c>
      <c r="T399">
        <v>508643.804528</v>
      </c>
      <c r="U399" s="2">
        <v>44394</v>
      </c>
      <c r="V399" t="s">
        <v>793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59.89</v>
      </c>
      <c r="D400">
        <v>53</v>
      </c>
      <c r="E400">
        <v>1.13</v>
      </c>
      <c r="F400">
        <v>0.03406244782100518</v>
      </c>
      <c r="G400">
        <v>-0.02414720285851069</v>
      </c>
      <c r="H400">
        <v>0.03</v>
      </c>
      <c r="I400">
        <v>0.04017644449626578</v>
      </c>
      <c r="J400" t="s">
        <v>366</v>
      </c>
      <c r="K400" t="s">
        <v>772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0.067955798149399</v>
      </c>
      <c r="R400" t="s">
        <v>775</v>
      </c>
      <c r="S400" t="s">
        <v>787</v>
      </c>
      <c r="T400">
        <v>30279.010842</v>
      </c>
      <c r="U400" s="2">
        <v>44423</v>
      </c>
      <c r="V400" t="s">
        <v>796</v>
      </c>
    </row>
    <row r="401" spans="1:22">
      <c r="A401" s="1" t="s">
        <v>421</v>
      </c>
      <c r="B401">
        <f>HYPERLINK("https://www.suredividend.com/sure-analysis-NNN/","National Retail Properties Inc")</f>
        <v>0</v>
      </c>
      <c r="C401">
        <v>44.21</v>
      </c>
      <c r="D401">
        <v>38.5</v>
      </c>
      <c r="E401">
        <v>1.148311688311688</v>
      </c>
      <c r="F401">
        <v>0.04795295182085501</v>
      </c>
      <c r="G401">
        <v>-0.02727955771861712</v>
      </c>
      <c r="H401">
        <v>0.018</v>
      </c>
      <c r="I401">
        <v>0.03781726052022005</v>
      </c>
      <c r="J401" t="s">
        <v>366</v>
      </c>
      <c r="K401" t="s">
        <v>771</v>
      </c>
      <c r="L401">
        <v>2.75</v>
      </c>
      <c r="M401">
        <v>2.12</v>
      </c>
      <c r="N401">
        <v>0.770909090909091</v>
      </c>
      <c r="O401">
        <v>21</v>
      </c>
      <c r="P401">
        <v>0.01643215369887963</v>
      </c>
      <c r="Q401">
        <v>0.29349944117079</v>
      </c>
      <c r="R401" t="s">
        <v>777</v>
      </c>
      <c r="S401" t="s">
        <v>789</v>
      </c>
      <c r="T401">
        <v>7763.25027</v>
      </c>
      <c r="U401" s="2">
        <v>44420</v>
      </c>
      <c r="V401" t="s">
        <v>800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10.39</v>
      </c>
      <c r="D402">
        <v>10.11</v>
      </c>
      <c r="E402">
        <v>1.027695351137488</v>
      </c>
      <c r="F402">
        <v>0.01347449470644851</v>
      </c>
      <c r="G402">
        <v>-0.005448855257058516</v>
      </c>
      <c r="H402">
        <v>0.02</v>
      </c>
      <c r="I402">
        <v>0.03627718356197573</v>
      </c>
      <c r="J402" t="s">
        <v>366</v>
      </c>
      <c r="K402" t="s">
        <v>773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0.5674974352784981</v>
      </c>
      <c r="R402" t="s">
        <v>777</v>
      </c>
      <c r="S402" t="s">
        <v>789</v>
      </c>
      <c r="T402">
        <v>1791.351298</v>
      </c>
      <c r="U402" s="2">
        <v>44427</v>
      </c>
      <c r="V402" t="s">
        <v>790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37.22</v>
      </c>
      <c r="D403">
        <v>46</v>
      </c>
      <c r="E403">
        <v>0.8091304347826087</v>
      </c>
      <c r="F403">
        <v>0.01612036539494895</v>
      </c>
      <c r="G403">
        <v>0.04326897539349694</v>
      </c>
      <c r="H403">
        <v>-0.033</v>
      </c>
      <c r="I403">
        <v>0.03529875569220198</v>
      </c>
      <c r="J403" t="s">
        <v>366</v>
      </c>
      <c r="K403" t="s">
        <v>489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0.344240388608989</v>
      </c>
      <c r="R403" t="s">
        <v>775</v>
      </c>
      <c r="S403" t="s">
        <v>785</v>
      </c>
      <c r="T403">
        <v>5726.147859</v>
      </c>
      <c r="U403" s="2">
        <v>44415</v>
      </c>
      <c r="V403" t="s">
        <v>800</v>
      </c>
    </row>
    <row r="404" spans="1:22">
      <c r="A404" s="1" t="s">
        <v>424</v>
      </c>
      <c r="B404">
        <f>HYPERLINK("https://www.suredividend.com/sure-analysis-DLR/","Digital Realty Trust Inc")</f>
        <v>0</v>
      </c>
      <c r="C404">
        <v>140.66</v>
      </c>
      <c r="D404">
        <v>104</v>
      </c>
      <c r="E404">
        <v>1.3525</v>
      </c>
      <c r="F404">
        <v>0.03298734537181857</v>
      </c>
      <c r="G404">
        <v>-0.05860357386073034</v>
      </c>
      <c r="H404">
        <v>0.06</v>
      </c>
      <c r="I404">
        <v>0.03480507546540146</v>
      </c>
      <c r="J404" t="s">
        <v>366</v>
      </c>
      <c r="K404" t="s">
        <v>772</v>
      </c>
      <c r="L404">
        <v>6.48</v>
      </c>
      <c r="M404">
        <v>4.64</v>
      </c>
      <c r="N404">
        <v>0.7160493827160492</v>
      </c>
      <c r="O404">
        <v>17</v>
      </c>
      <c r="P404">
        <v>0.06002162190703619</v>
      </c>
      <c r="Q404">
        <v>-0.082792546532008</v>
      </c>
      <c r="R404" t="s">
        <v>777</v>
      </c>
      <c r="S404" t="s">
        <v>789</v>
      </c>
      <c r="T404">
        <v>39749.591582</v>
      </c>
      <c r="U404" s="2">
        <v>44413</v>
      </c>
      <c r="V404" t="s">
        <v>797</v>
      </c>
    </row>
    <row r="405" spans="1:22">
      <c r="A405" s="1" t="s">
        <v>425</v>
      </c>
      <c r="B405">
        <f>HYPERLINK("https://www.suredividend.com/sure-analysis-MMC/","Marsh &amp; McLennan Cos., Inc.")</f>
        <v>0</v>
      </c>
      <c r="C405">
        <v>156.66</v>
      </c>
      <c r="D405">
        <v>129</v>
      </c>
      <c r="E405">
        <v>1.214418604651163</v>
      </c>
      <c r="F405">
        <v>0.01212817566704966</v>
      </c>
      <c r="G405">
        <v>-0.03810798921187686</v>
      </c>
      <c r="H405">
        <v>0.062</v>
      </c>
      <c r="I405">
        <v>0.03449743366239644</v>
      </c>
      <c r="J405" t="s">
        <v>366</v>
      </c>
      <c r="K405" t="s">
        <v>773</v>
      </c>
      <c r="L405">
        <v>6</v>
      </c>
      <c r="M405">
        <v>1.9</v>
      </c>
      <c r="N405">
        <v>0.3166666666666667</v>
      </c>
      <c r="O405">
        <v>11</v>
      </c>
      <c r="P405">
        <v>0.059780741378197</v>
      </c>
      <c r="Q405">
        <v>0.3745252202477931</v>
      </c>
      <c r="R405" t="s">
        <v>775</v>
      </c>
      <c r="S405" t="s">
        <v>786</v>
      </c>
      <c r="T405">
        <v>79368.018977</v>
      </c>
      <c r="U405" s="2">
        <v>44400</v>
      </c>
      <c r="V405" t="s">
        <v>792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100.53</v>
      </c>
      <c r="D406">
        <v>78</v>
      </c>
      <c r="E406">
        <v>1.288846153846154</v>
      </c>
      <c r="F406">
        <v>0.03919228091117079</v>
      </c>
      <c r="G406">
        <v>-0.04948322893718893</v>
      </c>
      <c r="H406">
        <v>0.044</v>
      </c>
      <c r="I406">
        <v>0.03271905950822784</v>
      </c>
      <c r="J406" t="s">
        <v>366</v>
      </c>
      <c r="K406" t="s">
        <v>772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</v>
      </c>
      <c r="R406" t="s">
        <v>775</v>
      </c>
      <c r="S406" t="s">
        <v>787</v>
      </c>
      <c r="T406">
        <v>0</v>
      </c>
      <c r="U406" s="2">
        <v>44421</v>
      </c>
      <c r="V406" t="s">
        <v>800</v>
      </c>
    </row>
    <row r="407" spans="1:22">
      <c r="A407" s="1" t="s">
        <v>427</v>
      </c>
      <c r="B407">
        <f>HYPERLINK("https://www.suredividend.com/sure-analysis-STZ/","Constellation Brands Inc")</f>
        <v>0</v>
      </c>
      <c r="C407">
        <v>219.66</v>
      </c>
      <c r="D407">
        <v>185</v>
      </c>
      <c r="E407">
        <v>1.187351351351351</v>
      </c>
      <c r="F407">
        <v>0.01383957024492397</v>
      </c>
      <c r="G407">
        <v>-0.03376191879017376</v>
      </c>
      <c r="H407">
        <v>0.05</v>
      </c>
      <c r="I407">
        <v>0.02927418810307891</v>
      </c>
      <c r="J407" t="s">
        <v>366</v>
      </c>
      <c r="K407" t="s">
        <v>773</v>
      </c>
      <c r="L407">
        <v>10.3</v>
      </c>
      <c r="M407">
        <v>3.04</v>
      </c>
      <c r="N407">
        <v>0.2951456310679612</v>
      </c>
      <c r="O407">
        <v>6</v>
      </c>
      <c r="P407">
        <v>0.05000563166277994</v>
      </c>
      <c r="Q407">
        <v>0.193564337606024</v>
      </c>
      <c r="R407" t="s">
        <v>775</v>
      </c>
      <c r="S407" t="s">
        <v>784</v>
      </c>
      <c r="T407">
        <v>41191.007967</v>
      </c>
      <c r="U407" s="2">
        <v>44475</v>
      </c>
      <c r="V407" t="s">
        <v>797</v>
      </c>
    </row>
    <row r="408" spans="1:22">
      <c r="A408" s="1" t="s">
        <v>428</v>
      </c>
      <c r="B408">
        <f>HYPERLINK("https://www.suredividend.com/sure-analysis-SBUX/","Starbucks Corp.")</f>
        <v>0</v>
      </c>
      <c r="C408">
        <v>111.22</v>
      </c>
      <c r="D408">
        <v>74</v>
      </c>
      <c r="E408">
        <v>1.502972972972973</v>
      </c>
      <c r="F408">
        <v>0.01762272972486963</v>
      </c>
      <c r="G408">
        <v>-0.07825717472951521</v>
      </c>
      <c r="H408">
        <v>0.09</v>
      </c>
      <c r="I408">
        <v>0.02571855589096561</v>
      </c>
      <c r="J408" t="s">
        <v>366</v>
      </c>
      <c r="K408" t="s">
        <v>489</v>
      </c>
      <c r="L408">
        <v>3.22</v>
      </c>
      <c r="M408">
        <v>1.96</v>
      </c>
      <c r="N408">
        <v>0.608695652173913</v>
      </c>
      <c r="O408">
        <v>12</v>
      </c>
      <c r="P408">
        <v>0.0800087729241854</v>
      </c>
      <c r="Q408">
        <v>0.256571239409472</v>
      </c>
      <c r="R408" t="s">
        <v>775</v>
      </c>
      <c r="S408" t="s">
        <v>785</v>
      </c>
      <c r="T408">
        <v>131139.502</v>
      </c>
      <c r="U408" s="2">
        <v>44406</v>
      </c>
      <c r="V408" t="s">
        <v>797</v>
      </c>
    </row>
    <row r="409" spans="1:22">
      <c r="A409" s="1" t="s">
        <v>429</v>
      </c>
      <c r="B409">
        <f>HYPERLINK("https://www.suredividend.com/sure-analysis-MRVL/","Marvell Technology Inc")</f>
        <v>0</v>
      </c>
      <c r="C409">
        <v>64.62</v>
      </c>
      <c r="D409">
        <v>29</v>
      </c>
      <c r="E409">
        <v>2.228275862068966</v>
      </c>
      <c r="F409">
        <v>0.003714020427112349</v>
      </c>
      <c r="G409">
        <v>-0.148065494070214</v>
      </c>
      <c r="H409">
        <v>0.2</v>
      </c>
      <c r="I409">
        <v>0.02569913511866795</v>
      </c>
      <c r="J409" t="s">
        <v>366</v>
      </c>
      <c r="K409" t="s">
        <v>773</v>
      </c>
      <c r="L409">
        <v>1.4</v>
      </c>
      <c r="M409">
        <v>0.24</v>
      </c>
      <c r="N409">
        <v>0.1714285714285714</v>
      </c>
      <c r="O409">
        <v>0</v>
      </c>
      <c r="P409">
        <v>0</v>
      </c>
      <c r="Q409">
        <v>0.362276616781173</v>
      </c>
      <c r="R409" t="s">
        <v>775</v>
      </c>
      <c r="S409" t="s">
        <v>783</v>
      </c>
      <c r="T409">
        <v>53218.641254</v>
      </c>
      <c r="U409" s="2">
        <v>44461</v>
      </c>
      <c r="V409" t="s">
        <v>796</v>
      </c>
    </row>
    <row r="410" spans="1:22">
      <c r="A410" s="1" t="s">
        <v>430</v>
      </c>
      <c r="B410">
        <f>HYPERLINK("https://www.suredividend.com/sure-analysis-PSA/","Public Storage")</f>
        <v>0</v>
      </c>
      <c r="C410">
        <v>299.72</v>
      </c>
      <c r="D410">
        <v>242</v>
      </c>
      <c r="E410">
        <v>1.238512396694215</v>
      </c>
      <c r="F410">
        <v>0.02669157880688643</v>
      </c>
      <c r="G410">
        <v>-0.04187995015135604</v>
      </c>
      <c r="H410">
        <v>0.04</v>
      </c>
      <c r="I410">
        <v>0.02522898376277527</v>
      </c>
      <c r="J410" t="s">
        <v>366</v>
      </c>
      <c r="K410" t="s">
        <v>366</v>
      </c>
      <c r="L410">
        <v>12.1</v>
      </c>
      <c r="M410">
        <v>8</v>
      </c>
      <c r="N410">
        <v>0.6611570247933884</v>
      </c>
      <c r="O410">
        <v>0</v>
      </c>
      <c r="P410">
        <v>0.03993111034207586</v>
      </c>
      <c r="Q410">
        <v>0.3203646377345341</v>
      </c>
      <c r="R410" t="s">
        <v>777</v>
      </c>
      <c r="S410" t="s">
        <v>789</v>
      </c>
      <c r="T410">
        <v>52519.409591</v>
      </c>
      <c r="U410" s="2">
        <v>44415</v>
      </c>
      <c r="V410" t="s">
        <v>791</v>
      </c>
    </row>
    <row r="411" spans="1:22">
      <c r="A411" s="1" t="s">
        <v>431</v>
      </c>
      <c r="B411">
        <f>HYPERLINK("https://www.suredividend.com/sure-analysis-WFC/","Wells Fargo &amp; Co.")</f>
        <v>0</v>
      </c>
      <c r="C411">
        <v>48</v>
      </c>
      <c r="D411">
        <v>40</v>
      </c>
      <c r="E411">
        <v>1.2</v>
      </c>
      <c r="F411">
        <v>0.008333333333333333</v>
      </c>
      <c r="G411">
        <v>-0.03580749599737276</v>
      </c>
      <c r="H411">
        <v>0.05</v>
      </c>
      <c r="I411">
        <v>0.02437139760913754</v>
      </c>
      <c r="J411" t="s">
        <v>366</v>
      </c>
      <c r="K411" t="s">
        <v>773</v>
      </c>
      <c r="L411">
        <v>4</v>
      </c>
      <c r="M411">
        <v>0.4</v>
      </c>
      <c r="N411">
        <v>0.1</v>
      </c>
      <c r="O411">
        <v>0</v>
      </c>
      <c r="P411">
        <v>0.1486983549970351</v>
      </c>
      <c r="Q411">
        <v>0.9244879057963161</v>
      </c>
      <c r="R411" t="s">
        <v>775</v>
      </c>
      <c r="S411" t="s">
        <v>786</v>
      </c>
      <c r="T411">
        <v>197107.704624</v>
      </c>
      <c r="U411" s="2">
        <v>44394</v>
      </c>
      <c r="V411" t="s">
        <v>793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43.95</v>
      </c>
      <c r="D412">
        <v>37</v>
      </c>
      <c r="E412">
        <v>1.187837837837838</v>
      </c>
      <c r="F412">
        <v>0.0273037542662116</v>
      </c>
      <c r="G412">
        <v>-0.0338410775406186</v>
      </c>
      <c r="H412">
        <v>0.03</v>
      </c>
      <c r="I412">
        <v>0.02387031347185053</v>
      </c>
      <c r="J412" t="s">
        <v>366</v>
      </c>
      <c r="K412" t="s">
        <v>489</v>
      </c>
      <c r="L412">
        <v>3.65</v>
      </c>
      <c r="M412">
        <v>1.2</v>
      </c>
      <c r="N412">
        <v>0.3287671232876712</v>
      </c>
      <c r="O412">
        <v>11</v>
      </c>
      <c r="P412">
        <v>0.02983277847878951</v>
      </c>
      <c r="Q412">
        <v>0.939284295989057</v>
      </c>
      <c r="R412" t="s">
        <v>775</v>
      </c>
      <c r="S412" t="s">
        <v>786</v>
      </c>
      <c r="T412">
        <v>30357.068098</v>
      </c>
      <c r="U412" s="2">
        <v>44475</v>
      </c>
      <c r="V412" t="s">
        <v>791</v>
      </c>
    </row>
    <row r="413" spans="1:22">
      <c r="A413" s="1" t="s">
        <v>433</v>
      </c>
      <c r="B413">
        <f>HYPERLINK("https://www.suredividend.com/sure-analysis-EAF/","GrafTech International Ltd.")</f>
        <v>0</v>
      </c>
      <c r="C413">
        <v>10.5</v>
      </c>
      <c r="D413">
        <v>9</v>
      </c>
      <c r="E413">
        <v>1.166666666666667</v>
      </c>
      <c r="F413">
        <v>0.00380952380952381</v>
      </c>
      <c r="G413">
        <v>-0.03035973390442093</v>
      </c>
      <c r="H413">
        <v>0.05</v>
      </c>
      <c r="I413">
        <v>0.02215171242707004</v>
      </c>
      <c r="J413" t="s">
        <v>366</v>
      </c>
      <c r="K413" t="s">
        <v>773</v>
      </c>
      <c r="L413">
        <v>1.54</v>
      </c>
      <c r="M413">
        <v>0.04</v>
      </c>
      <c r="N413">
        <v>0.02597402597402597</v>
      </c>
      <c r="O413">
        <v>0</v>
      </c>
      <c r="P413">
        <v>0.04563955259127317</v>
      </c>
      <c r="Q413">
        <v>0.441852162091646</v>
      </c>
      <c r="R413" t="s">
        <v>775</v>
      </c>
      <c r="S413" t="s">
        <v>782</v>
      </c>
      <c r="T413">
        <v>2812.747896</v>
      </c>
      <c r="U413" s="2">
        <v>44418</v>
      </c>
      <c r="V413" t="s">
        <v>792</v>
      </c>
    </row>
    <row r="414" spans="1:22">
      <c r="A414" s="1" t="s">
        <v>434</v>
      </c>
      <c r="B414">
        <f>HYPERLINK("https://www.suredividend.com/sure-analysis-BAC/","Bank Of America Corp.")</f>
        <v>0</v>
      </c>
      <c r="C414">
        <v>44.34</v>
      </c>
      <c r="D414">
        <v>36</v>
      </c>
      <c r="E414">
        <v>1.231666666666667</v>
      </c>
      <c r="F414">
        <v>0.0189445196211096</v>
      </c>
      <c r="G414">
        <v>-0.04081724422516564</v>
      </c>
      <c r="H414">
        <v>0.04</v>
      </c>
      <c r="I414">
        <v>0.02198474966756736</v>
      </c>
      <c r="J414" t="s">
        <v>366</v>
      </c>
      <c r="K414" t="s">
        <v>489</v>
      </c>
      <c r="L414">
        <v>3.1</v>
      </c>
      <c r="M414">
        <v>0.84</v>
      </c>
      <c r="N414">
        <v>0.2709677419354838</v>
      </c>
      <c r="O414">
        <v>8</v>
      </c>
      <c r="P414">
        <v>0.09953965407958165</v>
      </c>
      <c r="Q414">
        <v>0.7846002761018921</v>
      </c>
      <c r="R414" t="s">
        <v>775</v>
      </c>
      <c r="S414" t="s">
        <v>786</v>
      </c>
      <c r="T414">
        <v>373116.838084</v>
      </c>
      <c r="U414" s="2">
        <v>44395</v>
      </c>
      <c r="V414" t="s">
        <v>793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84.23</v>
      </c>
      <c r="D415">
        <v>83</v>
      </c>
      <c r="E415">
        <v>1.014819277108434</v>
      </c>
      <c r="F415">
        <v>0.03229253235189362</v>
      </c>
      <c r="G415">
        <v>-0.002937785145091798</v>
      </c>
      <c r="H415">
        <v>-0.01</v>
      </c>
      <c r="I415">
        <v>0.02174935687783552</v>
      </c>
      <c r="J415" t="s">
        <v>366</v>
      </c>
      <c r="K415" t="s">
        <v>366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1.072935432109703</v>
      </c>
      <c r="R415" t="s">
        <v>775</v>
      </c>
      <c r="S415" t="s">
        <v>786</v>
      </c>
      <c r="T415">
        <v>11280.38904</v>
      </c>
      <c r="U415" s="2">
        <v>44398</v>
      </c>
      <c r="V415" t="s">
        <v>797</v>
      </c>
    </row>
    <row r="416" spans="1:22">
      <c r="A416" s="1" t="s">
        <v>436</v>
      </c>
      <c r="B416">
        <f>HYPERLINK("https://www.suredividend.com/sure-analysis-KLIC/","Kulicke &amp; Soffa Industries, Inc.")</f>
        <v>0</v>
      </c>
      <c r="C416">
        <v>52.72</v>
      </c>
      <c r="D416">
        <v>48</v>
      </c>
      <c r="E416">
        <v>1.098333333333333</v>
      </c>
      <c r="F416">
        <v>0.01062215477996965</v>
      </c>
      <c r="G416">
        <v>-0.01858392505741358</v>
      </c>
      <c r="H416">
        <v>0.03</v>
      </c>
      <c r="I416">
        <v>0.02145232822431353</v>
      </c>
      <c r="J416" t="s">
        <v>366</v>
      </c>
      <c r="K416" t="s">
        <v>489</v>
      </c>
      <c r="L416">
        <v>6.01</v>
      </c>
      <c r="M416">
        <v>0.5600000000000001</v>
      </c>
      <c r="N416">
        <v>0.09317803660565725</v>
      </c>
      <c r="O416">
        <v>1</v>
      </c>
      <c r="P416">
        <v>0.02056514630321193</v>
      </c>
      <c r="Q416">
        <v>1.127341912105915</v>
      </c>
      <c r="R416" t="s">
        <v>775</v>
      </c>
      <c r="S416" t="s">
        <v>783</v>
      </c>
      <c r="T416">
        <v>3266.979794</v>
      </c>
      <c r="U416" s="2">
        <v>44419</v>
      </c>
      <c r="V416" t="s">
        <v>791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118.67</v>
      </c>
      <c r="D417">
        <v>86</v>
      </c>
      <c r="E417">
        <v>1.379883720930233</v>
      </c>
      <c r="F417">
        <v>0.02224656610769361</v>
      </c>
      <c r="G417">
        <v>-0.06236998406073047</v>
      </c>
      <c r="H417">
        <v>0.06</v>
      </c>
      <c r="I417">
        <v>0.01904051322745959</v>
      </c>
      <c r="J417" t="s">
        <v>366</v>
      </c>
      <c r="K417" t="s">
        <v>489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0.479509780697926</v>
      </c>
      <c r="R417" t="s">
        <v>775</v>
      </c>
      <c r="S417" t="s">
        <v>782</v>
      </c>
      <c r="T417">
        <v>42791.30276</v>
      </c>
      <c r="U417" s="2">
        <v>44472</v>
      </c>
      <c r="V417" t="s">
        <v>791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109.56</v>
      </c>
      <c r="D418">
        <v>79</v>
      </c>
      <c r="E418">
        <v>1.386835443037975</v>
      </c>
      <c r="F418">
        <v>0.003650967506389193</v>
      </c>
      <c r="G418">
        <v>-0.06331187692336915</v>
      </c>
      <c r="H418">
        <v>0.08</v>
      </c>
      <c r="I418">
        <v>0.01624345027215823</v>
      </c>
      <c r="J418" t="s">
        <v>366</v>
      </c>
      <c r="K418" t="s">
        <v>773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0.27660020717371</v>
      </c>
      <c r="R418" t="s">
        <v>775</v>
      </c>
      <c r="S418" t="s">
        <v>783</v>
      </c>
      <c r="T418">
        <v>18216.138129</v>
      </c>
      <c r="U418" s="2">
        <v>44406</v>
      </c>
      <c r="V418" t="s">
        <v>801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121.4999</v>
      </c>
      <c r="D419">
        <v>90</v>
      </c>
      <c r="E419">
        <v>1.349998888888889</v>
      </c>
      <c r="F419">
        <v>0.02469137834681346</v>
      </c>
      <c r="G419">
        <v>-0.05825501148194212</v>
      </c>
      <c r="H419">
        <v>0.05</v>
      </c>
      <c r="I419">
        <v>0.01595531130964001</v>
      </c>
      <c r="J419" t="s">
        <v>366</v>
      </c>
      <c r="K419" t="s">
        <v>366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0.018440067057837</v>
      </c>
      <c r="R419" t="s">
        <v>775</v>
      </c>
      <c r="S419" t="s">
        <v>784</v>
      </c>
      <c r="T419">
        <v>342022.2185</v>
      </c>
      <c r="U419" s="2">
        <v>44424</v>
      </c>
      <c r="V419" t="s">
        <v>795</v>
      </c>
    </row>
    <row r="420" spans="1:22">
      <c r="A420" s="1" t="s">
        <v>440</v>
      </c>
      <c r="B420">
        <f>HYPERLINK("https://www.suredividend.com/sure-analysis-APLE/","Apple Hospitality REIT Inc")</f>
        <v>0</v>
      </c>
      <c r="C420">
        <v>16.18</v>
      </c>
      <c r="D420">
        <v>16.1</v>
      </c>
      <c r="E420">
        <v>1.004968944099379</v>
      </c>
      <c r="F420">
        <v>0.002472187886279357</v>
      </c>
      <c r="G420">
        <v>-0.0009908367247831729</v>
      </c>
      <c r="H420">
        <v>-0.008</v>
      </c>
      <c r="I420">
        <v>0.01490213594423184</v>
      </c>
      <c r="J420" t="s">
        <v>366</v>
      </c>
      <c r="K420" t="s">
        <v>773</v>
      </c>
      <c r="L420">
        <v>0.72</v>
      </c>
      <c r="M420">
        <v>0.04</v>
      </c>
      <c r="N420">
        <v>0.05555555555555556</v>
      </c>
      <c r="O420">
        <v>0</v>
      </c>
      <c r="P420">
        <v>0.888175022589804</v>
      </c>
      <c r="Q420">
        <v>0.5024886709754101</v>
      </c>
      <c r="R420" t="s">
        <v>777</v>
      </c>
      <c r="S420" t="s">
        <v>789</v>
      </c>
      <c r="T420">
        <v>3694.556717</v>
      </c>
      <c r="U420" s="2">
        <v>44420</v>
      </c>
      <c r="V420" t="s">
        <v>800</v>
      </c>
    </row>
    <row r="421" spans="1:22">
      <c r="A421" s="1" t="s">
        <v>441</v>
      </c>
      <c r="B421">
        <f>HYPERLINK("https://www.suredividend.com/sure-analysis-ABB/","ABB Ltd.")</f>
        <v>0</v>
      </c>
      <c r="C421">
        <v>33.05</v>
      </c>
      <c r="D421">
        <v>21</v>
      </c>
      <c r="E421">
        <v>1.573809523809524</v>
      </c>
      <c r="F421">
        <v>0.02571860816944024</v>
      </c>
      <c r="G421">
        <v>-0.08670818352437526</v>
      </c>
      <c r="H421">
        <v>0.08</v>
      </c>
      <c r="I421">
        <v>0.01466856015811135</v>
      </c>
      <c r="J421" t="s">
        <v>366</v>
      </c>
      <c r="K421" t="s">
        <v>366</v>
      </c>
      <c r="L421">
        <v>1.3</v>
      </c>
      <c r="M421">
        <v>0.85</v>
      </c>
      <c r="N421">
        <v>0.6538461538461539</v>
      </c>
      <c r="O421">
        <v>2</v>
      </c>
      <c r="P421">
        <v>0.03303780411393231</v>
      </c>
      <c r="Q421">
        <v>0.26594884877178</v>
      </c>
      <c r="R421" t="s">
        <v>775</v>
      </c>
      <c r="S421" t="s">
        <v>782</v>
      </c>
      <c r="T421">
        <v>67856.55012499999</v>
      </c>
      <c r="U421" s="2">
        <v>44400</v>
      </c>
      <c r="V421" t="s">
        <v>795</v>
      </c>
    </row>
    <row r="422" spans="1:22">
      <c r="A422" s="1" t="s">
        <v>442</v>
      </c>
      <c r="B422">
        <f>HYPERLINK("https://www.suredividend.com/sure-analysis-HAL/","Halliburton Co.")</f>
        <v>0</v>
      </c>
      <c r="C422">
        <v>23.94</v>
      </c>
      <c r="D422">
        <v>12</v>
      </c>
      <c r="E422">
        <v>1.995</v>
      </c>
      <c r="F422">
        <v>0.007518796992481203</v>
      </c>
      <c r="G422">
        <v>-0.1290135073098992</v>
      </c>
      <c r="H422">
        <v>0.149</v>
      </c>
      <c r="I422">
        <v>0.01384662352157529</v>
      </c>
      <c r="J422" t="s">
        <v>366</v>
      </c>
      <c r="K422" t="s">
        <v>773</v>
      </c>
      <c r="L422">
        <v>0.9</v>
      </c>
      <c r="M422">
        <v>0.18</v>
      </c>
      <c r="N422">
        <v>0.2</v>
      </c>
      <c r="O422">
        <v>0</v>
      </c>
      <c r="P422">
        <v>0.2011244339814313</v>
      </c>
      <c r="Q422">
        <v>0.9160583941605841</v>
      </c>
      <c r="R422" t="s">
        <v>775</v>
      </c>
      <c r="S422" t="s">
        <v>788</v>
      </c>
      <c r="T422">
        <v>21318.554726</v>
      </c>
      <c r="U422" s="2">
        <v>44397</v>
      </c>
      <c r="V422" t="s">
        <v>795</v>
      </c>
    </row>
    <row r="423" spans="1:22">
      <c r="A423" s="1" t="s">
        <v>443</v>
      </c>
      <c r="B423">
        <f>HYPERLINK("https://www.suredividend.com/sure-analysis-FAST/","Fastenal Co.")</f>
        <v>0</v>
      </c>
      <c r="C423">
        <v>52.72</v>
      </c>
      <c r="D423">
        <v>37</v>
      </c>
      <c r="E423">
        <v>1.424864864864865</v>
      </c>
      <c r="F423">
        <v>0.02124430955993931</v>
      </c>
      <c r="G423">
        <v>-0.06836613995232566</v>
      </c>
      <c r="H423">
        <v>0.06</v>
      </c>
      <c r="I423">
        <v>0.01290251121778829</v>
      </c>
      <c r="J423" t="s">
        <v>366</v>
      </c>
      <c r="K423" t="s">
        <v>366</v>
      </c>
      <c r="L423">
        <v>1.55</v>
      </c>
      <c r="M423">
        <v>1.12</v>
      </c>
      <c r="N423">
        <v>0.7225806451612904</v>
      </c>
      <c r="O423">
        <v>22</v>
      </c>
      <c r="P423">
        <v>0.06016789231717423</v>
      </c>
      <c r="Q423">
        <v>0.165391927140899</v>
      </c>
      <c r="R423" t="s">
        <v>775</v>
      </c>
      <c r="S423" t="s">
        <v>782</v>
      </c>
      <c r="T423">
        <v>30300.260799</v>
      </c>
      <c r="U423" s="2">
        <v>44391</v>
      </c>
      <c r="V423" t="s">
        <v>797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193.73</v>
      </c>
      <c r="D424">
        <v>123</v>
      </c>
      <c r="E424">
        <v>1.575040650406504</v>
      </c>
      <c r="F424">
        <v>0.02075052908687348</v>
      </c>
      <c r="G424">
        <v>-0.08685100263924639</v>
      </c>
      <c r="H424">
        <v>0.08</v>
      </c>
      <c r="I424">
        <v>0.01043319797412079</v>
      </c>
      <c r="J424" t="s">
        <v>366</v>
      </c>
      <c r="K424" t="s">
        <v>489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0.402356926729691</v>
      </c>
      <c r="R424" t="s">
        <v>775</v>
      </c>
      <c r="S424" t="s">
        <v>784</v>
      </c>
      <c r="T424">
        <v>112950.97844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4.65</v>
      </c>
      <c r="D425">
        <v>4.6</v>
      </c>
      <c r="E425">
        <v>1.010869565217391</v>
      </c>
      <c r="F425">
        <v>0.008602150537634409</v>
      </c>
      <c r="G425">
        <v>-0.002159847386506764</v>
      </c>
      <c r="H425">
        <v>0</v>
      </c>
      <c r="I425">
        <v>0.008739056326231509</v>
      </c>
      <c r="J425" t="s">
        <v>366</v>
      </c>
      <c r="K425" t="s">
        <v>489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0.3377445339470651</v>
      </c>
      <c r="R425" t="s">
        <v>775</v>
      </c>
      <c r="S425" t="s">
        <v>788</v>
      </c>
      <c r="T425">
        <v>220.957882</v>
      </c>
      <c r="U425" s="2">
        <v>44404</v>
      </c>
      <c r="V425" t="s">
        <v>790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46.96</v>
      </c>
      <c r="D426">
        <v>43</v>
      </c>
      <c r="E426">
        <v>1.092093023255814</v>
      </c>
      <c r="F426">
        <v>0.02129471890971039</v>
      </c>
      <c r="G426">
        <v>-0.01746490125690336</v>
      </c>
      <c r="H426">
        <v>0</v>
      </c>
      <c r="I426">
        <v>0.007767574444995651</v>
      </c>
      <c r="J426" t="s">
        <v>366</v>
      </c>
      <c r="K426" t="s">
        <v>489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1.500266212330955</v>
      </c>
      <c r="R426" t="s">
        <v>775</v>
      </c>
      <c r="S426" t="s">
        <v>786</v>
      </c>
      <c r="T426">
        <v>5504.348496</v>
      </c>
      <c r="U426" s="2">
        <v>44399</v>
      </c>
      <c r="V426" t="s">
        <v>793</v>
      </c>
    </row>
    <row r="427" spans="1:22">
      <c r="A427" s="1" t="s">
        <v>447</v>
      </c>
      <c r="B427">
        <f>HYPERLINK("https://www.suredividend.com/sure-analysis-RACE/","Ferrari N.V.")</f>
        <v>0</v>
      </c>
      <c r="C427">
        <v>212.9</v>
      </c>
      <c r="D427">
        <v>146</v>
      </c>
      <c r="E427">
        <v>1.458219178082192</v>
      </c>
      <c r="F427">
        <v>0.00488492249882574</v>
      </c>
      <c r="G427">
        <v>-0.07266758924358319</v>
      </c>
      <c r="H427">
        <v>0.075</v>
      </c>
      <c r="I427">
        <v>0.002976410666499341</v>
      </c>
      <c r="J427" t="s">
        <v>366</v>
      </c>
      <c r="K427" t="s">
        <v>773</v>
      </c>
      <c r="L427">
        <v>5.02</v>
      </c>
      <c r="M427">
        <v>1.04</v>
      </c>
      <c r="N427">
        <v>0.2071713147410359</v>
      </c>
      <c r="O427">
        <v>0</v>
      </c>
      <c r="P427">
        <v>0.07455979142129743</v>
      </c>
      <c r="Q427">
        <v>0.170133831652422</v>
      </c>
      <c r="R427" t="s">
        <v>775</v>
      </c>
      <c r="S427" t="s">
        <v>785</v>
      </c>
      <c r="T427">
        <v>39332.825781</v>
      </c>
      <c r="U427" s="2">
        <v>44412</v>
      </c>
      <c r="V427" t="s">
        <v>791</v>
      </c>
    </row>
    <row r="428" spans="1:22">
      <c r="A428" s="1" t="s">
        <v>448</v>
      </c>
      <c r="B428">
        <f>HYPERLINK("https://www.suredividend.com/sure-analysis-NVDA/","NVIDIA Corp")</f>
        <v>0</v>
      </c>
      <c r="C428">
        <v>208.31</v>
      </c>
      <c r="D428">
        <v>104</v>
      </c>
      <c r="E428">
        <v>2.002980769230769</v>
      </c>
      <c r="F428">
        <v>0.0007680860256348711</v>
      </c>
      <c r="G428">
        <v>-0.1297086959456109</v>
      </c>
      <c r="H428">
        <v>0.15</v>
      </c>
      <c r="I428">
        <v>0.001599357226155895</v>
      </c>
      <c r="J428" t="s">
        <v>366</v>
      </c>
      <c r="K428" t="s">
        <v>773</v>
      </c>
      <c r="L428">
        <v>4.15</v>
      </c>
      <c r="M428">
        <v>0.16</v>
      </c>
      <c r="N428">
        <v>0.03855421686746988</v>
      </c>
      <c r="O428">
        <v>0</v>
      </c>
      <c r="P428">
        <v>0</v>
      </c>
      <c r="Q428">
        <v>0.515162535749718</v>
      </c>
      <c r="R428" t="s">
        <v>775</v>
      </c>
      <c r="S428" t="s">
        <v>783</v>
      </c>
      <c r="T428">
        <v>519108.52</v>
      </c>
      <c r="U428" s="2">
        <v>44440</v>
      </c>
      <c r="V428" t="s">
        <v>794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223.85</v>
      </c>
      <c r="D429">
        <v>142</v>
      </c>
      <c r="E429">
        <v>1.576408450704225</v>
      </c>
      <c r="F429">
        <v>0.0284118829573375</v>
      </c>
      <c r="G429">
        <v>-0.08700951982873462</v>
      </c>
      <c r="H429">
        <v>0.059</v>
      </c>
      <c r="I429">
        <v>-0.0009140471885835666</v>
      </c>
      <c r="J429" t="s">
        <v>366</v>
      </c>
      <c r="K429" t="s">
        <v>366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0.461749633011707</v>
      </c>
      <c r="R429" t="s">
        <v>777</v>
      </c>
      <c r="S429" t="s">
        <v>789</v>
      </c>
      <c r="T429">
        <v>31253.212621</v>
      </c>
      <c r="U429" s="2">
        <v>44411</v>
      </c>
      <c r="V429" t="s">
        <v>800</v>
      </c>
    </row>
    <row r="430" spans="1:22">
      <c r="A430" s="1" t="s">
        <v>450</v>
      </c>
      <c r="B430">
        <f>HYPERLINK("https://www.suredividend.com/sure-analysis-GS/","Goldman Sachs Group, Inc.")</f>
        <v>0</v>
      </c>
      <c r="C430">
        <v>392.81</v>
      </c>
      <c r="D430">
        <v>583</v>
      </c>
      <c r="E430">
        <v>0.6737735849056604</v>
      </c>
      <c r="F430">
        <v>0.02036608029327155</v>
      </c>
      <c r="G430">
        <v>0.08217427009470168</v>
      </c>
      <c r="H430">
        <v>-0.1</v>
      </c>
      <c r="I430">
        <v>-0.001788271088734805</v>
      </c>
      <c r="J430" t="s">
        <v>366</v>
      </c>
      <c r="K430" t="s">
        <v>489</v>
      </c>
      <c r="L430">
        <v>53</v>
      </c>
      <c r="M430">
        <v>8</v>
      </c>
      <c r="N430">
        <v>0.1509433962264151</v>
      </c>
      <c r="O430">
        <v>10</v>
      </c>
      <c r="P430">
        <v>0.03993111034207586</v>
      </c>
      <c r="Q430">
        <v>0.9262540070016181</v>
      </c>
      <c r="R430" t="s">
        <v>775</v>
      </c>
      <c r="S430" t="s">
        <v>786</v>
      </c>
      <c r="T430">
        <v>132415.264261</v>
      </c>
      <c r="U430" s="2">
        <v>44394</v>
      </c>
      <c r="V430" t="s">
        <v>793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285.47</v>
      </c>
      <c r="D431">
        <v>180</v>
      </c>
      <c r="E431">
        <v>1.585944444444445</v>
      </c>
      <c r="F431">
        <v>0.007566469331278243</v>
      </c>
      <c r="G431">
        <v>-0.08811009899273547</v>
      </c>
      <c r="H431">
        <v>0.08</v>
      </c>
      <c r="I431">
        <v>-0.004888536051552927</v>
      </c>
      <c r="J431" t="s">
        <v>366</v>
      </c>
      <c r="K431" t="s">
        <v>773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0.5427816980380561</v>
      </c>
      <c r="R431" t="s">
        <v>775</v>
      </c>
      <c r="S431" t="s">
        <v>782</v>
      </c>
      <c r="T431">
        <v>25967.682632</v>
      </c>
      <c r="U431" s="2">
        <v>44402</v>
      </c>
      <c r="V431" t="s">
        <v>794</v>
      </c>
    </row>
    <row r="432" spans="1:22">
      <c r="A432" s="1" t="s">
        <v>452</v>
      </c>
      <c r="B432">
        <f>HYPERLINK("https://www.suredividend.com/sure-analysis-AUY/","Yamana Gold Inc.")</f>
        <v>0</v>
      </c>
      <c r="C432">
        <v>4.1</v>
      </c>
      <c r="D432">
        <v>3.29</v>
      </c>
      <c r="E432">
        <v>1.246200607902735</v>
      </c>
      <c r="F432">
        <v>0.02682926829268293</v>
      </c>
      <c r="G432">
        <v>-0.04306506829218459</v>
      </c>
      <c r="H432">
        <v>0.02</v>
      </c>
      <c r="I432">
        <v>-0.009849774159541913</v>
      </c>
      <c r="J432" t="s">
        <v>366</v>
      </c>
      <c r="K432" t="s">
        <v>366</v>
      </c>
      <c r="L432">
        <v>4.7</v>
      </c>
      <c r="M432">
        <v>0.11</v>
      </c>
      <c r="N432">
        <v>0.02340425531914894</v>
      </c>
      <c r="O432">
        <v>0</v>
      </c>
      <c r="P432">
        <v>-0.2288378350232393</v>
      </c>
      <c r="Q432">
        <v>-0.319930997876857</v>
      </c>
      <c r="R432" t="s">
        <v>775</v>
      </c>
      <c r="S432" t="s">
        <v>781</v>
      </c>
      <c r="T432">
        <v>3948.76027</v>
      </c>
      <c r="U432" s="2">
        <v>44443</v>
      </c>
      <c r="V432" t="s">
        <v>796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28.93</v>
      </c>
      <c r="D433">
        <v>25</v>
      </c>
      <c r="E433">
        <v>1.1572</v>
      </c>
      <c r="F433">
        <v>0.01036985827860352</v>
      </c>
      <c r="G433">
        <v>-0.0287784392635082</v>
      </c>
      <c r="H433">
        <v>0</v>
      </c>
      <c r="I433">
        <v>-0.01140473397159203</v>
      </c>
      <c r="J433" t="s">
        <v>366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1.044840893990584</v>
      </c>
      <c r="R433" t="s">
        <v>775</v>
      </c>
      <c r="S433" t="s">
        <v>781</v>
      </c>
      <c r="T433">
        <v>29879.186704</v>
      </c>
      <c r="U433" s="2">
        <v>44434</v>
      </c>
      <c r="V433" t="s">
        <v>795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65.51000000000001</v>
      </c>
      <c r="D434">
        <v>36</v>
      </c>
      <c r="E434">
        <v>1.819722222222222</v>
      </c>
      <c r="F434">
        <v>0.009158907037093572</v>
      </c>
      <c r="G434">
        <v>-0.1128460710212894</v>
      </c>
      <c r="H434">
        <v>0.1</v>
      </c>
      <c r="I434">
        <v>-0.01366056272482019</v>
      </c>
      <c r="J434" t="s">
        <v>366</v>
      </c>
      <c r="K434" t="s">
        <v>773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0.8492850992956851</v>
      </c>
      <c r="R434" t="s">
        <v>775</v>
      </c>
      <c r="S434" t="s">
        <v>786</v>
      </c>
      <c r="T434">
        <v>38194.359041</v>
      </c>
      <c r="U434" s="2">
        <v>44396</v>
      </c>
      <c r="V434" t="s">
        <v>801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87.84999999999999</v>
      </c>
      <c r="D435">
        <v>65</v>
      </c>
      <c r="E435">
        <v>1.351538461538461</v>
      </c>
      <c r="F435">
        <v>0.01092771770062607</v>
      </c>
      <c r="G435">
        <v>-0.05846966255714092</v>
      </c>
      <c r="H435">
        <v>0.03</v>
      </c>
      <c r="I435">
        <v>-0.01414478589627499</v>
      </c>
      <c r="J435" t="s">
        <v>366</v>
      </c>
      <c r="K435" t="s">
        <v>773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0.115389840493539</v>
      </c>
      <c r="R435" t="s">
        <v>775</v>
      </c>
      <c r="S435" t="s">
        <v>783</v>
      </c>
      <c r="T435">
        <v>15207.416567</v>
      </c>
      <c r="U435" s="2">
        <v>44404</v>
      </c>
      <c r="V435" t="s">
        <v>791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59.09</v>
      </c>
      <c r="D436">
        <v>49</v>
      </c>
      <c r="E436">
        <v>1.205918367346939</v>
      </c>
      <c r="F436">
        <v>0.01760027077339651</v>
      </c>
      <c r="G436">
        <v>-0.0367557659717368</v>
      </c>
      <c r="H436">
        <v>0</v>
      </c>
      <c r="I436">
        <v>-0.01419553767784643</v>
      </c>
      <c r="J436" t="s">
        <v>366</v>
      </c>
      <c r="K436" t="s">
        <v>489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0.8518054241070031</v>
      </c>
      <c r="R436" t="s">
        <v>775</v>
      </c>
      <c r="S436" t="s">
        <v>781</v>
      </c>
      <c r="T436">
        <v>12061.089346</v>
      </c>
      <c r="U436" s="2">
        <v>44397</v>
      </c>
      <c r="V436" t="s">
        <v>795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21.93</v>
      </c>
      <c r="D437">
        <v>13</v>
      </c>
      <c r="E437">
        <v>1.686923076923077</v>
      </c>
      <c r="F437">
        <v>0.01823985408116735</v>
      </c>
      <c r="G437">
        <v>-0.09929837946019393</v>
      </c>
      <c r="H437">
        <v>0.06</v>
      </c>
      <c r="I437">
        <v>-0.01887059974569327</v>
      </c>
      <c r="J437" t="s">
        <v>366</v>
      </c>
      <c r="K437" t="s">
        <v>489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0.473572455685315</v>
      </c>
      <c r="R437" t="s">
        <v>775</v>
      </c>
      <c r="S437" t="s">
        <v>783</v>
      </c>
      <c r="T437">
        <v>93449.689763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HYPERLINK("https://www.suredividend.com/sure-analysis-APA/","APA Corporation")</f>
        <v>0</v>
      </c>
      <c r="C438">
        <v>24.36</v>
      </c>
      <c r="D438">
        <v>16</v>
      </c>
      <c r="E438">
        <v>1.5225</v>
      </c>
      <c r="F438">
        <v>0.01026272577996716</v>
      </c>
      <c r="G438">
        <v>-0.08063378595964188</v>
      </c>
      <c r="H438">
        <v>0.04</v>
      </c>
      <c r="I438">
        <v>-0.02559843698655706</v>
      </c>
      <c r="J438" t="s">
        <v>366</v>
      </c>
      <c r="K438" t="s">
        <v>773</v>
      </c>
      <c r="L438">
        <v>2.95</v>
      </c>
      <c r="M438">
        <v>0.25</v>
      </c>
      <c r="N438">
        <v>0.0847457627118644</v>
      </c>
      <c r="O438">
        <v>1</v>
      </c>
      <c r="P438">
        <v>0.1486983549970351</v>
      </c>
      <c r="Q438">
        <v>0.25285440967722</v>
      </c>
      <c r="R438" t="s">
        <v>775</v>
      </c>
      <c r="S438" t="s">
        <v>788</v>
      </c>
      <c r="T438">
        <v>9208.60469</v>
      </c>
      <c r="U438" s="2">
        <v>44432</v>
      </c>
      <c r="V438" t="s">
        <v>795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107.49</v>
      </c>
      <c r="D439">
        <v>83</v>
      </c>
      <c r="E439">
        <v>1.295060240963855</v>
      </c>
      <c r="F439">
        <v>0.005023723137036004</v>
      </c>
      <c r="G439">
        <v>-0.05039715760649188</v>
      </c>
      <c r="H439">
        <v>0.017</v>
      </c>
      <c r="I439">
        <v>-0.0282369998664781</v>
      </c>
      <c r="J439" t="s">
        <v>366</v>
      </c>
      <c r="K439" t="s">
        <v>773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0.445875508625617</v>
      </c>
      <c r="R439" t="s">
        <v>775</v>
      </c>
      <c r="S439" t="s">
        <v>783</v>
      </c>
      <c r="T439">
        <v>135551.20837</v>
      </c>
      <c r="U439" s="2">
        <v>44422</v>
      </c>
      <c r="V439" t="s">
        <v>791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52.71</v>
      </c>
      <c r="D440">
        <v>36</v>
      </c>
      <c r="E440">
        <v>1.464166666666667</v>
      </c>
      <c r="F440">
        <v>0.007588692847656992</v>
      </c>
      <c r="G440">
        <v>-0.07342218669196288</v>
      </c>
      <c r="H440">
        <v>0.03</v>
      </c>
      <c r="I440">
        <v>-0.03277945502176705</v>
      </c>
      <c r="J440" t="s">
        <v>366</v>
      </c>
      <c r="K440" t="s">
        <v>773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2.191160889965188</v>
      </c>
      <c r="R440" t="s">
        <v>775</v>
      </c>
      <c r="S440" t="s">
        <v>788</v>
      </c>
      <c r="T440">
        <v>12052.419493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104.72</v>
      </c>
      <c r="D441">
        <v>58</v>
      </c>
      <c r="E441">
        <v>1.80551724137931</v>
      </c>
      <c r="F441">
        <v>0.003055767761650115</v>
      </c>
      <c r="G441">
        <v>-0.111454499481769</v>
      </c>
      <c r="H441">
        <v>0.08</v>
      </c>
      <c r="I441">
        <v>-0.0367942677560712</v>
      </c>
      <c r="J441" t="s">
        <v>366</v>
      </c>
      <c r="K441" t="s">
        <v>773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0.9198650667791111</v>
      </c>
      <c r="R441" t="s">
        <v>775</v>
      </c>
      <c r="S441" t="s">
        <v>782</v>
      </c>
      <c r="T441">
        <v>115192</v>
      </c>
      <c r="U441" s="2">
        <v>44404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113.9</v>
      </c>
      <c r="D442">
        <v>67</v>
      </c>
      <c r="E442">
        <v>1.7</v>
      </c>
      <c r="F442">
        <v>0.01422300263388938</v>
      </c>
      <c r="G442">
        <v>-0.1006883577224251</v>
      </c>
      <c r="H442">
        <v>0.05</v>
      </c>
      <c r="I442">
        <v>-0.03798579830283622</v>
      </c>
      <c r="J442" t="s">
        <v>366</v>
      </c>
      <c r="K442" t="s">
        <v>489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0.406888442022362</v>
      </c>
      <c r="R442" t="s">
        <v>775</v>
      </c>
      <c r="S442" t="s">
        <v>782</v>
      </c>
      <c r="T442">
        <v>56195.659321</v>
      </c>
      <c r="U442" s="2">
        <v>44419</v>
      </c>
      <c r="V442" t="s">
        <v>792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175.44</v>
      </c>
      <c r="D443">
        <v>101</v>
      </c>
      <c r="E443">
        <v>1.737029702970297</v>
      </c>
      <c r="F443">
        <v>0.0084359325125399</v>
      </c>
      <c r="G443">
        <v>-0.1045557520696192</v>
      </c>
      <c r="H443">
        <v>0.05</v>
      </c>
      <c r="I443">
        <v>-0.04757395541922271</v>
      </c>
      <c r="J443" t="s">
        <v>366</v>
      </c>
      <c r="K443" t="s">
        <v>773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0.173662436914975</v>
      </c>
      <c r="R443" t="s">
        <v>775</v>
      </c>
      <c r="S443" t="s">
        <v>781</v>
      </c>
      <c r="T443">
        <v>23277.075513</v>
      </c>
      <c r="U443" s="2">
        <v>44469</v>
      </c>
      <c r="V443" t="s">
        <v>791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49.33</v>
      </c>
      <c r="D444">
        <v>29</v>
      </c>
      <c r="E444">
        <v>1.701034482758621</v>
      </c>
      <c r="F444">
        <v>0.01621731198053923</v>
      </c>
      <c r="G444">
        <v>-0.100797767471673</v>
      </c>
      <c r="H444">
        <v>0.03</v>
      </c>
      <c r="I444">
        <v>-0.05276201220632604</v>
      </c>
      <c r="J444" t="s">
        <v>366</v>
      </c>
      <c r="K444" t="s">
        <v>489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2.28991683506399</v>
      </c>
      <c r="R444" t="s">
        <v>775</v>
      </c>
      <c r="S444" t="s">
        <v>781</v>
      </c>
      <c r="T444">
        <v>7915.59268</v>
      </c>
      <c r="U444" s="2">
        <v>44411</v>
      </c>
      <c r="V444" t="s">
        <v>792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3.53</v>
      </c>
      <c r="D445">
        <v>1.98</v>
      </c>
      <c r="E445">
        <v>1.782828282828283</v>
      </c>
      <c r="F445">
        <v>0.0113314447592068</v>
      </c>
      <c r="G445">
        <v>-0.1092043307462486</v>
      </c>
      <c r="H445">
        <v>-0.01</v>
      </c>
      <c r="I445">
        <v>-0.1001269252821654</v>
      </c>
      <c r="J445" t="s">
        <v>366</v>
      </c>
      <c r="K445" t="s">
        <v>773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0.001645763577549</v>
      </c>
      <c r="R445" t="s">
        <v>777</v>
      </c>
      <c r="S445" t="s">
        <v>789</v>
      </c>
      <c r="T445">
        <v>841.462239</v>
      </c>
      <c r="U445" s="2">
        <v>44453</v>
      </c>
      <c r="V445" t="s">
        <v>798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8.949999999999999</v>
      </c>
      <c r="D446">
        <v>2.11</v>
      </c>
      <c r="E446">
        <v>4.241706161137441</v>
      </c>
      <c r="F446">
        <v>0.01340782122905028</v>
      </c>
      <c r="G446">
        <v>-0.2509826390984362</v>
      </c>
      <c r="H446">
        <v>0.1</v>
      </c>
      <c r="I446">
        <v>-0.1451607581227917</v>
      </c>
      <c r="J446" t="s">
        <v>366</v>
      </c>
      <c r="K446" t="s">
        <v>489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3.503597846324157</v>
      </c>
      <c r="R446" t="s">
        <v>775</v>
      </c>
      <c r="S446" t="s">
        <v>788</v>
      </c>
      <c r="T446">
        <v>2297.913395</v>
      </c>
      <c r="U446" s="2">
        <v>44443</v>
      </c>
      <c r="V446" t="s">
        <v>796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11.4</v>
      </c>
      <c r="D447">
        <v>19</v>
      </c>
      <c r="E447">
        <v>0.6</v>
      </c>
      <c r="F447">
        <v>0.1052631578947368</v>
      </c>
      <c r="G447">
        <v>0.1075663432482898</v>
      </c>
      <c r="H447">
        <v>0.04</v>
      </c>
      <c r="I447">
        <v>0.2062757035993534</v>
      </c>
      <c r="J447" t="s">
        <v>489</v>
      </c>
      <c r="K447" t="s">
        <v>772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0.37533327703314</v>
      </c>
      <c r="R447" t="s">
        <v>776</v>
      </c>
      <c r="S447" t="s">
        <v>788</v>
      </c>
      <c r="T447">
        <v>4483.500722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10.82</v>
      </c>
      <c r="D448">
        <v>18</v>
      </c>
      <c r="E448">
        <v>0.6011111111111112</v>
      </c>
      <c r="F448">
        <v>0.08410351201478743</v>
      </c>
      <c r="G448">
        <v>0.1071565886620933</v>
      </c>
      <c r="H448">
        <v>0.01</v>
      </c>
      <c r="I448">
        <v>0.1674826448343965</v>
      </c>
      <c r="J448" t="s">
        <v>489</v>
      </c>
      <c r="K448" t="s">
        <v>772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0.6356023158435741</v>
      </c>
      <c r="R448" t="s">
        <v>775</v>
      </c>
      <c r="S448" t="s">
        <v>788</v>
      </c>
      <c r="T448">
        <v>69785.237269</v>
      </c>
      <c r="U448" s="2">
        <v>44454</v>
      </c>
      <c r="V448" t="s">
        <v>798</v>
      </c>
    </row>
    <row r="449" spans="1:22">
      <c r="A449" s="1" t="s">
        <v>469</v>
      </c>
      <c r="B449">
        <f>HYPERLINK("https://www.suredividend.com/sure-analysis-GORO/","Gold Resource Corporation")</f>
        <v>0</v>
      </c>
      <c r="C449">
        <v>1.63</v>
      </c>
      <c r="D449">
        <v>1.35</v>
      </c>
      <c r="E449">
        <v>1.207407407407407</v>
      </c>
      <c r="F449">
        <v>0.0245398773006135</v>
      </c>
      <c r="G449">
        <v>-0.03699346822778626</v>
      </c>
      <c r="H449">
        <v>0.19</v>
      </c>
      <c r="I449">
        <v>0.1636890786325043</v>
      </c>
      <c r="J449" t="s">
        <v>489</v>
      </c>
      <c r="K449" t="s">
        <v>489</v>
      </c>
      <c r="L449">
        <v>0.09</v>
      </c>
      <c r="M449">
        <v>0.04</v>
      </c>
      <c r="N449">
        <v>0.4444444444444445</v>
      </c>
      <c r="O449">
        <v>2</v>
      </c>
      <c r="P449">
        <v>0.08447177119769855</v>
      </c>
      <c r="Q449">
        <v>-0.4640802235738941</v>
      </c>
      <c r="R449" t="s">
        <v>775</v>
      </c>
      <c r="S449" t="s">
        <v>781</v>
      </c>
      <c r="T449">
        <v>121.487036</v>
      </c>
      <c r="U449" s="2">
        <v>44447</v>
      </c>
      <c r="V449" t="s">
        <v>795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90.93000000000001</v>
      </c>
      <c r="D450">
        <v>96</v>
      </c>
      <c r="E450">
        <v>0.9471875000000001</v>
      </c>
      <c r="F450">
        <v>0.05388760585065435</v>
      </c>
      <c r="G450">
        <v>0.01091073497405892</v>
      </c>
      <c r="H450">
        <v>0.1</v>
      </c>
      <c r="I450">
        <v>0.1581734584172827</v>
      </c>
      <c r="J450" t="s">
        <v>489</v>
      </c>
      <c r="K450" t="s">
        <v>366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-0.044123985308123</v>
      </c>
      <c r="R450" t="s">
        <v>775</v>
      </c>
      <c r="S450" t="s">
        <v>786</v>
      </c>
      <c r="T450">
        <v>53208.992163</v>
      </c>
      <c r="U450" s="2">
        <v>44394</v>
      </c>
      <c r="V450" t="s">
        <v>790</v>
      </c>
    </row>
    <row r="451" spans="1:22">
      <c r="A451" s="1" t="s">
        <v>471</v>
      </c>
      <c r="B451">
        <f>HYPERLINK("https://www.suredividend.com/sure-analysis-TPR/","Tapestry Inc")</f>
        <v>0</v>
      </c>
      <c r="C451">
        <v>37.36</v>
      </c>
      <c r="D451">
        <v>50</v>
      </c>
      <c r="E451">
        <v>0.7472</v>
      </c>
      <c r="F451">
        <v>0.02676659528907923</v>
      </c>
      <c r="G451">
        <v>0.06001650463538732</v>
      </c>
      <c r="H451">
        <v>0.07000000000000001</v>
      </c>
      <c r="I451">
        <v>0.1499488253972923</v>
      </c>
      <c r="J451" t="s">
        <v>489</v>
      </c>
      <c r="K451" t="s">
        <v>489</v>
      </c>
      <c r="L451">
        <v>3.33</v>
      </c>
      <c r="M451">
        <v>1</v>
      </c>
      <c r="N451">
        <v>0.3003003003003003</v>
      </c>
      <c r="O451">
        <v>0</v>
      </c>
      <c r="P451">
        <v>0</v>
      </c>
      <c r="Q451">
        <v>0.9974123458902271</v>
      </c>
      <c r="R451" t="s">
        <v>775</v>
      </c>
      <c r="S451" t="s">
        <v>785</v>
      </c>
      <c r="T451">
        <v>10398.050854</v>
      </c>
      <c r="U451" s="2">
        <v>44436</v>
      </c>
      <c r="V451" t="s">
        <v>796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12.09</v>
      </c>
      <c r="D452">
        <v>16.2</v>
      </c>
      <c r="E452">
        <v>0.7462962962962963</v>
      </c>
      <c r="F452">
        <v>0.04962779156327543</v>
      </c>
      <c r="G452">
        <v>0.06027309901690603</v>
      </c>
      <c r="H452">
        <v>0.043</v>
      </c>
      <c r="I452">
        <v>0.1455185987338417</v>
      </c>
      <c r="J452" t="s">
        <v>489</v>
      </c>
      <c r="K452" t="s">
        <v>772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0.215331879090059</v>
      </c>
      <c r="R452" t="s">
        <v>777</v>
      </c>
      <c r="S452" t="s">
        <v>789</v>
      </c>
      <c r="T452">
        <v>2821.895067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15.6</v>
      </c>
      <c r="D453">
        <v>21</v>
      </c>
      <c r="E453">
        <v>0.7428571428571429</v>
      </c>
      <c r="F453">
        <v>0.08333333333333334</v>
      </c>
      <c r="G453">
        <v>0.06125302037503699</v>
      </c>
      <c r="H453">
        <v>0.01</v>
      </c>
      <c r="I453">
        <v>0.1428671649265676</v>
      </c>
      <c r="J453" t="s">
        <v>489</v>
      </c>
      <c r="K453" t="s">
        <v>772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-0.013912680703661</v>
      </c>
      <c r="R453" t="s">
        <v>776</v>
      </c>
      <c r="S453" t="s">
        <v>787</v>
      </c>
      <c r="T453">
        <v>975.589477</v>
      </c>
      <c r="U453" s="2">
        <v>44429</v>
      </c>
      <c r="V453" t="s">
        <v>793</v>
      </c>
    </row>
    <row r="454" spans="1:22">
      <c r="A454" s="1" t="s">
        <v>474</v>
      </c>
      <c r="B454">
        <f>HYPERLINK("https://www.suredividend.com/sure-analysis-HEP/","Holly Energy Partners L.P.")</f>
        <v>0</v>
      </c>
      <c r="C454">
        <v>19.37</v>
      </c>
      <c r="D454">
        <v>25</v>
      </c>
      <c r="E454">
        <v>0.7748</v>
      </c>
      <c r="F454">
        <v>0.07227671657201858</v>
      </c>
      <c r="G454">
        <v>0.05235453657151856</v>
      </c>
      <c r="H454">
        <v>0.02</v>
      </c>
      <c r="I454">
        <v>0.1286718798732673</v>
      </c>
      <c r="J454" t="s">
        <v>489</v>
      </c>
      <c r="K454" t="s">
        <v>772</v>
      </c>
      <c r="L454">
        <v>2.8</v>
      </c>
      <c r="M454">
        <v>1.4</v>
      </c>
      <c r="N454">
        <v>0.5</v>
      </c>
      <c r="O454">
        <v>0</v>
      </c>
      <c r="P454">
        <v>0.03959498820755258</v>
      </c>
      <c r="Q454">
        <v>0.607028780499946</v>
      </c>
      <c r="R454" t="s">
        <v>776</v>
      </c>
      <c r="S454" t="s">
        <v>788</v>
      </c>
      <c r="T454">
        <v>2042.376693</v>
      </c>
      <c r="U454" s="2">
        <v>44428</v>
      </c>
      <c r="V454" t="s">
        <v>795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10.42</v>
      </c>
      <c r="D455">
        <v>11.4</v>
      </c>
      <c r="E455">
        <v>0.9140350877192982</v>
      </c>
      <c r="F455">
        <v>0.0690978886756238</v>
      </c>
      <c r="G455">
        <v>0.01813982751120857</v>
      </c>
      <c r="H455">
        <v>0.05</v>
      </c>
      <c r="I455">
        <v>0.1274249749927039</v>
      </c>
      <c r="J455" t="s">
        <v>489</v>
      </c>
      <c r="K455" t="s">
        <v>772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0.7814401969500101</v>
      </c>
      <c r="R455" t="s">
        <v>776</v>
      </c>
      <c r="S455" t="s">
        <v>788</v>
      </c>
      <c r="T455">
        <v>7475.011822</v>
      </c>
      <c r="U455" s="2">
        <v>44416</v>
      </c>
      <c r="V455" t="s">
        <v>790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42.45</v>
      </c>
      <c r="D456">
        <v>54</v>
      </c>
      <c r="E456">
        <v>0.7861111111111112</v>
      </c>
      <c r="F456">
        <v>0.03674911660777385</v>
      </c>
      <c r="G456">
        <v>0.04930855348739449</v>
      </c>
      <c r="H456">
        <v>0.05</v>
      </c>
      <c r="I456">
        <v>0.126353644951366</v>
      </c>
      <c r="J456" t="s">
        <v>489</v>
      </c>
      <c r="K456" t="s">
        <v>366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0.200784116270978</v>
      </c>
      <c r="R456" t="s">
        <v>775</v>
      </c>
      <c r="S456" t="s">
        <v>780</v>
      </c>
      <c r="T456">
        <v>238003.920712</v>
      </c>
      <c r="U456" s="2">
        <v>44409</v>
      </c>
      <c r="V456" t="s">
        <v>798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55.06</v>
      </c>
      <c r="D457">
        <v>105</v>
      </c>
      <c r="E457">
        <v>0.5243809523809524</v>
      </c>
      <c r="F457">
        <v>0.06538321830730112</v>
      </c>
      <c r="G457">
        <v>0.1378122846132483</v>
      </c>
      <c r="H457">
        <v>-0.05</v>
      </c>
      <c r="I457">
        <v>0.1222844014337234</v>
      </c>
      <c r="J457" t="s">
        <v>489</v>
      </c>
      <c r="K457" t="s">
        <v>772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0.167722834431917</v>
      </c>
      <c r="R457" t="s">
        <v>775</v>
      </c>
      <c r="S457" t="s">
        <v>781</v>
      </c>
      <c r="T457">
        <v>81220.420877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74.05</v>
      </c>
      <c r="D458">
        <v>85</v>
      </c>
      <c r="E458">
        <v>0.8711764705882352</v>
      </c>
      <c r="F458">
        <v>0.04915597569209994</v>
      </c>
      <c r="G458">
        <v>0.02796605201430369</v>
      </c>
      <c r="H458">
        <v>0.05</v>
      </c>
      <c r="I458">
        <v>0.1172486335821918</v>
      </c>
      <c r="J458" t="s">
        <v>489</v>
      </c>
      <c r="K458" t="s">
        <v>366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0.503822002713175</v>
      </c>
      <c r="R458" t="s">
        <v>777</v>
      </c>
      <c r="S458" t="s">
        <v>789</v>
      </c>
      <c r="T458">
        <v>5135.66133</v>
      </c>
      <c r="U458" s="2">
        <v>44400</v>
      </c>
      <c r="V458" t="s">
        <v>795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11.67</v>
      </c>
      <c r="D459">
        <v>12</v>
      </c>
      <c r="E459">
        <v>0.9725</v>
      </c>
      <c r="F459">
        <v>0.02056555269922879</v>
      </c>
      <c r="G459">
        <v>0.005592621340539727</v>
      </c>
      <c r="H459">
        <v>0.09</v>
      </c>
      <c r="I459">
        <v>0.1149934333493312</v>
      </c>
      <c r="J459" t="s">
        <v>489</v>
      </c>
      <c r="K459" t="s">
        <v>489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0.09489051094890501</v>
      </c>
      <c r="R459" t="s">
        <v>775</v>
      </c>
      <c r="S459" t="s">
        <v>783</v>
      </c>
      <c r="T459">
        <v>35854.858426</v>
      </c>
      <c r="U459" s="2">
        <v>44393</v>
      </c>
      <c r="V459" t="s">
        <v>795</v>
      </c>
    </row>
    <row r="460" spans="1:22">
      <c r="A460" s="1" t="s">
        <v>480</v>
      </c>
      <c r="B460">
        <f>HYPERLINK("https://www.suredividend.com/sure-analysis-HAS/","Hasbro, Inc.")</f>
        <v>0</v>
      </c>
      <c r="C460">
        <v>90</v>
      </c>
      <c r="D460">
        <v>94</v>
      </c>
      <c r="E460">
        <v>0.9574468085106383</v>
      </c>
      <c r="F460">
        <v>0.03022222222222222</v>
      </c>
      <c r="G460">
        <v>0.008734951363802868</v>
      </c>
      <c r="H460">
        <v>0.08</v>
      </c>
      <c r="I460">
        <v>0.1125598382847171</v>
      </c>
      <c r="J460" t="s">
        <v>489</v>
      </c>
      <c r="K460" t="s">
        <v>489</v>
      </c>
      <c r="L460">
        <v>4.7</v>
      </c>
      <c r="M460">
        <v>2.72</v>
      </c>
      <c r="N460">
        <v>0.5787234042553192</v>
      </c>
      <c r="O460">
        <v>16</v>
      </c>
      <c r="P460">
        <v>0.03941506521508265</v>
      </c>
      <c r="Q460">
        <v>0.03921776923823</v>
      </c>
      <c r="R460" t="s">
        <v>775</v>
      </c>
      <c r="S460" t="s">
        <v>785</v>
      </c>
      <c r="T460">
        <v>12391.47675</v>
      </c>
      <c r="U460" s="2">
        <v>44404</v>
      </c>
      <c r="V460" t="s">
        <v>793</v>
      </c>
    </row>
    <row r="461" spans="1:22">
      <c r="A461" s="1" t="s">
        <v>481</v>
      </c>
      <c r="B461">
        <f>HYPERLINK("https://www.suredividend.com/sure-analysis-HSBC/","HSBC Holdings plc")</f>
        <v>0</v>
      </c>
      <c r="C461">
        <v>28.47</v>
      </c>
      <c r="D461">
        <v>37</v>
      </c>
      <c r="E461">
        <v>0.7694594594594595</v>
      </c>
      <c r="F461">
        <v>0.03863716192483316</v>
      </c>
      <c r="G461">
        <v>0.05381130046150329</v>
      </c>
      <c r="H461">
        <v>0.03</v>
      </c>
      <c r="I461">
        <v>0.1119346615085501</v>
      </c>
      <c r="J461" t="s">
        <v>489</v>
      </c>
      <c r="K461" t="s">
        <v>366</v>
      </c>
      <c r="L461">
        <v>3.12</v>
      </c>
      <c r="M461">
        <v>1.1</v>
      </c>
      <c r="N461">
        <v>0.3525641025641026</v>
      </c>
      <c r="O461">
        <v>0</v>
      </c>
      <c r="P461">
        <v>0</v>
      </c>
      <c r="Q461">
        <v>0.46777544633881</v>
      </c>
      <c r="R461" t="s">
        <v>775</v>
      </c>
      <c r="S461" t="s">
        <v>786</v>
      </c>
      <c r="T461">
        <v>116305.861596</v>
      </c>
      <c r="U461" s="2">
        <v>44417</v>
      </c>
      <c r="V461" t="s">
        <v>796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489</v>
      </c>
      <c r="K462" t="s">
        <v>772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0.7148348733144461</v>
      </c>
      <c r="R462" t="s">
        <v>776</v>
      </c>
      <c r="S462" t="s">
        <v>788</v>
      </c>
      <c r="T462">
        <v>1489.474638</v>
      </c>
      <c r="U462" s="2">
        <v>44413</v>
      </c>
      <c r="V462" t="s">
        <v>790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100.04</v>
      </c>
      <c r="D463">
        <v>94</v>
      </c>
      <c r="E463">
        <v>1.064255319148936</v>
      </c>
      <c r="F463">
        <v>0.02798880447820871</v>
      </c>
      <c r="G463">
        <v>-0.01237782145160604</v>
      </c>
      <c r="H463">
        <v>0.1</v>
      </c>
      <c r="I463">
        <v>0.1107156483942211</v>
      </c>
      <c r="J463" t="s">
        <v>489</v>
      </c>
      <c r="K463" t="s">
        <v>489</v>
      </c>
      <c r="L463">
        <v>7.25</v>
      </c>
      <c r="M463">
        <v>2.8</v>
      </c>
      <c r="N463">
        <v>0.3862068965517241</v>
      </c>
      <c r="O463">
        <v>8</v>
      </c>
      <c r="P463">
        <v>0.07978367728709435</v>
      </c>
      <c r="Q463">
        <v>1.098642930715833</v>
      </c>
      <c r="R463" t="s">
        <v>775</v>
      </c>
      <c r="S463" t="s">
        <v>786</v>
      </c>
      <c r="T463">
        <v>182529.089443</v>
      </c>
      <c r="U463" s="2">
        <v>44394</v>
      </c>
      <c r="V463" t="s">
        <v>790</v>
      </c>
    </row>
    <row r="464" spans="1:22">
      <c r="A464" s="1" t="s">
        <v>484</v>
      </c>
      <c r="B464">
        <f>HYPERLINK("https://www.suredividend.com/sure-analysis-ALV/","Autoliv Inc.")</f>
        <v>0</v>
      </c>
      <c r="C464">
        <v>91.69</v>
      </c>
      <c r="D464">
        <v>87</v>
      </c>
      <c r="E464">
        <v>1.053908045977011</v>
      </c>
      <c r="F464">
        <v>0.02704766059548479</v>
      </c>
      <c r="G464">
        <v>-0.01044609724302215</v>
      </c>
      <c r="H464">
        <v>0.1</v>
      </c>
      <c r="I464">
        <v>0.1106222101552214</v>
      </c>
      <c r="J464" t="s">
        <v>489</v>
      </c>
      <c r="K464" t="s">
        <v>489</v>
      </c>
      <c r="L464">
        <v>6.2</v>
      </c>
      <c r="M464">
        <v>2.48</v>
      </c>
      <c r="N464">
        <v>0.4</v>
      </c>
      <c r="O464">
        <v>0</v>
      </c>
      <c r="P464">
        <v>0.06007667938522787</v>
      </c>
      <c r="Q464">
        <v>0.12326102189924</v>
      </c>
      <c r="R464" t="s">
        <v>775</v>
      </c>
      <c r="S464" t="s">
        <v>785</v>
      </c>
      <c r="T464">
        <v>8020.309422</v>
      </c>
      <c r="U464" s="2">
        <v>44397</v>
      </c>
      <c r="V464" t="s">
        <v>793</v>
      </c>
    </row>
    <row r="465" spans="1:22">
      <c r="A465" s="1" t="s">
        <v>485</v>
      </c>
      <c r="B465">
        <f>HYPERLINK("https://www.suredividend.com/sure-analysis-AZN/","Astrazeneca plc")</f>
        <v>0</v>
      </c>
      <c r="C465">
        <v>60.61</v>
      </c>
      <c r="D465">
        <v>78</v>
      </c>
      <c r="E465">
        <v>0.777051282051282</v>
      </c>
      <c r="F465">
        <v>0.02309849859759116</v>
      </c>
      <c r="G465">
        <v>0.05174404990610593</v>
      </c>
      <c r="H465">
        <v>0.04</v>
      </c>
      <c r="I465">
        <v>0.1094942730669977</v>
      </c>
      <c r="J465" t="s">
        <v>489</v>
      </c>
      <c r="K465" t="s">
        <v>489</v>
      </c>
      <c r="L465">
        <v>5.19</v>
      </c>
      <c r="M465">
        <v>1.4</v>
      </c>
      <c r="N465">
        <v>0.2697495183044316</v>
      </c>
      <c r="O465">
        <v>0</v>
      </c>
      <c r="P465">
        <v>0</v>
      </c>
      <c r="Q465">
        <v>0.138094138280034</v>
      </c>
      <c r="R465" t="s">
        <v>775</v>
      </c>
      <c r="S465" t="s">
        <v>780</v>
      </c>
      <c r="T465">
        <v>187783.857157</v>
      </c>
      <c r="U465" s="2">
        <v>44409</v>
      </c>
      <c r="V465" t="s">
        <v>791</v>
      </c>
    </row>
    <row r="466" spans="1:22">
      <c r="A466" s="1" t="s">
        <v>486</v>
      </c>
      <c r="B466">
        <f>HYPERLINK("https://www.suredividend.com/sure-analysis-BAYRY/","Bayer AG")</f>
        <v>0</v>
      </c>
      <c r="C466">
        <v>14.0399</v>
      </c>
      <c r="D466">
        <v>17</v>
      </c>
      <c r="E466">
        <v>0.8258764705882352</v>
      </c>
      <c r="F466">
        <v>0.04273534711785697</v>
      </c>
      <c r="G466">
        <v>0.03900343024454345</v>
      </c>
      <c r="H466">
        <v>0.035</v>
      </c>
      <c r="I466">
        <v>0.1091770315154927</v>
      </c>
      <c r="J466" t="s">
        <v>489</v>
      </c>
      <c r="K466" t="s">
        <v>366</v>
      </c>
      <c r="L466">
        <v>1.92</v>
      </c>
      <c r="M466">
        <v>0.6</v>
      </c>
      <c r="N466">
        <v>0.3125</v>
      </c>
      <c r="O466">
        <v>0</v>
      </c>
      <c r="P466">
        <v>0.04000235313991807</v>
      </c>
      <c r="Q466">
        <v>0.019600580973129</v>
      </c>
      <c r="R466" t="s">
        <v>775</v>
      </c>
      <c r="S466" t="s">
        <v>780</v>
      </c>
      <c r="T466">
        <v>55172.543475</v>
      </c>
      <c r="U466" s="2">
        <v>44434</v>
      </c>
      <c r="V466" t="s">
        <v>794</v>
      </c>
    </row>
    <row r="467" spans="1:22">
      <c r="A467" s="1" t="s">
        <v>487</v>
      </c>
      <c r="B467">
        <f>HYPERLINK("https://www.suredividend.com/sure-analysis-TAP/","Molson Coors Beverage Company")</f>
        <v>0</v>
      </c>
      <c r="C467">
        <v>46.77</v>
      </c>
      <c r="D467">
        <v>58</v>
      </c>
      <c r="E467">
        <v>0.8063793103448277</v>
      </c>
      <c r="F467">
        <v>0.02907846910412658</v>
      </c>
      <c r="G467">
        <v>0.043979870100604</v>
      </c>
      <c r="H467">
        <v>0.04</v>
      </c>
      <c r="I467">
        <v>0.1083140199328971</v>
      </c>
      <c r="J467" t="s">
        <v>489</v>
      </c>
      <c r="K467" t="s">
        <v>489</v>
      </c>
      <c r="L467">
        <v>4.15</v>
      </c>
      <c r="M467">
        <v>1.36</v>
      </c>
      <c r="N467">
        <v>0.327710843373494</v>
      </c>
      <c r="O467">
        <v>0</v>
      </c>
      <c r="P467">
        <v>0.03941506521508265</v>
      </c>
      <c r="Q467">
        <v>0.304613427727428</v>
      </c>
      <c r="R467" t="s">
        <v>775</v>
      </c>
      <c r="S467" t="s">
        <v>784</v>
      </c>
      <c r="T467">
        <v>10149.979004</v>
      </c>
      <c r="U467" s="2">
        <v>44411</v>
      </c>
      <c r="V467" t="s">
        <v>797</v>
      </c>
    </row>
    <row r="468" spans="1:22">
      <c r="A468" s="1" t="s">
        <v>488</v>
      </c>
      <c r="B468">
        <f>HYPERLINK("https://www.suredividend.com/sure-analysis-AVAL/","Grupo Aval Acciones y Valores S.A.")</f>
        <v>0</v>
      </c>
      <c r="C468">
        <v>6.02</v>
      </c>
      <c r="D468">
        <v>7.5</v>
      </c>
      <c r="E468">
        <v>0.8026666666666666</v>
      </c>
      <c r="F468">
        <v>0.04152823920265781</v>
      </c>
      <c r="G468">
        <v>0.04494385034333481</v>
      </c>
      <c r="H468">
        <v>0.03</v>
      </c>
      <c r="I468">
        <v>0.1082025195367025</v>
      </c>
      <c r="J468" t="s">
        <v>489</v>
      </c>
      <c r="K468" t="s">
        <v>366</v>
      </c>
      <c r="L468">
        <v>0.75</v>
      </c>
      <c r="M468">
        <v>0.25</v>
      </c>
      <c r="N468">
        <v>0.3333333333333333</v>
      </c>
      <c r="O468">
        <v>0</v>
      </c>
      <c r="P468">
        <v>0.03012896281839894</v>
      </c>
      <c r="Q468">
        <v>0.360113869998418</v>
      </c>
      <c r="R468" t="s">
        <v>775</v>
      </c>
      <c r="S468" t="s">
        <v>786</v>
      </c>
      <c r="T468">
        <v>2152.095639</v>
      </c>
      <c r="U468" s="2">
        <v>44464</v>
      </c>
      <c r="V468" t="s">
        <v>796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72.7</v>
      </c>
      <c r="D469">
        <v>77</v>
      </c>
      <c r="E469">
        <v>0.9441558441558442</v>
      </c>
      <c r="F469">
        <v>0.03466299862448418</v>
      </c>
      <c r="G469">
        <v>0.01155910350699374</v>
      </c>
      <c r="H469">
        <v>0.065</v>
      </c>
      <c r="I469">
        <v>0.1064329894897087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-0.080961362452657</v>
      </c>
      <c r="R469" t="s">
        <v>775</v>
      </c>
      <c r="S469" t="s">
        <v>787</v>
      </c>
      <c r="T469">
        <v>58777.028455</v>
      </c>
      <c r="U469" s="2">
        <v>44425</v>
      </c>
      <c r="V469" t="s">
        <v>799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19.79</v>
      </c>
      <c r="D470">
        <v>19.95</v>
      </c>
      <c r="E470">
        <v>0.9919799498746867</v>
      </c>
      <c r="F470">
        <v>0.0449722081859525</v>
      </c>
      <c r="G470">
        <v>0.001611774258396759</v>
      </c>
      <c r="H470">
        <v>0.065</v>
      </c>
      <c r="I470">
        <v>0.1064295571212379</v>
      </c>
      <c r="J470" t="s">
        <v>489</v>
      </c>
      <c r="K470" t="s">
        <v>772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0.410699647146879</v>
      </c>
      <c r="R470" t="s">
        <v>775</v>
      </c>
      <c r="S470" t="s">
        <v>786</v>
      </c>
      <c r="T470">
        <v>38439.097159</v>
      </c>
      <c r="U470" s="2">
        <v>44418</v>
      </c>
      <c r="V470" t="s">
        <v>790</v>
      </c>
    </row>
    <row r="471" spans="1:22">
      <c r="A471" s="1" t="s">
        <v>491</v>
      </c>
      <c r="B471">
        <f>HYPERLINK("https://www.suredividend.com/sure-analysis-IMBBY/","Imperial Brands Plc")</f>
        <v>0</v>
      </c>
      <c r="C471">
        <v>21.02</v>
      </c>
      <c r="D471">
        <v>22</v>
      </c>
      <c r="E471">
        <v>0.9554545454545454</v>
      </c>
      <c r="F471">
        <v>0.08753568030447194</v>
      </c>
      <c r="G471">
        <v>0.009155273042431356</v>
      </c>
      <c r="H471">
        <v>0.03</v>
      </c>
      <c r="I471">
        <v>0.1054763062897865</v>
      </c>
      <c r="J471" t="s">
        <v>489</v>
      </c>
      <c r="K471" t="s">
        <v>772</v>
      </c>
      <c r="L471">
        <v>3.46</v>
      </c>
      <c r="M471">
        <v>1.84</v>
      </c>
      <c r="N471">
        <v>0.5317919075144509</v>
      </c>
      <c r="O471">
        <v>0</v>
      </c>
      <c r="P471">
        <v>0</v>
      </c>
      <c r="Q471">
        <v>0.261704681872749</v>
      </c>
      <c r="R471" t="s">
        <v>775</v>
      </c>
      <c r="S471" t="s">
        <v>784</v>
      </c>
      <c r="T471">
        <v>19893.498283</v>
      </c>
      <c r="U471" s="2">
        <v>44335</v>
      </c>
      <c r="V471" t="s">
        <v>791</v>
      </c>
    </row>
    <row r="472" spans="1:22">
      <c r="A472" s="1" t="s">
        <v>492</v>
      </c>
      <c r="B472">
        <f>HYPERLINK("https://www.suredividend.com/sure-analysis-SAFE/","Safehold Inc")</f>
        <v>0</v>
      </c>
      <c r="C472">
        <v>71.84</v>
      </c>
      <c r="D472">
        <v>65</v>
      </c>
      <c r="E472">
        <v>1.105230769230769</v>
      </c>
      <c r="F472">
        <v>0.009326280623608019</v>
      </c>
      <c r="G472">
        <v>-0.0198119429908159</v>
      </c>
      <c r="H472">
        <v>0.12</v>
      </c>
      <c r="I472">
        <v>0.1053965615204837</v>
      </c>
      <c r="J472" t="s">
        <v>489</v>
      </c>
      <c r="K472" t="s">
        <v>773</v>
      </c>
      <c r="L472">
        <v>1.48</v>
      </c>
      <c r="M472">
        <v>0.67</v>
      </c>
      <c r="N472">
        <v>0.4527027027027027</v>
      </c>
      <c r="O472">
        <v>3</v>
      </c>
      <c r="P472">
        <v>0.06080007397849596</v>
      </c>
      <c r="Q472">
        <v>0.124668501454366</v>
      </c>
      <c r="R472" t="s">
        <v>777</v>
      </c>
      <c r="S472" t="s">
        <v>789</v>
      </c>
      <c r="T472">
        <v>3834.242828</v>
      </c>
      <c r="U472" s="2">
        <v>44445</v>
      </c>
      <c r="V472" t="s">
        <v>800</v>
      </c>
    </row>
    <row r="473" spans="1:22">
      <c r="A473" s="1" t="s">
        <v>493</v>
      </c>
      <c r="B473">
        <f>HYPERLINK("https://www.suredividend.com/sure-analysis-OPI/","Office Properties Income Trust")</f>
        <v>0</v>
      </c>
      <c r="C473">
        <v>26.34</v>
      </c>
      <c r="D473">
        <v>28</v>
      </c>
      <c r="E473">
        <v>0.9407142857142857</v>
      </c>
      <c r="F473">
        <v>0.08352315869400152</v>
      </c>
      <c r="G473">
        <v>0.01229817092683549</v>
      </c>
      <c r="H473">
        <v>0.03</v>
      </c>
      <c r="I473">
        <v>0.1053355519959593</v>
      </c>
      <c r="J473" t="s">
        <v>489</v>
      </c>
      <c r="K473" t="s">
        <v>772</v>
      </c>
      <c r="L473">
        <v>4.7</v>
      </c>
      <c r="M473">
        <v>2.2</v>
      </c>
      <c r="N473">
        <v>0.4680851063829787</v>
      </c>
      <c r="O473">
        <v>0</v>
      </c>
      <c r="P473">
        <v>0</v>
      </c>
      <c r="Q473">
        <v>0.34877719061079</v>
      </c>
      <c r="R473" t="s">
        <v>777</v>
      </c>
      <c r="S473" t="s">
        <v>789</v>
      </c>
      <c r="T473">
        <v>1273.126963</v>
      </c>
      <c r="U473" s="2">
        <v>44434</v>
      </c>
      <c r="V473" t="s">
        <v>795</v>
      </c>
    </row>
    <row r="474" spans="1:22">
      <c r="A474" s="1" t="s">
        <v>494</v>
      </c>
      <c r="B474">
        <f>HYPERLINK("https://www.suredividend.com/sure-analysis-DD/","DuPont de Nemours Inc")</f>
        <v>0</v>
      </c>
      <c r="C474">
        <v>70.42</v>
      </c>
      <c r="D474">
        <v>77</v>
      </c>
      <c r="E474">
        <v>0.9145454545454546</v>
      </c>
      <c r="F474">
        <v>0.01704061346208463</v>
      </c>
      <c r="G474">
        <v>0.01802616649625466</v>
      </c>
      <c r="H474">
        <v>0.07000000000000001</v>
      </c>
      <c r="I474">
        <v>0.103405054684631</v>
      </c>
      <c r="J474" t="s">
        <v>489</v>
      </c>
      <c r="K474" t="s">
        <v>773</v>
      </c>
      <c r="L474">
        <v>4.25</v>
      </c>
      <c r="M474">
        <v>1.2</v>
      </c>
      <c r="N474">
        <v>0.2823529411764706</v>
      </c>
      <c r="O474">
        <v>0</v>
      </c>
      <c r="P474">
        <v>0.06054457313435013</v>
      </c>
      <c r="Q474">
        <v>0.201601908366336</v>
      </c>
      <c r="R474" t="s">
        <v>775</v>
      </c>
      <c r="S474" t="s">
        <v>781</v>
      </c>
      <c r="T474">
        <v>36833.652251</v>
      </c>
      <c r="U474" s="2">
        <v>44427</v>
      </c>
      <c r="V474" t="s">
        <v>793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43.1</v>
      </c>
      <c r="D475">
        <v>40</v>
      </c>
      <c r="E475">
        <v>1.0775</v>
      </c>
      <c r="F475">
        <v>0.02389791183294664</v>
      </c>
      <c r="G475">
        <v>-0.01481782788331465</v>
      </c>
      <c r="H475">
        <v>0.1</v>
      </c>
      <c r="I475">
        <v>0.1029704717856983</v>
      </c>
      <c r="J475" t="s">
        <v>489</v>
      </c>
      <c r="K475" t="s">
        <v>489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-0.082879206041506</v>
      </c>
      <c r="R475" t="s">
        <v>775</v>
      </c>
      <c r="S475" t="s">
        <v>780</v>
      </c>
      <c r="T475">
        <v>39539.895564</v>
      </c>
      <c r="U475" s="2">
        <v>44432</v>
      </c>
      <c r="V475" t="s">
        <v>795</v>
      </c>
    </row>
    <row r="476" spans="1:22">
      <c r="A476" s="1" t="s">
        <v>496</v>
      </c>
      <c r="B476">
        <f>HYPERLINK("https://www.suredividend.com/sure-analysis-PETS/","Petmed Express, Inc.")</f>
        <v>0</v>
      </c>
      <c r="C476">
        <v>26.45</v>
      </c>
      <c r="D476">
        <v>24</v>
      </c>
      <c r="E476">
        <v>1.102083333333333</v>
      </c>
      <c r="F476">
        <v>0.04536862003780719</v>
      </c>
      <c r="G476">
        <v>-0.01925271833982833</v>
      </c>
      <c r="H476">
        <v>0.08</v>
      </c>
      <c r="I476">
        <v>0.1013411206534198</v>
      </c>
      <c r="J476" t="s">
        <v>489</v>
      </c>
      <c r="K476" t="s">
        <v>772</v>
      </c>
      <c r="L476">
        <v>1.33</v>
      </c>
      <c r="M476">
        <v>1.2</v>
      </c>
      <c r="N476">
        <v>0.9022556390977443</v>
      </c>
      <c r="O476">
        <v>13</v>
      </c>
      <c r="P476">
        <v>0.0796084730466029</v>
      </c>
      <c r="Q476">
        <v>-0.143555620315054</v>
      </c>
      <c r="R476" t="s">
        <v>775</v>
      </c>
      <c r="S476" t="s">
        <v>780</v>
      </c>
      <c r="T476">
        <v>538.23314</v>
      </c>
      <c r="U476" s="2">
        <v>44422</v>
      </c>
      <c r="V476" t="s">
        <v>796</v>
      </c>
    </row>
    <row r="477" spans="1:22">
      <c r="A477" s="1" t="s">
        <v>497</v>
      </c>
      <c r="B477">
        <f>HYPERLINK("https://www.suredividend.com/sure-analysis-SPG/","Simon Property Group, Inc.")</f>
        <v>0</v>
      </c>
      <c r="C477">
        <v>132.08</v>
      </c>
      <c r="D477">
        <v>140</v>
      </c>
      <c r="E477">
        <v>0.9434285714285715</v>
      </c>
      <c r="F477">
        <v>0.04542701393095094</v>
      </c>
      <c r="G477">
        <v>0.01171501411351228</v>
      </c>
      <c r="H477">
        <v>0.05</v>
      </c>
      <c r="I477">
        <v>0.1008068086850169</v>
      </c>
      <c r="J477" t="s">
        <v>489</v>
      </c>
      <c r="K477" t="s">
        <v>366</v>
      </c>
      <c r="L477">
        <v>10.75</v>
      </c>
      <c r="M477">
        <v>6</v>
      </c>
      <c r="N477">
        <v>0.5581395348837209</v>
      </c>
      <c r="O477">
        <v>0</v>
      </c>
      <c r="P477">
        <v>0.05006335758366887</v>
      </c>
      <c r="Q477">
        <v>1.047961496835335</v>
      </c>
      <c r="R477" t="s">
        <v>777</v>
      </c>
      <c r="S477" t="s">
        <v>789</v>
      </c>
      <c r="T477">
        <v>43402.962409</v>
      </c>
      <c r="U477" s="2">
        <v>44413</v>
      </c>
      <c r="V477" t="s">
        <v>790</v>
      </c>
    </row>
    <row r="478" spans="1:22">
      <c r="A478" s="1" t="s">
        <v>498</v>
      </c>
      <c r="B478">
        <f>HYPERLINK("https://www.suredividend.com/sure-analysis-NEM/","Newmont Corp")</f>
        <v>0</v>
      </c>
      <c r="C478">
        <v>54.31</v>
      </c>
      <c r="D478">
        <v>64</v>
      </c>
      <c r="E478">
        <v>0.84859375</v>
      </c>
      <c r="F478">
        <v>0.04050819370281716</v>
      </c>
      <c r="G478">
        <v>0.03337995780607295</v>
      </c>
      <c r="H478">
        <v>0.03</v>
      </c>
      <c r="I478">
        <v>0.09780013058354942</v>
      </c>
      <c r="J478" t="s">
        <v>489</v>
      </c>
      <c r="K478" t="s">
        <v>366</v>
      </c>
      <c r="L478">
        <v>3.55</v>
      </c>
      <c r="M478">
        <v>2.2</v>
      </c>
      <c r="N478">
        <v>0.619718309859155</v>
      </c>
      <c r="O478">
        <v>6</v>
      </c>
      <c r="P478">
        <v>0.04026125343417397</v>
      </c>
      <c r="Q478">
        <v>-0.106131827039553</v>
      </c>
      <c r="R478" t="s">
        <v>775</v>
      </c>
      <c r="S478" t="s">
        <v>781</v>
      </c>
      <c r="T478">
        <v>43400.53974</v>
      </c>
      <c r="U478" s="2">
        <v>44424</v>
      </c>
      <c r="V478" t="s">
        <v>794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54.84</v>
      </c>
      <c r="D479">
        <v>59</v>
      </c>
      <c r="E479">
        <v>0.9294915254237289</v>
      </c>
      <c r="F479">
        <v>0.03792851932895697</v>
      </c>
      <c r="G479">
        <v>0.01473096459029866</v>
      </c>
      <c r="H479">
        <v>0.05</v>
      </c>
      <c r="I479">
        <v>0.09758587746518144</v>
      </c>
      <c r="J479" t="s">
        <v>489</v>
      </c>
      <c r="K479" t="s">
        <v>366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0.681754618385221</v>
      </c>
      <c r="R479" t="s">
        <v>775</v>
      </c>
      <c r="S479" t="s">
        <v>786</v>
      </c>
      <c r="T479">
        <v>949.853423</v>
      </c>
      <c r="U479" s="2">
        <v>44399</v>
      </c>
      <c r="V479" t="s">
        <v>791</v>
      </c>
    </row>
    <row r="480" spans="1:22">
      <c r="A480" s="1" t="s">
        <v>500</v>
      </c>
      <c r="B480">
        <f>HYPERLINK("https://www.suredividend.com/sure-analysis-TFC/","Truist Financial Corporation")</f>
        <v>0</v>
      </c>
      <c r="C480">
        <v>60.83</v>
      </c>
      <c r="D480">
        <v>64</v>
      </c>
      <c r="E480">
        <v>0.95046875</v>
      </c>
      <c r="F480">
        <v>0.03156337333552523</v>
      </c>
      <c r="G480">
        <v>0.01021178703548831</v>
      </c>
      <c r="H480">
        <v>0.06</v>
      </c>
      <c r="I480">
        <v>0.09733158334264513</v>
      </c>
      <c r="J480" t="s">
        <v>489</v>
      </c>
      <c r="K480" t="s">
        <v>366</v>
      </c>
      <c r="L480">
        <v>4.9</v>
      </c>
      <c r="M480">
        <v>1.92</v>
      </c>
      <c r="N480">
        <v>0.3918367346938775</v>
      </c>
      <c r="O480">
        <v>10</v>
      </c>
      <c r="P480">
        <v>0.04996052445273014</v>
      </c>
      <c r="Q480">
        <v>0.455646222690181</v>
      </c>
      <c r="R480" t="s">
        <v>775</v>
      </c>
      <c r="S480" t="s">
        <v>786</v>
      </c>
      <c r="T480">
        <v>81806.93193399999</v>
      </c>
      <c r="U480" s="2">
        <v>44396</v>
      </c>
      <c r="V480" t="s">
        <v>792</v>
      </c>
    </row>
    <row r="481" spans="1:22">
      <c r="A481" s="1" t="s">
        <v>501</v>
      </c>
      <c r="B481">
        <f>HYPERLINK("https://www.suredividend.com/sure-analysis-DRI/","Darden Restaurants, Inc.")</f>
        <v>0</v>
      </c>
      <c r="C481">
        <v>154.58</v>
      </c>
      <c r="D481">
        <v>148</v>
      </c>
      <c r="E481">
        <v>1.04445945945946</v>
      </c>
      <c r="F481">
        <v>0.02846422564367965</v>
      </c>
      <c r="G481">
        <v>-0.008662162982288057</v>
      </c>
      <c r="H481">
        <v>0.08</v>
      </c>
      <c r="I481">
        <v>0.09679964965011778</v>
      </c>
      <c r="J481" t="s">
        <v>489</v>
      </c>
      <c r="K481" t="s">
        <v>489</v>
      </c>
      <c r="L481">
        <v>7.42</v>
      </c>
      <c r="M481">
        <v>4.4</v>
      </c>
      <c r="N481">
        <v>0.5929919137466307</v>
      </c>
      <c r="O481">
        <v>1</v>
      </c>
      <c r="P481">
        <v>0.08016554685867416</v>
      </c>
      <c r="Q481">
        <v>0.5402949857210331</v>
      </c>
      <c r="R481" t="s">
        <v>775</v>
      </c>
      <c r="S481" t="s">
        <v>785</v>
      </c>
      <c r="T481">
        <v>20062.165764</v>
      </c>
      <c r="U481" s="2">
        <v>44464</v>
      </c>
      <c r="V481" t="s">
        <v>796</v>
      </c>
    </row>
    <row r="482" spans="1:22">
      <c r="A482" s="1" t="s">
        <v>502</v>
      </c>
      <c r="B482">
        <f>HYPERLINK("https://www.suredividend.com/sure-analysis-NGG/","National Grid Plc")</f>
        <v>0</v>
      </c>
      <c r="C482">
        <v>60.43</v>
      </c>
      <c r="D482">
        <v>62</v>
      </c>
      <c r="E482">
        <v>0.9746774193548388</v>
      </c>
      <c r="F482">
        <v>0.05940757901704451</v>
      </c>
      <c r="G482">
        <v>0.005142922592059396</v>
      </c>
      <c r="H482">
        <v>0.04</v>
      </c>
      <c r="I482">
        <v>0.09621723650136493</v>
      </c>
      <c r="J482" t="s">
        <v>489</v>
      </c>
      <c r="K482" t="s">
        <v>772</v>
      </c>
      <c r="L482">
        <v>4.16</v>
      </c>
      <c r="M482">
        <v>3.59</v>
      </c>
      <c r="N482">
        <v>0.8629807692307692</v>
      </c>
      <c r="O482">
        <v>0</v>
      </c>
      <c r="P482">
        <v>0.0401055114467892</v>
      </c>
      <c r="Q482">
        <v>0.050426741295694</v>
      </c>
      <c r="R482" t="s">
        <v>775</v>
      </c>
      <c r="S482" t="s">
        <v>787</v>
      </c>
      <c r="T482">
        <v>43714.772963</v>
      </c>
      <c r="U482" s="2">
        <v>44430</v>
      </c>
      <c r="V482" t="s">
        <v>798</v>
      </c>
    </row>
    <row r="483" spans="1:22">
      <c r="A483" s="1" t="s">
        <v>503</v>
      </c>
      <c r="B483">
        <f>HYPERLINK("https://www.suredividend.com/sure-analysis-ET/","Energy Transfer LP")</f>
        <v>0</v>
      </c>
      <c r="C483">
        <v>9.94</v>
      </c>
      <c r="D483">
        <v>11</v>
      </c>
      <c r="E483">
        <v>0.9036363636363636</v>
      </c>
      <c r="F483">
        <v>0.0613682092555332</v>
      </c>
      <c r="G483">
        <v>0.02047239294838477</v>
      </c>
      <c r="H483">
        <v>0.02</v>
      </c>
      <c r="I483">
        <v>0.09556282872358146</v>
      </c>
      <c r="J483" t="s">
        <v>489</v>
      </c>
      <c r="K483" t="s">
        <v>772</v>
      </c>
      <c r="L483">
        <v>2.1</v>
      </c>
      <c r="M483">
        <v>0.61</v>
      </c>
      <c r="N483">
        <v>0.2904761904761904</v>
      </c>
      <c r="O483">
        <v>0</v>
      </c>
      <c r="P483">
        <v>0.05039574430966676</v>
      </c>
      <c r="Q483">
        <v>0.8354383632469161</v>
      </c>
      <c r="R483" t="s">
        <v>776</v>
      </c>
      <c r="S483" t="s">
        <v>788</v>
      </c>
      <c r="T483">
        <v>26886.406726</v>
      </c>
      <c r="U483" s="2">
        <v>44438</v>
      </c>
      <c r="V483" t="s">
        <v>795</v>
      </c>
    </row>
    <row r="484" spans="1:22">
      <c r="A484" s="1" t="s">
        <v>504</v>
      </c>
      <c r="B484">
        <f>HYPERLINK("https://www.suredividend.com/sure-analysis-WSBC/","Wesbanco, Inc.")</f>
        <v>0</v>
      </c>
      <c r="C484">
        <v>36.6</v>
      </c>
      <c r="D484">
        <v>41</v>
      </c>
      <c r="E484">
        <v>0.8926829268292683</v>
      </c>
      <c r="F484">
        <v>0.03606557377049181</v>
      </c>
      <c r="G484">
        <v>0.02296448030723175</v>
      </c>
      <c r="H484">
        <v>0.04</v>
      </c>
      <c r="I484">
        <v>0.0946612727517504</v>
      </c>
      <c r="J484" t="s">
        <v>489</v>
      </c>
      <c r="K484" t="s">
        <v>366</v>
      </c>
      <c r="L484">
        <v>3.45</v>
      </c>
      <c r="M484">
        <v>1.32</v>
      </c>
      <c r="N484">
        <v>0.3826086956521739</v>
      </c>
      <c r="O484">
        <v>10</v>
      </c>
      <c r="P484">
        <v>0.04941452284458392</v>
      </c>
      <c r="Q484">
        <v>0.596802903912603</v>
      </c>
      <c r="R484" t="s">
        <v>775</v>
      </c>
      <c r="S484" t="s">
        <v>786</v>
      </c>
      <c r="T484">
        <v>2393.774505</v>
      </c>
      <c r="U484" s="2">
        <v>44411</v>
      </c>
      <c r="V484" t="s">
        <v>792</v>
      </c>
    </row>
    <row r="485" spans="1:22">
      <c r="A485" s="1" t="s">
        <v>505</v>
      </c>
      <c r="B485">
        <f>HYPERLINK("https://www.suredividend.com/sure-analysis-BP/","BP plc")</f>
        <v>0</v>
      </c>
      <c r="C485">
        <v>28.87</v>
      </c>
      <c r="D485">
        <v>38</v>
      </c>
      <c r="E485">
        <v>0.7597368421052632</v>
      </c>
      <c r="F485">
        <v>0.04468306200207828</v>
      </c>
      <c r="G485">
        <v>0.05649479689434922</v>
      </c>
      <c r="H485">
        <v>0</v>
      </c>
      <c r="I485">
        <v>0.09315820885172332</v>
      </c>
      <c r="J485" t="s">
        <v>489</v>
      </c>
      <c r="K485" t="s">
        <v>366</v>
      </c>
      <c r="L485">
        <v>3.2</v>
      </c>
      <c r="M485">
        <v>1.29</v>
      </c>
      <c r="N485">
        <v>0.403125</v>
      </c>
      <c r="O485">
        <v>0</v>
      </c>
      <c r="P485">
        <v>0.03062413800126618</v>
      </c>
      <c r="Q485">
        <v>0.7617086193745231</v>
      </c>
      <c r="R485" t="s">
        <v>775</v>
      </c>
      <c r="S485" t="s">
        <v>788</v>
      </c>
      <c r="T485">
        <v>96500.65558000001</v>
      </c>
      <c r="U485" s="2">
        <v>44425</v>
      </c>
      <c r="V485" t="s">
        <v>795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22.02</v>
      </c>
      <c r="D486">
        <v>25</v>
      </c>
      <c r="E486">
        <v>0.8808</v>
      </c>
      <c r="F486">
        <v>0.03088101725703906</v>
      </c>
      <c r="G486">
        <v>0.02570987998334506</v>
      </c>
      <c r="H486">
        <v>0.04</v>
      </c>
      <c r="I486">
        <v>0.09311642004690901</v>
      </c>
      <c r="J486" t="s">
        <v>489</v>
      </c>
      <c r="K486" t="s">
        <v>489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0.7780146310740751</v>
      </c>
      <c r="R486" t="s">
        <v>775</v>
      </c>
      <c r="S486" t="s">
        <v>786</v>
      </c>
      <c r="T486">
        <v>21018.95554</v>
      </c>
      <c r="U486" s="2">
        <v>44401</v>
      </c>
      <c r="V486" t="s">
        <v>794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13.67</v>
      </c>
      <c r="D487">
        <v>14</v>
      </c>
      <c r="E487">
        <v>0.9764285714285714</v>
      </c>
      <c r="F487">
        <v>0.04974396488661303</v>
      </c>
      <c r="G487">
        <v>0.004782133854333459</v>
      </c>
      <c r="H487">
        <v>0.05</v>
      </c>
      <c r="I487">
        <v>0.09242439549495352</v>
      </c>
      <c r="J487" t="s">
        <v>489</v>
      </c>
      <c r="K487" t="s">
        <v>366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0.727034982881255</v>
      </c>
      <c r="R487" t="s">
        <v>775</v>
      </c>
      <c r="S487" t="s">
        <v>786</v>
      </c>
      <c r="T487">
        <v>6357.001274</v>
      </c>
      <c r="U487" s="2">
        <v>44409</v>
      </c>
      <c r="V487" t="s">
        <v>793</v>
      </c>
    </row>
    <row r="488" spans="1:22">
      <c r="A488" s="1" t="s">
        <v>508</v>
      </c>
      <c r="B488">
        <f>HYPERLINK("https://www.suredividend.com/sure-analysis-TRST/","Trustco Bank Corp.")</f>
        <v>0</v>
      </c>
      <c r="C488">
        <v>33.35</v>
      </c>
      <c r="D488">
        <v>36</v>
      </c>
      <c r="E488">
        <v>0.9263888888888889</v>
      </c>
      <c r="F488">
        <v>0.04077961019490255</v>
      </c>
      <c r="G488">
        <v>0.01540975772381392</v>
      </c>
      <c r="H488">
        <v>0.045</v>
      </c>
      <c r="I488">
        <v>0.09236052739105838</v>
      </c>
      <c r="J488" t="s">
        <v>489</v>
      </c>
      <c r="K488" t="s">
        <v>366</v>
      </c>
      <c r="L488">
        <v>2.9</v>
      </c>
      <c r="M488">
        <v>1.36</v>
      </c>
      <c r="N488">
        <v>0.4689655172413794</v>
      </c>
      <c r="O488">
        <v>0</v>
      </c>
      <c r="P488">
        <v>0.0100884981090783</v>
      </c>
      <c r="Q488">
        <v>0.231077035522201</v>
      </c>
      <c r="R488" t="s">
        <v>775</v>
      </c>
      <c r="S488" t="s">
        <v>786</v>
      </c>
      <c r="T488">
        <v>642.485782</v>
      </c>
      <c r="U488" s="2">
        <v>44399</v>
      </c>
      <c r="V488" t="s">
        <v>792</v>
      </c>
    </row>
    <row r="489" spans="1:22">
      <c r="A489" s="1" t="s">
        <v>509</v>
      </c>
      <c r="B489">
        <f>HYPERLINK("https://www.suredividend.com/sure-analysis-PGRE/","Paramount Group Inc")</f>
        <v>0</v>
      </c>
      <c r="C489">
        <v>9.18</v>
      </c>
      <c r="D489">
        <v>11</v>
      </c>
      <c r="E489">
        <v>0.8345454545454545</v>
      </c>
      <c r="F489">
        <v>0.03050108932461874</v>
      </c>
      <c r="G489">
        <v>0.03683583970299087</v>
      </c>
      <c r="H489">
        <v>0.03</v>
      </c>
      <c r="I489">
        <v>0.09088304311345641</v>
      </c>
      <c r="J489" t="s">
        <v>489</v>
      </c>
      <c r="K489" t="s">
        <v>489</v>
      </c>
      <c r="L489">
        <v>0.88</v>
      </c>
      <c r="M489">
        <v>0.28</v>
      </c>
      <c r="N489">
        <v>0.3181818181818182</v>
      </c>
      <c r="O489">
        <v>0</v>
      </c>
      <c r="P489">
        <v>0.007042949693310208</v>
      </c>
      <c r="Q489">
        <v>0.272419815374379</v>
      </c>
      <c r="R489" t="s">
        <v>777</v>
      </c>
      <c r="S489" t="s">
        <v>789</v>
      </c>
      <c r="T489">
        <v>2010.06198</v>
      </c>
      <c r="U489" s="2">
        <v>44426</v>
      </c>
      <c r="V489" t="s">
        <v>792</v>
      </c>
    </row>
    <row r="490" spans="1:22">
      <c r="A490" s="1" t="s">
        <v>510</v>
      </c>
      <c r="B490">
        <f>HYPERLINK("https://www.suredividend.com/sure-analysis-NWL/","Newell Brands Inc")</f>
        <v>0</v>
      </c>
      <c r="C490">
        <v>21.99</v>
      </c>
      <c r="D490">
        <v>23</v>
      </c>
      <c r="E490">
        <v>0.956086956521739</v>
      </c>
      <c r="F490">
        <v>0.04183719872669395</v>
      </c>
      <c r="G490">
        <v>0.009021735003228226</v>
      </c>
      <c r="H490">
        <v>0.05</v>
      </c>
      <c r="I490">
        <v>0.09077295283740638</v>
      </c>
      <c r="J490" t="s">
        <v>489</v>
      </c>
      <c r="K490" t="s">
        <v>366</v>
      </c>
      <c r="L490">
        <v>1.75</v>
      </c>
      <c r="M490">
        <v>0.92</v>
      </c>
      <c r="N490">
        <v>0.5257142857142857</v>
      </c>
      <c r="O490">
        <v>0</v>
      </c>
      <c r="P490">
        <v>0</v>
      </c>
      <c r="Q490">
        <v>0.25402039280093</v>
      </c>
      <c r="R490" t="s">
        <v>775</v>
      </c>
      <c r="S490" t="s">
        <v>784</v>
      </c>
      <c r="T490">
        <v>9354.546</v>
      </c>
      <c r="U490" s="2">
        <v>44421</v>
      </c>
      <c r="V490" t="s">
        <v>793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58.71</v>
      </c>
      <c r="D491">
        <v>110</v>
      </c>
      <c r="E491">
        <v>0.5337272727272727</v>
      </c>
      <c r="F491">
        <v>0.04769204564810083</v>
      </c>
      <c r="G491">
        <v>0.1337991340437983</v>
      </c>
      <c r="H491">
        <v>-0.07000000000000001</v>
      </c>
      <c r="I491">
        <v>0.09046563075852099</v>
      </c>
      <c r="J491" t="s">
        <v>489</v>
      </c>
      <c r="K491" t="s">
        <v>772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0.228014030860362</v>
      </c>
      <c r="R491" t="s">
        <v>775</v>
      </c>
      <c r="S491" t="s">
        <v>781</v>
      </c>
      <c r="T491">
        <v>43784.261673</v>
      </c>
      <c r="U491" s="2">
        <v>44402</v>
      </c>
      <c r="V491" t="s">
        <v>793</v>
      </c>
    </row>
    <row r="492" spans="1:22">
      <c r="A492" s="1" t="s">
        <v>512</v>
      </c>
      <c r="B492">
        <f>HYPERLINK("https://www.suredividend.com/sure-analysis-HASI/","Hannon Armstrong Sustainable Infrastructure capital Inc")</f>
        <v>0</v>
      </c>
      <c r="C492">
        <v>54.16</v>
      </c>
      <c r="D492">
        <v>50</v>
      </c>
      <c r="E492">
        <v>1.0832</v>
      </c>
      <c r="F492">
        <v>0.0258493353028065</v>
      </c>
      <c r="G492">
        <v>-0.01585685961185201</v>
      </c>
      <c r="H492">
        <v>0.08500000000000001</v>
      </c>
      <c r="I492">
        <v>0.08928665905125843</v>
      </c>
      <c r="J492" t="s">
        <v>489</v>
      </c>
      <c r="K492" t="s">
        <v>489</v>
      </c>
      <c r="L492">
        <v>1.68</v>
      </c>
      <c r="M492">
        <v>1.4</v>
      </c>
      <c r="N492">
        <v>0.8333333333333333</v>
      </c>
      <c r="O492">
        <v>3</v>
      </c>
      <c r="P492">
        <v>0.03959498820755258</v>
      </c>
      <c r="Q492">
        <v>0.210985625135553</v>
      </c>
      <c r="R492" t="s">
        <v>777</v>
      </c>
      <c r="S492" t="s">
        <v>789</v>
      </c>
      <c r="T492">
        <v>4257.907281</v>
      </c>
      <c r="U492" s="2">
        <v>44416</v>
      </c>
      <c r="V492" t="s">
        <v>790</v>
      </c>
    </row>
    <row r="493" spans="1:22">
      <c r="A493" s="1" t="s">
        <v>513</v>
      </c>
      <c r="B493">
        <f>HYPERLINK("https://www.suredividend.com/sure-analysis-ROST/","Ross Stores, Inc.")</f>
        <v>0</v>
      </c>
      <c r="C493">
        <v>107.87</v>
      </c>
      <c r="D493">
        <v>85</v>
      </c>
      <c r="E493">
        <v>1.269058823529412</v>
      </c>
      <c r="F493">
        <v>0.01056827662927598</v>
      </c>
      <c r="G493">
        <v>-0.04653742837176633</v>
      </c>
      <c r="H493">
        <v>0.13</v>
      </c>
      <c r="I493">
        <v>0.08926629034102329</v>
      </c>
      <c r="J493" t="s">
        <v>489</v>
      </c>
      <c r="K493" t="s">
        <v>773</v>
      </c>
      <c r="L493">
        <v>4.5</v>
      </c>
      <c r="M493">
        <v>1.14</v>
      </c>
      <c r="N493">
        <v>0.2533333333333333</v>
      </c>
      <c r="O493">
        <v>0</v>
      </c>
      <c r="P493">
        <v>0.1486983549970351</v>
      </c>
      <c r="Q493">
        <v>0.103999246738254</v>
      </c>
      <c r="R493" t="s">
        <v>775</v>
      </c>
      <c r="S493" t="s">
        <v>785</v>
      </c>
      <c r="T493">
        <v>38333.326213</v>
      </c>
      <c r="U493" s="2">
        <v>44431</v>
      </c>
      <c r="V493" t="s">
        <v>795</v>
      </c>
    </row>
    <row r="494" spans="1:22">
      <c r="A494" s="1" t="s">
        <v>514</v>
      </c>
      <c r="B494">
        <f>HYPERLINK("https://www.suredividend.com/sure-analysis-MPW/","Medical Properties Trust Inc")</f>
        <v>0</v>
      </c>
      <c r="C494">
        <v>19.72</v>
      </c>
      <c r="D494">
        <v>22</v>
      </c>
      <c r="E494">
        <v>0.8963636363636364</v>
      </c>
      <c r="F494">
        <v>0.05679513184584179</v>
      </c>
      <c r="G494">
        <v>0.02212298369357568</v>
      </c>
      <c r="H494">
        <v>0.016</v>
      </c>
      <c r="I494">
        <v>0.08859844543818274</v>
      </c>
      <c r="J494" t="s">
        <v>489</v>
      </c>
      <c r="K494" t="s">
        <v>366</v>
      </c>
      <c r="L494">
        <v>1.74</v>
      </c>
      <c r="M494">
        <v>1.12</v>
      </c>
      <c r="N494">
        <v>0.6436781609195403</v>
      </c>
      <c r="O494">
        <v>9</v>
      </c>
      <c r="P494">
        <v>0.04111932758460823</v>
      </c>
      <c r="Q494">
        <v>0.118592343428269</v>
      </c>
      <c r="R494" t="s">
        <v>777</v>
      </c>
      <c r="S494" t="s">
        <v>789</v>
      </c>
      <c r="T494">
        <v>11747.204</v>
      </c>
      <c r="U494" s="2">
        <v>44415</v>
      </c>
      <c r="V494" t="s">
        <v>800</v>
      </c>
    </row>
    <row r="495" spans="1:22">
      <c r="A495" s="1" t="s">
        <v>515</v>
      </c>
      <c r="B495">
        <f>HYPERLINK("https://www.suredividend.com/sure-analysis-NRZ/","New Residential Investment Corp")</f>
        <v>0</v>
      </c>
      <c r="C495">
        <v>11.09</v>
      </c>
      <c r="D495">
        <v>11</v>
      </c>
      <c r="E495">
        <v>1.008181818181818</v>
      </c>
      <c r="F495">
        <v>0.0721370604147881</v>
      </c>
      <c r="G495">
        <v>-0.001628378463532365</v>
      </c>
      <c r="H495">
        <v>0.02</v>
      </c>
      <c r="I495">
        <v>0.08820789485636271</v>
      </c>
      <c r="J495" t="s">
        <v>489</v>
      </c>
      <c r="K495" t="s">
        <v>772</v>
      </c>
      <c r="L495">
        <v>1.4</v>
      </c>
      <c r="M495">
        <v>0.8</v>
      </c>
      <c r="N495">
        <v>0.5714285714285715</v>
      </c>
      <c r="O495">
        <v>1</v>
      </c>
      <c r="P495">
        <v>0.05988502997905321</v>
      </c>
      <c r="Q495">
        <v>0.4496163549141861</v>
      </c>
      <c r="R495" t="s">
        <v>777</v>
      </c>
      <c r="S495" t="s">
        <v>789</v>
      </c>
      <c r="T495">
        <v>5174.371313</v>
      </c>
      <c r="U495" s="2">
        <v>44418</v>
      </c>
      <c r="V495" t="s">
        <v>794</v>
      </c>
    </row>
    <row r="496" spans="1:22">
      <c r="A496" s="1" t="s">
        <v>516</v>
      </c>
      <c r="B496">
        <f>HYPERLINK("https://www.suredividend.com/sure-analysis-AMCR/","Amcor Plc")</f>
        <v>0</v>
      </c>
      <c r="C496">
        <v>11.71</v>
      </c>
      <c r="D496">
        <v>12</v>
      </c>
      <c r="E496">
        <v>0.9758333333333334</v>
      </c>
      <c r="F496">
        <v>0.04013663535439795</v>
      </c>
      <c r="G496">
        <v>0.004904683209589811</v>
      </c>
      <c r="H496">
        <v>0.05</v>
      </c>
      <c r="I496">
        <v>0.08752131130851448</v>
      </c>
      <c r="J496" t="s">
        <v>489</v>
      </c>
      <c r="K496" t="s">
        <v>366</v>
      </c>
      <c r="L496">
        <v>0.8</v>
      </c>
      <c r="M496">
        <v>0.47</v>
      </c>
      <c r="N496">
        <v>0.5874999999999999</v>
      </c>
      <c r="O496">
        <v>1</v>
      </c>
      <c r="P496">
        <v>0.0204250165236175</v>
      </c>
      <c r="Q496">
        <v>0.056763829979243</v>
      </c>
      <c r="R496" t="s">
        <v>775</v>
      </c>
      <c r="S496" t="s">
        <v>785</v>
      </c>
      <c r="T496">
        <v>18013.724764</v>
      </c>
      <c r="U496" s="2">
        <v>44445</v>
      </c>
      <c r="V496" t="s">
        <v>796</v>
      </c>
    </row>
    <row r="497" spans="1:22">
      <c r="A497" s="1" t="s">
        <v>517</v>
      </c>
      <c r="B497">
        <f>HYPERLINK("https://www.suredividend.com/sure-analysis-SU/","Suncor Energy, Inc.")</f>
        <v>0</v>
      </c>
      <c r="C497">
        <v>23.1</v>
      </c>
      <c r="D497">
        <v>23</v>
      </c>
      <c r="E497">
        <v>1.004347826086956</v>
      </c>
      <c r="F497">
        <v>0.02943722943722944</v>
      </c>
      <c r="G497">
        <v>-0.0008673039940023664</v>
      </c>
      <c r="H497">
        <v>0.06</v>
      </c>
      <c r="I497">
        <v>0.08567359289247944</v>
      </c>
      <c r="J497" t="s">
        <v>489</v>
      </c>
      <c r="K497" t="s">
        <v>489</v>
      </c>
      <c r="L497">
        <v>1.8</v>
      </c>
      <c r="M497">
        <v>0.68</v>
      </c>
      <c r="N497">
        <v>0.3777777777777778</v>
      </c>
      <c r="O497">
        <v>0</v>
      </c>
      <c r="P497">
        <v>0.06000153927394081</v>
      </c>
      <c r="Q497">
        <v>0.8589305114070731</v>
      </c>
      <c r="R497" t="s">
        <v>775</v>
      </c>
      <c r="S497" t="s">
        <v>788</v>
      </c>
      <c r="T497">
        <v>34256.206885</v>
      </c>
      <c r="U497" s="2">
        <v>44435</v>
      </c>
      <c r="V497" t="s">
        <v>795</v>
      </c>
    </row>
    <row r="498" spans="1:22">
      <c r="A498" s="1" t="s">
        <v>518</v>
      </c>
      <c r="B498">
        <f>HYPERLINK("https://www.suredividend.com/sure-analysis-FRFHF/","Fairfax Financial Holdings Ltd.")</f>
        <v>0</v>
      </c>
      <c r="C498">
        <v>420.6686</v>
      </c>
      <c r="D498">
        <v>555</v>
      </c>
      <c r="E498">
        <v>0.7579614414414415</v>
      </c>
      <c r="F498">
        <v>0.0237716815564556</v>
      </c>
      <c r="G498">
        <v>0.05698926706591401</v>
      </c>
      <c r="H498">
        <v>0.01</v>
      </c>
      <c r="I498">
        <v>0.08526383046426411</v>
      </c>
      <c r="J498" t="s">
        <v>489</v>
      </c>
      <c r="K498" t="s">
        <v>489</v>
      </c>
      <c r="L498">
        <v>32</v>
      </c>
      <c r="M498">
        <v>10</v>
      </c>
      <c r="N498">
        <v>0.3125</v>
      </c>
      <c r="O498">
        <v>0</v>
      </c>
      <c r="P498">
        <v>0</v>
      </c>
      <c r="Q498">
        <v>0.343989137380191</v>
      </c>
      <c r="R498" t="s">
        <v>775</v>
      </c>
      <c r="S498" t="s">
        <v>786</v>
      </c>
      <c r="T498">
        <v>11307.20523</v>
      </c>
      <c r="U498" s="2">
        <v>44428</v>
      </c>
      <c r="V498" t="s">
        <v>795</v>
      </c>
    </row>
    <row r="499" spans="1:22">
      <c r="A499" s="1" t="s">
        <v>519</v>
      </c>
      <c r="B499">
        <f>HYPERLINK("https://www.suredividend.com/sure-analysis-XRX/","Xerox Holdings Corp")</f>
        <v>0</v>
      </c>
      <c r="C499">
        <v>21.05</v>
      </c>
      <c r="D499">
        <v>19</v>
      </c>
      <c r="E499">
        <v>1.107894736842105</v>
      </c>
      <c r="F499">
        <v>0.04750593824228028</v>
      </c>
      <c r="G499">
        <v>-0.02028377560342309</v>
      </c>
      <c r="H499">
        <v>0.07000000000000001</v>
      </c>
      <c r="I499">
        <v>0.08497606910764421</v>
      </c>
      <c r="J499" t="s">
        <v>489</v>
      </c>
      <c r="K499" t="s">
        <v>366</v>
      </c>
      <c r="L499">
        <v>1.85</v>
      </c>
      <c r="M499">
        <v>1</v>
      </c>
      <c r="N499">
        <v>0.5405405405405405</v>
      </c>
      <c r="O499">
        <v>0</v>
      </c>
      <c r="P499">
        <v>0</v>
      </c>
      <c r="Q499">
        <v>0.106258638539843</v>
      </c>
      <c r="R499" t="s">
        <v>775</v>
      </c>
      <c r="S499" t="s">
        <v>783</v>
      </c>
      <c r="T499">
        <v>3757.120385</v>
      </c>
      <c r="U499" s="2">
        <v>44407</v>
      </c>
      <c r="V499" t="s">
        <v>793</v>
      </c>
    </row>
    <row r="500" spans="1:22">
      <c r="A500" s="1" t="s">
        <v>520</v>
      </c>
      <c r="B500">
        <f>HYPERLINK("https://www.suredividend.com/sure-analysis-FE/","Firstenergy Corp.")</f>
        <v>0</v>
      </c>
      <c r="C500">
        <v>36.22</v>
      </c>
      <c r="D500">
        <v>38</v>
      </c>
      <c r="E500">
        <v>0.9531578947368421</v>
      </c>
      <c r="F500">
        <v>0.04307012700165655</v>
      </c>
      <c r="G500">
        <v>0.009641120481831633</v>
      </c>
      <c r="H500">
        <v>0.04</v>
      </c>
      <c r="I500">
        <v>0.08423697024100441</v>
      </c>
      <c r="J500" t="s">
        <v>489</v>
      </c>
      <c r="K500" t="s">
        <v>366</v>
      </c>
      <c r="L500">
        <v>2.5</v>
      </c>
      <c r="M500">
        <v>1.56</v>
      </c>
      <c r="N500">
        <v>0.624</v>
      </c>
      <c r="O500">
        <v>3</v>
      </c>
      <c r="P500">
        <v>0.01005227214699711</v>
      </c>
      <c r="Q500">
        <v>0.215101884716286</v>
      </c>
      <c r="R500" t="s">
        <v>775</v>
      </c>
      <c r="S500" t="s">
        <v>787</v>
      </c>
      <c r="T500">
        <v>19710.693532</v>
      </c>
      <c r="U500" s="2">
        <v>44401</v>
      </c>
      <c r="V500" t="s">
        <v>790</v>
      </c>
    </row>
    <row r="501" spans="1:22">
      <c r="A501" s="1" t="s">
        <v>521</v>
      </c>
      <c r="B501">
        <f>HYPERLINK("https://www.suredividend.com/sure-analysis-PTR/","PetroChina Co. Ltd.")</f>
        <v>0</v>
      </c>
      <c r="C501">
        <v>53.48</v>
      </c>
      <c r="D501">
        <v>90</v>
      </c>
      <c r="E501">
        <v>0.5942222222222222</v>
      </c>
      <c r="F501">
        <v>0.06301421091997009</v>
      </c>
      <c r="G501">
        <v>0.1097118462160664</v>
      </c>
      <c r="H501">
        <v>-0.06</v>
      </c>
      <c r="I501">
        <v>0.08411924064975818</v>
      </c>
      <c r="J501" t="s">
        <v>489</v>
      </c>
      <c r="K501" t="s">
        <v>772</v>
      </c>
      <c r="L501">
        <v>7.5</v>
      </c>
      <c r="M501">
        <v>3.37</v>
      </c>
      <c r="N501">
        <v>0.4493333333333334</v>
      </c>
      <c r="O501">
        <v>0</v>
      </c>
      <c r="P501">
        <v>-0.06024767149116905</v>
      </c>
      <c r="Q501">
        <v>0.963729028894135</v>
      </c>
      <c r="R501" t="s">
        <v>775</v>
      </c>
      <c r="S501" t="s">
        <v>788</v>
      </c>
      <c r="T501">
        <v>11283.69172</v>
      </c>
      <c r="U501" s="2">
        <v>44442</v>
      </c>
      <c r="V501" t="s">
        <v>795</v>
      </c>
    </row>
    <row r="502" spans="1:22">
      <c r="A502" s="1" t="s">
        <v>522</v>
      </c>
      <c r="B502">
        <f>HYPERLINK("https://www.suredividend.com/sure-analysis-RDS.B/","Royal Dutch Shell Plc")</f>
        <v>0</v>
      </c>
      <c r="C502">
        <v>46.47</v>
      </c>
      <c r="D502">
        <v>62</v>
      </c>
      <c r="E502">
        <v>0.7495161290322581</v>
      </c>
      <c r="F502">
        <v>0.03529158596944265</v>
      </c>
      <c r="G502">
        <v>0.05936056802394396</v>
      </c>
      <c r="H502">
        <v>-0.01</v>
      </c>
      <c r="I502">
        <v>0.08328964429459851</v>
      </c>
      <c r="J502" t="s">
        <v>489</v>
      </c>
      <c r="K502" t="s">
        <v>366</v>
      </c>
      <c r="L502">
        <v>5.2</v>
      </c>
      <c r="M502">
        <v>1.64</v>
      </c>
      <c r="N502">
        <v>0.3153846153846154</v>
      </c>
      <c r="O502">
        <v>0</v>
      </c>
      <c r="P502">
        <v>0.07912928578583145</v>
      </c>
      <c r="Q502">
        <v>0.9142993672554701</v>
      </c>
      <c r="R502" t="s">
        <v>775</v>
      </c>
      <c r="S502" t="s">
        <v>788</v>
      </c>
      <c r="T502">
        <v>181610.54314</v>
      </c>
      <c r="U502" s="2">
        <v>44425</v>
      </c>
      <c r="V502" t="s">
        <v>795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25.54</v>
      </c>
      <c r="D503">
        <v>21.8</v>
      </c>
      <c r="E503">
        <v>1.171559633027523</v>
      </c>
      <c r="F503">
        <v>0.02662490211433046</v>
      </c>
      <c r="G503">
        <v>-0.03117102219538526</v>
      </c>
      <c r="H503">
        <v>0.08400000000000001</v>
      </c>
      <c r="I503">
        <v>0.08232586900793115</v>
      </c>
      <c r="J503" t="s">
        <v>489</v>
      </c>
      <c r="K503" t="s">
        <v>489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0.226504797487441</v>
      </c>
      <c r="R503" t="s">
        <v>775</v>
      </c>
      <c r="S503" t="s">
        <v>787</v>
      </c>
      <c r="T503">
        <v>15142.420229</v>
      </c>
      <c r="U503" s="2">
        <v>44421</v>
      </c>
      <c r="V503" t="s">
        <v>800</v>
      </c>
    </row>
    <row r="504" spans="1:22">
      <c r="A504" s="1" t="s">
        <v>524</v>
      </c>
      <c r="B504">
        <f>HYPERLINK("https://www.suredividend.com/sure-analysis-CAG/","Conagra Brands Inc")</f>
        <v>0</v>
      </c>
      <c r="C504">
        <v>33.72</v>
      </c>
      <c r="D504">
        <v>35</v>
      </c>
      <c r="E504">
        <v>0.9634285714285714</v>
      </c>
      <c r="F504">
        <v>0.03706998813760379</v>
      </c>
      <c r="G504">
        <v>0.007479216328069915</v>
      </c>
      <c r="H504">
        <v>0.04</v>
      </c>
      <c r="I504">
        <v>0.08033113408847203</v>
      </c>
      <c r="J504" t="s">
        <v>489</v>
      </c>
      <c r="K504" t="s">
        <v>366</v>
      </c>
      <c r="L504">
        <v>2.5</v>
      </c>
      <c r="M504">
        <v>1.25</v>
      </c>
      <c r="N504">
        <v>0.5</v>
      </c>
      <c r="O504">
        <v>2</v>
      </c>
      <c r="P504">
        <v>0.03988835529073098</v>
      </c>
      <c r="Q504">
        <v>-0.066773310602307</v>
      </c>
      <c r="R504" t="s">
        <v>775</v>
      </c>
      <c r="S504" t="s">
        <v>784</v>
      </c>
      <c r="T504">
        <v>16175.139415</v>
      </c>
      <c r="U504" s="2">
        <v>44476</v>
      </c>
      <c r="V504" t="s">
        <v>797</v>
      </c>
    </row>
    <row r="505" spans="1:22">
      <c r="A505" s="1" t="s">
        <v>525</v>
      </c>
      <c r="B505">
        <f>HYPERLINK("https://www.suredividend.com/sure-analysis-INVH/","Invitation Homes Inc")</f>
        <v>0</v>
      </c>
      <c r="C505">
        <v>38.52</v>
      </c>
      <c r="D505">
        <v>34</v>
      </c>
      <c r="E505">
        <v>1.132941176470588</v>
      </c>
      <c r="F505">
        <v>0.01765316718587747</v>
      </c>
      <c r="G505">
        <v>-0.0246544031311271</v>
      </c>
      <c r="H505">
        <v>0.09</v>
      </c>
      <c r="I505">
        <v>0.08030403121568797</v>
      </c>
      <c r="J505" t="s">
        <v>489</v>
      </c>
      <c r="K505" t="s">
        <v>773</v>
      </c>
      <c r="L505">
        <v>1.24</v>
      </c>
      <c r="M505">
        <v>0.68</v>
      </c>
      <c r="N505">
        <v>0.5483870967741936</v>
      </c>
      <c r="O505">
        <v>4</v>
      </c>
      <c r="P505">
        <v>0.08447177119769855</v>
      </c>
      <c r="Q505">
        <v>0.326254467329105</v>
      </c>
      <c r="R505" t="s">
        <v>775</v>
      </c>
      <c r="S505" t="s">
        <v>789</v>
      </c>
      <c r="T505">
        <v>22206.215374</v>
      </c>
      <c r="U505" s="2">
        <v>44408</v>
      </c>
      <c r="V505" t="s">
        <v>790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48.73</v>
      </c>
      <c r="D506">
        <v>40</v>
      </c>
      <c r="E506">
        <v>1.21825</v>
      </c>
      <c r="F506">
        <v>0.01087625692591833</v>
      </c>
      <c r="G506">
        <v>-0.03871378171124928</v>
      </c>
      <c r="H506">
        <v>0.11</v>
      </c>
      <c r="I506">
        <v>0.07687761131093396</v>
      </c>
      <c r="J506" t="s">
        <v>489</v>
      </c>
      <c r="K506" t="s">
        <v>773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0.609961741520691</v>
      </c>
      <c r="R506" t="s">
        <v>775</v>
      </c>
      <c r="S506" t="s">
        <v>782</v>
      </c>
      <c r="T506">
        <v>5410.999277</v>
      </c>
      <c r="U506" s="2">
        <v>44413</v>
      </c>
      <c r="V506" t="s">
        <v>790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44.69</v>
      </c>
      <c r="D507">
        <v>48</v>
      </c>
      <c r="E507">
        <v>0.9310416666666667</v>
      </c>
      <c r="F507">
        <v>0.03401208324009846</v>
      </c>
      <c r="G507">
        <v>0.01439284332336754</v>
      </c>
      <c r="H507">
        <v>0.03</v>
      </c>
      <c r="I507">
        <v>0.07430479722343608</v>
      </c>
      <c r="J507" t="s">
        <v>489</v>
      </c>
      <c r="K507" t="s">
        <v>366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0.508472287855262</v>
      </c>
      <c r="R507" t="s">
        <v>775</v>
      </c>
      <c r="S507" t="s">
        <v>786</v>
      </c>
      <c r="T507">
        <v>12126.743672</v>
      </c>
      <c r="U507" s="2">
        <v>44416</v>
      </c>
      <c r="V507" t="s">
        <v>797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70.19</v>
      </c>
      <c r="D508">
        <v>82</v>
      </c>
      <c r="E508">
        <v>0.8559756097560975</v>
      </c>
      <c r="F508">
        <v>0.02621456047870067</v>
      </c>
      <c r="G508">
        <v>0.03159142153822692</v>
      </c>
      <c r="H508">
        <v>0.02</v>
      </c>
      <c r="I508">
        <v>0.07399603353909323</v>
      </c>
      <c r="J508" t="s">
        <v>489</v>
      </c>
      <c r="K508" t="s">
        <v>489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0.7685090000201561</v>
      </c>
      <c r="R508" t="s">
        <v>775</v>
      </c>
      <c r="S508" t="s">
        <v>781</v>
      </c>
      <c r="T508">
        <v>40084.883186</v>
      </c>
      <c r="U508" s="2">
        <v>44445</v>
      </c>
      <c r="V508" t="s">
        <v>796</v>
      </c>
    </row>
    <row r="509" spans="1:22">
      <c r="A509" s="1" t="s">
        <v>529</v>
      </c>
      <c r="B509">
        <f>HYPERLINK("https://www.suredividend.com/sure-analysis-HIW/","Highwoods Properties, Inc.")</f>
        <v>0</v>
      </c>
      <c r="C509">
        <v>45.47</v>
      </c>
      <c r="D509">
        <v>48</v>
      </c>
      <c r="E509">
        <v>0.9472916666666666</v>
      </c>
      <c r="F509">
        <v>0.04398504508467121</v>
      </c>
      <c r="G509">
        <v>0.01088850151897058</v>
      </c>
      <c r="H509">
        <v>0.025</v>
      </c>
      <c r="I509">
        <v>0.07384854028971022</v>
      </c>
      <c r="J509" t="s">
        <v>489</v>
      </c>
      <c r="K509" t="s">
        <v>366</v>
      </c>
      <c r="L509">
        <v>3.68</v>
      </c>
      <c r="M509">
        <v>2</v>
      </c>
      <c r="N509">
        <v>0.5434782608695652</v>
      </c>
      <c r="O509">
        <v>4</v>
      </c>
      <c r="P509">
        <v>0.02016978262061087</v>
      </c>
      <c r="Q509">
        <v>0.3494864116482611</v>
      </c>
      <c r="R509" t="s">
        <v>777</v>
      </c>
      <c r="S509" t="s">
        <v>789</v>
      </c>
      <c r="T509">
        <v>4731.414316</v>
      </c>
      <c r="U509" s="2">
        <v>44405</v>
      </c>
      <c r="V509" t="s">
        <v>792</v>
      </c>
    </row>
    <row r="510" spans="1:22">
      <c r="A510" s="1" t="s">
        <v>530</v>
      </c>
      <c r="B510">
        <f>HYPERLINK("https://www.suredividend.com/sure-analysis-DEI/","Douglas Emmett Inc")</f>
        <v>0</v>
      </c>
      <c r="C510">
        <v>32.26</v>
      </c>
      <c r="D510">
        <v>28</v>
      </c>
      <c r="E510">
        <v>1.152142857142857</v>
      </c>
      <c r="F510">
        <v>0.03471791692498451</v>
      </c>
      <c r="G510">
        <v>-0.02792732860266267</v>
      </c>
      <c r="H510">
        <v>0.07000000000000001</v>
      </c>
      <c r="I510">
        <v>0.07338758051950323</v>
      </c>
      <c r="J510" t="s">
        <v>489</v>
      </c>
      <c r="K510" t="s">
        <v>489</v>
      </c>
      <c r="L510">
        <v>1.81</v>
      </c>
      <c r="M510">
        <v>1.12</v>
      </c>
      <c r="N510">
        <v>0.6187845303867404</v>
      </c>
      <c r="O510">
        <v>10</v>
      </c>
      <c r="P510">
        <v>0.06016789231717423</v>
      </c>
      <c r="Q510">
        <v>0.302271507058343</v>
      </c>
      <c r="R510" t="s">
        <v>777</v>
      </c>
      <c r="S510" t="s">
        <v>789</v>
      </c>
      <c r="T510">
        <v>5660.741947</v>
      </c>
      <c r="U510" s="2">
        <v>44474</v>
      </c>
      <c r="V510" t="s">
        <v>795</v>
      </c>
    </row>
    <row r="511" spans="1:22">
      <c r="A511" s="1" t="s">
        <v>531</v>
      </c>
      <c r="B511">
        <f>HYPERLINK("https://www.suredividend.com/sure-analysis-PCAR/","Paccar Inc.")</f>
        <v>0</v>
      </c>
      <c r="C511">
        <v>84.76000000000001</v>
      </c>
      <c r="D511">
        <v>87</v>
      </c>
      <c r="E511">
        <v>0.9742528735632184</v>
      </c>
      <c r="F511">
        <v>0.02784332232184993</v>
      </c>
      <c r="G511">
        <v>0.005230508648459642</v>
      </c>
      <c r="H511">
        <v>0.04</v>
      </c>
      <c r="I511">
        <v>0.0733028308063417</v>
      </c>
      <c r="J511" t="s">
        <v>489</v>
      </c>
      <c r="K511" t="s">
        <v>489</v>
      </c>
      <c r="L511">
        <v>5.8</v>
      </c>
      <c r="M511">
        <v>2.36</v>
      </c>
      <c r="N511">
        <v>0.4068965517241379</v>
      </c>
      <c r="O511">
        <v>11</v>
      </c>
      <c r="P511">
        <v>0.0782743837389801</v>
      </c>
      <c r="Q511">
        <v>-0.028155513463187</v>
      </c>
      <c r="R511" t="s">
        <v>775</v>
      </c>
      <c r="S511" t="s">
        <v>782</v>
      </c>
      <c r="T511">
        <v>29426.416706</v>
      </c>
      <c r="U511" s="2">
        <v>44406</v>
      </c>
      <c r="V511" t="s">
        <v>797</v>
      </c>
    </row>
    <row r="512" spans="1:22">
      <c r="A512" s="1" t="s">
        <v>532</v>
      </c>
      <c r="B512">
        <f>HYPERLINK("https://www.suredividend.com/sure-analysis-SBS/","Companhia de Saneamento Basico do Estado de Sao Paulo.")</f>
        <v>0</v>
      </c>
      <c r="C512">
        <v>6.85</v>
      </c>
      <c r="D512">
        <v>6.63</v>
      </c>
      <c r="E512">
        <v>1.033182503770739</v>
      </c>
      <c r="F512">
        <v>0.03211678832116788</v>
      </c>
      <c r="G512">
        <v>-0.006507503504608825</v>
      </c>
      <c r="H512">
        <v>0.05</v>
      </c>
      <c r="I512">
        <v>0.07284673484975257</v>
      </c>
      <c r="J512" t="s">
        <v>489</v>
      </c>
      <c r="K512" t="s">
        <v>366</v>
      </c>
      <c r="L512">
        <v>0.78</v>
      </c>
      <c r="M512">
        <v>0.22</v>
      </c>
      <c r="N512">
        <v>0.282051282051282</v>
      </c>
      <c r="O512">
        <v>0</v>
      </c>
      <c r="P512">
        <v>0.04941452284458392</v>
      </c>
      <c r="Q512">
        <v>-0.155082456551503</v>
      </c>
      <c r="R512" t="s">
        <v>775</v>
      </c>
      <c r="S512" t="s">
        <v>787</v>
      </c>
      <c r="T512">
        <v>4682.042603</v>
      </c>
      <c r="U512" s="2">
        <v>44422</v>
      </c>
      <c r="V512" t="s">
        <v>790</v>
      </c>
    </row>
    <row r="513" spans="1:22">
      <c r="A513" s="1" t="s">
        <v>533</v>
      </c>
      <c r="B513">
        <f>HYPERLINK("https://www.suredividend.com/sure-analysis-RIO/","Rio Tinto plc")</f>
        <v>0</v>
      </c>
      <c r="C513">
        <v>68.47</v>
      </c>
      <c r="D513">
        <v>73</v>
      </c>
      <c r="E513">
        <v>0.937945205479452</v>
      </c>
      <c r="F513">
        <v>0.0819336935884329</v>
      </c>
      <c r="G513">
        <v>0.01289518457592886</v>
      </c>
      <c r="H513">
        <v>0</v>
      </c>
      <c r="I513">
        <v>0.07238938865542144</v>
      </c>
      <c r="J513" t="s">
        <v>489</v>
      </c>
      <c r="K513" t="s">
        <v>772</v>
      </c>
      <c r="L513">
        <v>16.5</v>
      </c>
      <c r="M513">
        <v>5.61</v>
      </c>
      <c r="N513">
        <v>0.34</v>
      </c>
      <c r="O513">
        <v>5</v>
      </c>
      <c r="P513">
        <v>-0.05003988006497606</v>
      </c>
      <c r="Q513">
        <v>0.193705630482991</v>
      </c>
      <c r="R513" t="s">
        <v>775</v>
      </c>
      <c r="S513" t="s">
        <v>781</v>
      </c>
      <c r="T513">
        <v>111612.944809</v>
      </c>
      <c r="U513" s="2">
        <v>44439</v>
      </c>
      <c r="V513" t="s">
        <v>795</v>
      </c>
    </row>
    <row r="514" spans="1:22">
      <c r="A514" s="1" t="s">
        <v>534</v>
      </c>
      <c r="B514">
        <f>HYPERLINK("https://www.suredividend.com/sure-analysis-BBD/","Banco Bradesco S.A.")</f>
        <v>0</v>
      </c>
      <c r="C514">
        <v>3.81</v>
      </c>
      <c r="D514">
        <v>4.2</v>
      </c>
      <c r="E514">
        <v>0.9071428571428571</v>
      </c>
      <c r="F514">
        <v>0.06299212598425197</v>
      </c>
      <c r="G514">
        <v>0.01968225823303538</v>
      </c>
      <c r="H514">
        <v>0</v>
      </c>
      <c r="I514">
        <v>0.07224432617354637</v>
      </c>
      <c r="J514" t="s">
        <v>489</v>
      </c>
      <c r="K514" t="s">
        <v>772</v>
      </c>
      <c r="L514">
        <v>0.52</v>
      </c>
      <c r="M514">
        <v>0.24</v>
      </c>
      <c r="N514">
        <v>0.4615384615384615</v>
      </c>
      <c r="O514">
        <v>0</v>
      </c>
      <c r="P514">
        <v>0</v>
      </c>
      <c r="Q514">
        <v>0.17115455551457</v>
      </c>
      <c r="R514" t="s">
        <v>775</v>
      </c>
      <c r="S514" t="s">
        <v>786</v>
      </c>
      <c r="T514">
        <v>34667.462235</v>
      </c>
      <c r="U514" s="2">
        <v>44413</v>
      </c>
      <c r="V514" t="s">
        <v>790</v>
      </c>
    </row>
    <row r="515" spans="1:22">
      <c r="A515" s="1" t="s">
        <v>535</v>
      </c>
      <c r="B515">
        <f>HYPERLINK("https://www.suredividend.com/sure-analysis-KMI/","Kinder Morgan Inc")</f>
        <v>0</v>
      </c>
      <c r="C515">
        <v>17.47</v>
      </c>
      <c r="D515">
        <v>20.3</v>
      </c>
      <c r="E515">
        <v>0.8605911330049261</v>
      </c>
      <c r="F515">
        <v>0.06182026330852892</v>
      </c>
      <c r="G515">
        <v>0.0304825136268172</v>
      </c>
      <c r="H515">
        <v>-0.012</v>
      </c>
      <c r="I515">
        <v>0.07188461582208405</v>
      </c>
      <c r="J515" t="s">
        <v>489</v>
      </c>
      <c r="K515" t="s">
        <v>772</v>
      </c>
      <c r="L515">
        <v>2.39</v>
      </c>
      <c r="M515">
        <v>1.08</v>
      </c>
      <c r="N515">
        <v>0.4518828451882845</v>
      </c>
      <c r="O515">
        <v>4</v>
      </c>
      <c r="P515">
        <v>0.01263939059641661</v>
      </c>
      <c r="Q515">
        <v>0.462744802525264</v>
      </c>
      <c r="R515" t="s">
        <v>775</v>
      </c>
      <c r="S515" t="s">
        <v>788</v>
      </c>
      <c r="T515">
        <v>39596.118324</v>
      </c>
      <c r="U515" s="2">
        <v>44411</v>
      </c>
      <c r="V515" t="s">
        <v>800</v>
      </c>
    </row>
    <row r="516" spans="1:22">
      <c r="A516" s="1" t="s">
        <v>536</v>
      </c>
      <c r="B516">
        <f>HYPERLINK("https://www.suredividend.com/sure-analysis-WPP/","WPP Plc.")</f>
        <v>0</v>
      </c>
      <c r="C516">
        <v>66.8</v>
      </c>
      <c r="D516">
        <v>72</v>
      </c>
      <c r="E516">
        <v>0.9277777777777777</v>
      </c>
      <c r="F516">
        <v>0.02904191616766467</v>
      </c>
      <c r="G516">
        <v>0.01510556061775814</v>
      </c>
      <c r="H516">
        <v>0.03</v>
      </c>
      <c r="I516">
        <v>0.07160406104044181</v>
      </c>
      <c r="J516" t="s">
        <v>489</v>
      </c>
      <c r="K516" t="s">
        <v>489</v>
      </c>
      <c r="L516">
        <v>5.15</v>
      </c>
      <c r="M516">
        <v>1.94</v>
      </c>
      <c r="N516">
        <v>0.3766990291262136</v>
      </c>
      <c r="O516">
        <v>0</v>
      </c>
      <c r="P516">
        <v>0.03997297703182556</v>
      </c>
      <c r="Q516">
        <v>0.5549456816504771</v>
      </c>
      <c r="R516" t="s">
        <v>775</v>
      </c>
      <c r="S516" t="s">
        <v>779</v>
      </c>
      <c r="T516">
        <v>15815.990243</v>
      </c>
      <c r="U516" s="2">
        <v>44413</v>
      </c>
      <c r="V516" t="s">
        <v>793</v>
      </c>
    </row>
    <row r="517" spans="1:22">
      <c r="A517" s="1" t="s">
        <v>537</v>
      </c>
      <c r="B517">
        <f>HYPERLINK("https://www.suredividend.com/sure-analysis-AVGO/","Broadcom Inc")</f>
        <v>0</v>
      </c>
      <c r="C517">
        <v>492.85</v>
      </c>
      <c r="D517">
        <v>420</v>
      </c>
      <c r="E517">
        <v>1.173452380952381</v>
      </c>
      <c r="F517">
        <v>0.02921781475093842</v>
      </c>
      <c r="G517">
        <v>-0.03148376318581836</v>
      </c>
      <c r="H517">
        <v>0.075</v>
      </c>
      <c r="I517">
        <v>0.07091438438868503</v>
      </c>
      <c r="J517" t="s">
        <v>489</v>
      </c>
      <c r="K517" t="s">
        <v>489</v>
      </c>
      <c r="L517">
        <v>28</v>
      </c>
      <c r="M517">
        <v>14.4</v>
      </c>
      <c r="N517">
        <v>0.5142857142857143</v>
      </c>
      <c r="O517">
        <v>10</v>
      </c>
      <c r="P517">
        <v>0.08001710619661218</v>
      </c>
      <c r="Q517">
        <v>0.350028748202723</v>
      </c>
      <c r="R517" t="s">
        <v>775</v>
      </c>
      <c r="S517" t="s">
        <v>783</v>
      </c>
      <c r="T517">
        <v>202865.087541</v>
      </c>
      <c r="U517" s="2">
        <v>44453</v>
      </c>
      <c r="V517" t="s">
        <v>794</v>
      </c>
    </row>
    <row r="518" spans="1:22">
      <c r="A518" s="1" t="s">
        <v>538</v>
      </c>
      <c r="B518">
        <f>HYPERLINK("https://www.suredividend.com/sure-analysis-WMB/","Williams Cos Inc")</f>
        <v>0</v>
      </c>
      <c r="C518">
        <v>28.32</v>
      </c>
      <c r="D518">
        <v>24</v>
      </c>
      <c r="E518">
        <v>1.18</v>
      </c>
      <c r="F518">
        <v>0.05790960451977401</v>
      </c>
      <c r="G518">
        <v>-0.03256098310273881</v>
      </c>
      <c r="H518">
        <v>0.05</v>
      </c>
      <c r="I518">
        <v>0.07087103457648625</v>
      </c>
      <c r="J518" t="s">
        <v>489</v>
      </c>
      <c r="K518" t="s">
        <v>772</v>
      </c>
      <c r="L518">
        <v>3.15</v>
      </c>
      <c r="M518">
        <v>1.64</v>
      </c>
      <c r="N518">
        <v>0.5206349206349207</v>
      </c>
      <c r="O518">
        <v>4</v>
      </c>
      <c r="P518">
        <v>0.04048836820440749</v>
      </c>
      <c r="Q518">
        <v>0.558330077641374</v>
      </c>
      <c r="R518" t="s">
        <v>775</v>
      </c>
      <c r="S518" t="s">
        <v>788</v>
      </c>
      <c r="T518">
        <v>34407.634037</v>
      </c>
      <c r="U518" s="2">
        <v>44427</v>
      </c>
      <c r="V518" t="s">
        <v>795</v>
      </c>
    </row>
    <row r="519" spans="1:22">
      <c r="A519" s="1" t="s">
        <v>539</v>
      </c>
      <c r="B519">
        <f>HYPERLINK("https://www.suredividend.com/sure-analysis-PDM/","Piedmont Office Realty Trust Inc")</f>
        <v>0</v>
      </c>
      <c r="C519">
        <v>18.16</v>
      </c>
      <c r="D519">
        <v>19</v>
      </c>
      <c r="E519">
        <v>0.9557894736842105</v>
      </c>
      <c r="F519">
        <v>0.04625550660792951</v>
      </c>
      <c r="G519">
        <v>0.009084537386845781</v>
      </c>
      <c r="H519">
        <v>0.022</v>
      </c>
      <c r="I519">
        <v>0.07027646333029947</v>
      </c>
      <c r="J519" t="s">
        <v>489</v>
      </c>
      <c r="K519" t="s">
        <v>366</v>
      </c>
      <c r="L519">
        <v>1.93</v>
      </c>
      <c r="M519">
        <v>0.84</v>
      </c>
      <c r="N519">
        <v>0.4352331606217616</v>
      </c>
      <c r="O519">
        <v>0</v>
      </c>
      <c r="P519">
        <v>0.009347419909568888</v>
      </c>
      <c r="Q519">
        <v>0.352236849943408</v>
      </c>
      <c r="R519" t="s">
        <v>777</v>
      </c>
      <c r="S519" t="s">
        <v>789</v>
      </c>
      <c r="T519">
        <v>2254.299354</v>
      </c>
      <c r="U519" s="2">
        <v>44425</v>
      </c>
      <c r="V519" t="s">
        <v>792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46.47</v>
      </c>
      <c r="D520">
        <v>41</v>
      </c>
      <c r="E520">
        <v>1.133414634146341</v>
      </c>
      <c r="F520">
        <v>0.04303851947493006</v>
      </c>
      <c r="G520">
        <v>-0.02473590235034406</v>
      </c>
      <c r="H520">
        <v>0.055</v>
      </c>
      <c r="I520">
        <v>0.06889880992487218</v>
      </c>
      <c r="J520" t="s">
        <v>489</v>
      </c>
      <c r="K520" t="s">
        <v>772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0.093926553672316</v>
      </c>
      <c r="R520" t="s">
        <v>775</v>
      </c>
      <c r="S520" t="s">
        <v>787</v>
      </c>
      <c r="T520">
        <v>11996.189328</v>
      </c>
      <c r="U520" s="2">
        <v>44466</v>
      </c>
      <c r="V520" t="s">
        <v>792</v>
      </c>
    </row>
    <row r="521" spans="1:22">
      <c r="A521" s="1" t="s">
        <v>541</v>
      </c>
      <c r="B521">
        <f>HYPERLINK("https://www.suredividend.com/sure-analysis-WSR/","Whitestone REIT")</f>
        <v>0</v>
      </c>
      <c r="C521">
        <v>9.84</v>
      </c>
      <c r="D521">
        <v>10</v>
      </c>
      <c r="E521">
        <v>0.984</v>
      </c>
      <c r="F521">
        <v>0.04369918699186992</v>
      </c>
      <c r="G521">
        <v>0.003231085124615118</v>
      </c>
      <c r="H521">
        <v>0.02</v>
      </c>
      <c r="I521">
        <v>0.06808731061215156</v>
      </c>
      <c r="J521" t="s">
        <v>489</v>
      </c>
      <c r="K521" t="s">
        <v>366</v>
      </c>
      <c r="L521">
        <v>0.92</v>
      </c>
      <c r="M521">
        <v>0.43</v>
      </c>
      <c r="N521">
        <v>0.4673913043478261</v>
      </c>
      <c r="O521">
        <v>0</v>
      </c>
      <c r="P521">
        <v>0.06889872481155268</v>
      </c>
      <c r="Q521">
        <v>0.6588556593276911</v>
      </c>
      <c r="R521" t="s">
        <v>777</v>
      </c>
      <c r="S521" t="s">
        <v>789</v>
      </c>
      <c r="T521">
        <v>420.932499</v>
      </c>
      <c r="U521" s="2">
        <v>44422</v>
      </c>
      <c r="V521" t="s">
        <v>799</v>
      </c>
    </row>
    <row r="522" spans="1:22">
      <c r="A522" s="1" t="s">
        <v>542</v>
      </c>
      <c r="B522">
        <f>HYPERLINK("https://www.suredividend.com/sure-analysis-CC/","Chemours Company")</f>
        <v>0</v>
      </c>
      <c r="C522">
        <v>31.14</v>
      </c>
      <c r="D522">
        <v>33</v>
      </c>
      <c r="E522">
        <v>0.9436363636363636</v>
      </c>
      <c r="F522">
        <v>0.03211303789338471</v>
      </c>
      <c r="G522">
        <v>0.01167045351283003</v>
      </c>
      <c r="H522">
        <v>0.03</v>
      </c>
      <c r="I522">
        <v>0.06793701348806414</v>
      </c>
      <c r="J522" t="s">
        <v>489</v>
      </c>
      <c r="K522" t="s">
        <v>366</v>
      </c>
      <c r="L522">
        <v>3.33</v>
      </c>
      <c r="M522">
        <v>1</v>
      </c>
      <c r="N522">
        <v>0.3003003003003003</v>
      </c>
      <c r="O522">
        <v>0</v>
      </c>
      <c r="P522">
        <v>0</v>
      </c>
      <c r="Q522">
        <v>0.404607147528856</v>
      </c>
      <c r="R522" t="s">
        <v>775</v>
      </c>
      <c r="S522" t="s">
        <v>781</v>
      </c>
      <c r="T522">
        <v>5143.197275</v>
      </c>
      <c r="U522" s="2">
        <v>44407</v>
      </c>
      <c r="V522" t="s">
        <v>791</v>
      </c>
    </row>
    <row r="523" spans="1:22">
      <c r="A523" s="1" t="s">
        <v>543</v>
      </c>
      <c r="B523">
        <f>HYPERLINK("https://www.suredividend.com/sure-analysis-JNPR/","Juniper Networks Inc")</f>
        <v>0</v>
      </c>
      <c r="C523">
        <v>28.69</v>
      </c>
      <c r="D523">
        <v>25</v>
      </c>
      <c r="E523">
        <v>1.1476</v>
      </c>
      <c r="F523">
        <v>0.02788428023701638</v>
      </c>
      <c r="G523">
        <v>-0.02715894041176037</v>
      </c>
      <c r="H523">
        <v>0.07000000000000001</v>
      </c>
      <c r="I523">
        <v>0.06712997929850584</v>
      </c>
      <c r="J523" t="s">
        <v>489</v>
      </c>
      <c r="K523" t="s">
        <v>489</v>
      </c>
      <c r="L523">
        <v>1.74</v>
      </c>
      <c r="M523">
        <v>0.8</v>
      </c>
      <c r="N523">
        <v>0.4597701149425288</v>
      </c>
      <c r="O523">
        <v>3</v>
      </c>
      <c r="P523">
        <v>0.04978904632428516</v>
      </c>
      <c r="Q523">
        <v>0.307162741533513</v>
      </c>
      <c r="R523" t="s">
        <v>775</v>
      </c>
      <c r="S523" t="s">
        <v>783</v>
      </c>
      <c r="T523">
        <v>9328.605744</v>
      </c>
      <c r="U523" s="2">
        <v>44405</v>
      </c>
      <c r="V523" t="s">
        <v>792</v>
      </c>
    </row>
    <row r="524" spans="1:22">
      <c r="A524" s="1" t="s">
        <v>544</v>
      </c>
      <c r="B524">
        <f>HYPERLINK("https://www.suredividend.com/sure-analysis-DEA/","Easterly Government Properties Inc")</f>
        <v>0</v>
      </c>
      <c r="C524">
        <v>21.15</v>
      </c>
      <c r="D524">
        <v>20.8</v>
      </c>
      <c r="E524">
        <v>1.016826923076923</v>
      </c>
      <c r="F524">
        <v>0.05011820330969267</v>
      </c>
      <c r="G524">
        <v>-0.003331820882035763</v>
      </c>
      <c r="H524">
        <v>0.021</v>
      </c>
      <c r="I524">
        <v>0.06573963512553016</v>
      </c>
      <c r="J524" t="s">
        <v>489</v>
      </c>
      <c r="K524" t="s">
        <v>772</v>
      </c>
      <c r="L524">
        <v>1.31</v>
      </c>
      <c r="M524">
        <v>1.06</v>
      </c>
      <c r="N524">
        <v>0.8091603053435115</v>
      </c>
      <c r="O524">
        <v>1</v>
      </c>
      <c r="P524">
        <v>0.04166362161741732</v>
      </c>
      <c r="Q524">
        <v>-0.018575147445743</v>
      </c>
      <c r="R524" t="s">
        <v>777</v>
      </c>
      <c r="S524" t="s">
        <v>789</v>
      </c>
      <c r="T524">
        <v>1775.442883</v>
      </c>
      <c r="U524" s="2">
        <v>44421</v>
      </c>
      <c r="V524" t="s">
        <v>800</v>
      </c>
    </row>
    <row r="525" spans="1:22">
      <c r="A525" s="1" t="s">
        <v>545</v>
      </c>
      <c r="B525">
        <f>HYPERLINK("https://www.suredividend.com/sure-analysis-STX/","Seagate Technology Holdings Plc")</f>
        <v>0</v>
      </c>
      <c r="C525">
        <v>79.93000000000001</v>
      </c>
      <c r="D525">
        <v>82</v>
      </c>
      <c r="E525">
        <v>0.9747560975609757</v>
      </c>
      <c r="F525">
        <v>0.03352933817089954</v>
      </c>
      <c r="G525">
        <v>0.005126695887619936</v>
      </c>
      <c r="H525">
        <v>0.03</v>
      </c>
      <c r="I525">
        <v>0.06496550721465666</v>
      </c>
      <c r="J525" t="s">
        <v>489</v>
      </c>
      <c r="K525" t="s">
        <v>366</v>
      </c>
      <c r="L525">
        <v>8.15</v>
      </c>
      <c r="M525">
        <v>2.68</v>
      </c>
      <c r="N525">
        <v>0.3288343558282208</v>
      </c>
      <c r="O525">
        <v>2</v>
      </c>
      <c r="P525">
        <v>0.02485297676488085</v>
      </c>
      <c r="Q525">
        <v>-0.190629816172822</v>
      </c>
      <c r="R525" t="s">
        <v>775</v>
      </c>
      <c r="S525" t="s">
        <v>783</v>
      </c>
      <c r="T525">
        <v>18192.312666</v>
      </c>
      <c r="U525" s="2">
        <v>44415</v>
      </c>
      <c r="V525" t="s">
        <v>794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30.35</v>
      </c>
      <c r="D526">
        <v>31</v>
      </c>
      <c r="E526">
        <v>0.9790322580645162</v>
      </c>
      <c r="F526">
        <v>0.0342668863261944</v>
      </c>
      <c r="G526">
        <v>0.004247131001110738</v>
      </c>
      <c r="H526">
        <v>0.029</v>
      </c>
      <c r="I526">
        <v>0.06424129440117943</v>
      </c>
      <c r="J526" t="s">
        <v>489</v>
      </c>
      <c r="K526" t="s">
        <v>366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0.276631543525353</v>
      </c>
      <c r="R526" t="s">
        <v>775</v>
      </c>
      <c r="S526" t="s">
        <v>785</v>
      </c>
      <c r="T526">
        <v>54976.852851</v>
      </c>
      <c r="U526" s="2">
        <v>44425</v>
      </c>
      <c r="V526" t="s">
        <v>791</v>
      </c>
    </row>
    <row r="527" spans="1:22">
      <c r="A527" s="1" t="s">
        <v>547</v>
      </c>
      <c r="B527">
        <f>HYPERLINK("https://www.suredividend.com/sure-analysis-MCY/","Mercury General Corp.")</f>
        <v>0</v>
      </c>
      <c r="C527">
        <v>56.29</v>
      </c>
      <c r="D527">
        <v>59</v>
      </c>
      <c r="E527">
        <v>0.9540677966101695</v>
      </c>
      <c r="F527">
        <v>0.04494581630840291</v>
      </c>
      <c r="G527">
        <v>0.009448466456698057</v>
      </c>
      <c r="H527">
        <v>0.015</v>
      </c>
      <c r="I527">
        <v>0.06296786520721587</v>
      </c>
      <c r="J527" t="s">
        <v>489</v>
      </c>
      <c r="K527" t="s">
        <v>772</v>
      </c>
      <c r="L527">
        <v>3.9</v>
      </c>
      <c r="M527">
        <v>2.53</v>
      </c>
      <c r="N527">
        <v>0.6487179487179486</v>
      </c>
      <c r="O527">
        <v>33</v>
      </c>
      <c r="P527">
        <v>0.004698719117097294</v>
      </c>
      <c r="Q527">
        <v>0.44227566451269</v>
      </c>
      <c r="R527" t="s">
        <v>775</v>
      </c>
      <c r="S527" t="s">
        <v>786</v>
      </c>
      <c r="T527">
        <v>3116.821657</v>
      </c>
      <c r="U527" s="2">
        <v>44424</v>
      </c>
      <c r="V527" t="s">
        <v>794</v>
      </c>
    </row>
    <row r="528" spans="1:22">
      <c r="A528" s="1" t="s">
        <v>548</v>
      </c>
      <c r="B528">
        <f>HYPERLINK("https://www.suredividend.com/sure-analysis-LMRK/","Landmark Infrastructure Partners LP")</f>
        <v>0</v>
      </c>
      <c r="C528">
        <v>16.5</v>
      </c>
      <c r="D528">
        <v>16.2</v>
      </c>
      <c r="E528">
        <v>1.018518518518519</v>
      </c>
      <c r="F528">
        <v>0.04848484848484848</v>
      </c>
      <c r="G528">
        <v>-0.003663102145607278</v>
      </c>
      <c r="H528">
        <v>0.021</v>
      </c>
      <c r="I528">
        <v>0.06180391223342219</v>
      </c>
      <c r="J528" t="s">
        <v>489</v>
      </c>
      <c r="K528" t="s">
        <v>366</v>
      </c>
      <c r="L528">
        <v>1.47</v>
      </c>
      <c r="M528">
        <v>0.8</v>
      </c>
      <c r="N528">
        <v>0.54421768707483</v>
      </c>
      <c r="O528">
        <v>0</v>
      </c>
      <c r="P528">
        <v>0.02383625553960966</v>
      </c>
      <c r="Q528">
        <v>0.7283278166506051</v>
      </c>
      <c r="R528" t="s">
        <v>776</v>
      </c>
      <c r="S528" t="s">
        <v>789</v>
      </c>
      <c r="T528">
        <v>420.568368</v>
      </c>
      <c r="U528" s="2">
        <v>44421</v>
      </c>
      <c r="V528" t="s">
        <v>800</v>
      </c>
    </row>
    <row r="529" spans="1:22">
      <c r="A529" s="1" t="s">
        <v>549</v>
      </c>
      <c r="B529">
        <f>HYPERLINK("https://www.suredividend.com/sure-analysis-SMFG/","Sumitomo Mitsui Financial Group Inc")</f>
        <v>0</v>
      </c>
      <c r="C529">
        <v>6.95</v>
      </c>
      <c r="D529">
        <v>7.15</v>
      </c>
      <c r="E529">
        <v>0.972027972027972</v>
      </c>
      <c r="F529">
        <v>0.04892086330935252</v>
      </c>
      <c r="G529">
        <v>0.005690267845492869</v>
      </c>
      <c r="H529">
        <v>0.01</v>
      </c>
      <c r="I529">
        <v>0.0593974804390327</v>
      </c>
      <c r="J529" t="s">
        <v>489</v>
      </c>
      <c r="K529" t="s">
        <v>366</v>
      </c>
      <c r="L529">
        <v>0.65</v>
      </c>
      <c r="M529">
        <v>0.34</v>
      </c>
      <c r="N529">
        <v>0.5230769230769231</v>
      </c>
      <c r="O529">
        <v>0</v>
      </c>
      <c r="P529">
        <v>0.01149727415513624</v>
      </c>
      <c r="Q529">
        <v>0.258009629656445</v>
      </c>
      <c r="R529" t="s">
        <v>775</v>
      </c>
      <c r="S529" t="s">
        <v>786</v>
      </c>
      <c r="T529">
        <v>47759.083045</v>
      </c>
      <c r="U529" s="2">
        <v>44429</v>
      </c>
      <c r="V529" t="s">
        <v>793</v>
      </c>
    </row>
    <row r="530" spans="1:22">
      <c r="A530" s="1" t="s">
        <v>550</v>
      </c>
      <c r="B530">
        <f>HYPERLINK("https://www.suredividend.com/sure-analysis-GEL/","Genesis Energy L.P.")</f>
        <v>0</v>
      </c>
      <c r="C530">
        <v>11.4</v>
      </c>
      <c r="D530">
        <v>10</v>
      </c>
      <c r="E530">
        <v>1.14</v>
      </c>
      <c r="F530">
        <v>0.05263157894736842</v>
      </c>
      <c r="G530">
        <v>-0.02586526421769075</v>
      </c>
      <c r="H530">
        <v>0.04</v>
      </c>
      <c r="I530">
        <v>0.05875693940604942</v>
      </c>
      <c r="J530" t="s">
        <v>489</v>
      </c>
      <c r="K530" t="s">
        <v>772</v>
      </c>
      <c r="L530">
        <v>2</v>
      </c>
      <c r="M530">
        <v>0.6</v>
      </c>
      <c r="N530">
        <v>0.3</v>
      </c>
      <c r="O530">
        <v>0</v>
      </c>
      <c r="P530">
        <v>0</v>
      </c>
      <c r="Q530">
        <v>1.558577969297064</v>
      </c>
      <c r="R530" t="s">
        <v>776</v>
      </c>
      <c r="S530" t="s">
        <v>788</v>
      </c>
      <c r="T530">
        <v>1396.947119</v>
      </c>
      <c r="U530" s="2">
        <v>44434</v>
      </c>
      <c r="V530" t="s">
        <v>795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36.78</v>
      </c>
      <c r="D531">
        <v>37</v>
      </c>
      <c r="E531">
        <v>0.9940540540540541</v>
      </c>
      <c r="F531">
        <v>0.04350190320826536</v>
      </c>
      <c r="G531">
        <v>0.001193450289293185</v>
      </c>
      <c r="H531">
        <v>0.02</v>
      </c>
      <c r="I531">
        <v>0.0584060858959301</v>
      </c>
      <c r="J531" t="s">
        <v>489</v>
      </c>
      <c r="K531" t="s">
        <v>366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0.233338363261405</v>
      </c>
      <c r="R531" t="s">
        <v>775</v>
      </c>
      <c r="S531" t="s">
        <v>784</v>
      </c>
      <c r="T531">
        <v>44996.178862</v>
      </c>
      <c r="U531" s="2">
        <v>44417</v>
      </c>
      <c r="V531" t="s">
        <v>794</v>
      </c>
    </row>
    <row r="532" spans="1:22">
      <c r="A532" s="1" t="s">
        <v>552</v>
      </c>
      <c r="B532">
        <f>HYPERLINK("https://www.suredividend.com/sure-analysis-TS/","Tenaris S.A.")</f>
        <v>0</v>
      </c>
      <c r="C532">
        <v>22.2</v>
      </c>
      <c r="D532">
        <v>17</v>
      </c>
      <c r="E532">
        <v>1.305882352941176</v>
      </c>
      <c r="F532">
        <v>0.01891891891891892</v>
      </c>
      <c r="G532">
        <v>-0.05197631130498681</v>
      </c>
      <c r="H532">
        <v>0.1</v>
      </c>
      <c r="I532">
        <v>0.05835406495500672</v>
      </c>
      <c r="J532" t="s">
        <v>489</v>
      </c>
      <c r="K532" t="s">
        <v>773</v>
      </c>
      <c r="L532">
        <v>1</v>
      </c>
      <c r="M532">
        <v>0.42</v>
      </c>
      <c r="N532">
        <v>0.42</v>
      </c>
      <c r="O532">
        <v>0</v>
      </c>
      <c r="P532">
        <v>0</v>
      </c>
      <c r="Q532">
        <v>1.173232046362283</v>
      </c>
      <c r="R532" t="s">
        <v>775</v>
      </c>
      <c r="S532" t="s">
        <v>788</v>
      </c>
      <c r="T532">
        <v>13103.958813</v>
      </c>
      <c r="U532" s="2">
        <v>44413</v>
      </c>
      <c r="V532" t="s">
        <v>793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16.12</v>
      </c>
      <c r="D533">
        <v>22.2</v>
      </c>
      <c r="E533">
        <v>0.7261261261261261</v>
      </c>
      <c r="F533">
        <v>0.08933002481389578</v>
      </c>
      <c r="G533">
        <v>0.06609912620950786</v>
      </c>
      <c r="H533">
        <v>-0.08799999999999999</v>
      </c>
      <c r="I533">
        <v>0.05815827977874699</v>
      </c>
      <c r="J533" t="s">
        <v>489</v>
      </c>
      <c r="K533" t="s">
        <v>772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0.242121160751437</v>
      </c>
      <c r="R533" t="s">
        <v>777</v>
      </c>
      <c r="S533" t="s">
        <v>789</v>
      </c>
      <c r="T533">
        <v>8461.523117999999</v>
      </c>
      <c r="U533" s="2">
        <v>44411</v>
      </c>
      <c r="V533" t="s">
        <v>800</v>
      </c>
    </row>
    <row r="534" spans="1:22">
      <c r="A534" s="1" t="s">
        <v>554</v>
      </c>
      <c r="B534">
        <f>HYPERLINK("https://www.suredividend.com/sure-analysis-REG/","Regency Centers Corporation")</f>
        <v>0</v>
      </c>
      <c r="C534">
        <v>69.43000000000001</v>
      </c>
      <c r="D534">
        <v>65</v>
      </c>
      <c r="E534">
        <v>1.068153846153846</v>
      </c>
      <c r="F534">
        <v>0.03427913005905227</v>
      </c>
      <c r="G534">
        <v>-0.01309979706346909</v>
      </c>
      <c r="H534">
        <v>0.04</v>
      </c>
      <c r="I534">
        <v>0.05726948615646799</v>
      </c>
      <c r="J534" t="s">
        <v>489</v>
      </c>
      <c r="K534" t="s">
        <v>489</v>
      </c>
      <c r="L534">
        <v>3.54</v>
      </c>
      <c r="M534">
        <v>2.38</v>
      </c>
      <c r="N534">
        <v>0.6723163841807909</v>
      </c>
      <c r="O534">
        <v>8</v>
      </c>
      <c r="P534">
        <v>0.02017754074271805</v>
      </c>
      <c r="Q534">
        <v>0.826590933605537</v>
      </c>
      <c r="R534" t="s">
        <v>777</v>
      </c>
      <c r="S534" t="s">
        <v>789</v>
      </c>
      <c r="T534">
        <v>11794.332866</v>
      </c>
      <c r="U534" s="2">
        <v>44416</v>
      </c>
      <c r="V534" t="s">
        <v>790</v>
      </c>
    </row>
    <row r="535" spans="1:22">
      <c r="A535" s="1" t="s">
        <v>555</v>
      </c>
      <c r="B535">
        <f>HYPERLINK("https://www.suredividend.com/sure-analysis-TJX/","TJX Companies, Inc.")</f>
        <v>0</v>
      </c>
      <c r="C535">
        <v>64.73999999999999</v>
      </c>
      <c r="D535">
        <v>51</v>
      </c>
      <c r="E535">
        <v>1.269411764705882</v>
      </c>
      <c r="F535">
        <v>0.01606425702811245</v>
      </c>
      <c r="G535">
        <v>-0.04659045350398827</v>
      </c>
      <c r="H535">
        <v>0.09</v>
      </c>
      <c r="I535">
        <v>0.05705761634599305</v>
      </c>
      <c r="J535" t="s">
        <v>489</v>
      </c>
      <c r="K535" t="s">
        <v>773</v>
      </c>
      <c r="L535">
        <v>2.36</v>
      </c>
      <c r="M535">
        <v>1.04</v>
      </c>
      <c r="N535">
        <v>0.440677966101695</v>
      </c>
      <c r="O535">
        <v>0</v>
      </c>
      <c r="P535">
        <v>0.09935163429189564</v>
      </c>
      <c r="Q535">
        <v>0.124911383255257</v>
      </c>
      <c r="R535" t="s">
        <v>775</v>
      </c>
      <c r="S535" t="s">
        <v>785</v>
      </c>
      <c r="T535">
        <v>77852.38761400001</v>
      </c>
      <c r="U535" s="2">
        <v>44429</v>
      </c>
      <c r="V535" t="s">
        <v>799</v>
      </c>
    </row>
    <row r="536" spans="1:22">
      <c r="A536" s="1" t="s">
        <v>556</v>
      </c>
      <c r="B536">
        <f>HYPERLINK("https://www.suredividend.com/sure-analysis-GLW/","Corning, Inc.")</f>
        <v>0</v>
      </c>
      <c r="C536">
        <v>37.16</v>
      </c>
      <c r="D536">
        <v>34</v>
      </c>
      <c r="E536">
        <v>1.092941176470588</v>
      </c>
      <c r="F536">
        <v>0.02583423035522067</v>
      </c>
      <c r="G536">
        <v>-0.01761744361130013</v>
      </c>
      <c r="H536">
        <v>0.05</v>
      </c>
      <c r="I536">
        <v>0.05689740897159323</v>
      </c>
      <c r="J536" t="s">
        <v>489</v>
      </c>
      <c r="K536" t="s">
        <v>489</v>
      </c>
      <c r="L536">
        <v>2.15</v>
      </c>
      <c r="M536">
        <v>0.96</v>
      </c>
      <c r="N536">
        <v>0.4465116279069767</v>
      </c>
      <c r="O536">
        <v>11</v>
      </c>
      <c r="P536">
        <v>0.05251935381426631</v>
      </c>
      <c r="Q536">
        <v>0.094128627834326</v>
      </c>
      <c r="R536" t="s">
        <v>775</v>
      </c>
      <c r="S536" t="s">
        <v>783</v>
      </c>
      <c r="T536">
        <v>31735.833914</v>
      </c>
      <c r="U536" s="2">
        <v>44405</v>
      </c>
      <c r="V536" t="s">
        <v>797</v>
      </c>
    </row>
    <row r="537" spans="1:22">
      <c r="A537" s="1" t="s">
        <v>557</v>
      </c>
      <c r="B537">
        <f>HYPERLINK("https://www.suredividend.com/sure-analysis-EQNR/","Equinor ASA")</f>
        <v>0</v>
      </c>
      <c r="C537">
        <v>26.33</v>
      </c>
      <c r="D537">
        <v>26.4</v>
      </c>
      <c r="E537">
        <v>0.9973484848484848</v>
      </c>
      <c r="F537">
        <v>0.02734523357387011</v>
      </c>
      <c r="G537">
        <v>0.0005311483381600368</v>
      </c>
      <c r="H537">
        <v>0.02</v>
      </c>
      <c r="I537">
        <v>0.05510241574549601</v>
      </c>
      <c r="J537" t="s">
        <v>489</v>
      </c>
      <c r="K537" t="s">
        <v>489</v>
      </c>
      <c r="L537">
        <v>2.2</v>
      </c>
      <c r="M537">
        <v>0.72</v>
      </c>
      <c r="N537">
        <v>0.3272727272727272</v>
      </c>
      <c r="O537">
        <v>0</v>
      </c>
      <c r="P537">
        <v>0.1305865872992673</v>
      </c>
      <c r="Q537">
        <v>0.824557026935256</v>
      </c>
      <c r="R537" t="s">
        <v>775</v>
      </c>
      <c r="S537" t="s">
        <v>788</v>
      </c>
      <c r="T537">
        <v>85774.917325</v>
      </c>
      <c r="U537" s="2">
        <v>44408</v>
      </c>
      <c r="V537" t="s">
        <v>790</v>
      </c>
    </row>
    <row r="538" spans="1:22">
      <c r="A538" s="1" t="s">
        <v>558</v>
      </c>
      <c r="B538">
        <f>HYPERLINK("https://www.suredividend.com/sure-analysis-KTB/","Kontoor Brands Inc")</f>
        <v>0</v>
      </c>
      <c r="C538">
        <v>48.21</v>
      </c>
      <c r="D538">
        <v>47</v>
      </c>
      <c r="E538">
        <v>1.025744680851064</v>
      </c>
      <c r="F538">
        <v>0.03318813524165111</v>
      </c>
      <c r="G538">
        <v>-0.005070872836140605</v>
      </c>
      <c r="H538">
        <v>0.03</v>
      </c>
      <c r="I538">
        <v>0.05493460560917818</v>
      </c>
      <c r="J538" t="s">
        <v>489</v>
      </c>
      <c r="K538" t="s">
        <v>489</v>
      </c>
      <c r="L538">
        <v>3.95</v>
      </c>
      <c r="M538">
        <v>1.6</v>
      </c>
      <c r="N538">
        <v>0.4050632911392405</v>
      </c>
      <c r="O538">
        <v>0</v>
      </c>
      <c r="P538">
        <v>0.0204004858967195</v>
      </c>
      <c r="Q538">
        <v>0.8081575246132201</v>
      </c>
      <c r="R538" t="s">
        <v>775</v>
      </c>
      <c r="S538" t="s">
        <v>785</v>
      </c>
      <c r="T538">
        <v>2779.980283</v>
      </c>
      <c r="U538" s="2">
        <v>44433</v>
      </c>
      <c r="V538" t="s">
        <v>794</v>
      </c>
    </row>
    <row r="539" spans="1:22">
      <c r="A539" s="1" t="s">
        <v>559</v>
      </c>
      <c r="B539">
        <f>HYPERLINK("https://www.suredividend.com/sure-analysis-EGP/","Eastgroup Properties, Inc.")</f>
        <v>0</v>
      </c>
      <c r="C539">
        <v>172.56</v>
      </c>
      <c r="D539">
        <v>142</v>
      </c>
      <c r="E539">
        <v>1.215211267605634</v>
      </c>
      <c r="F539">
        <v>0.02086230876216968</v>
      </c>
      <c r="G539">
        <v>-0.03823350733314201</v>
      </c>
      <c r="H539">
        <v>0.075</v>
      </c>
      <c r="I539">
        <v>0.05425444880660812</v>
      </c>
      <c r="J539" t="s">
        <v>489</v>
      </c>
      <c r="K539" t="s">
        <v>773</v>
      </c>
      <c r="L539">
        <v>5.93</v>
      </c>
      <c r="M539">
        <v>3.6</v>
      </c>
      <c r="N539">
        <v>0.6070826306913997</v>
      </c>
      <c r="O539">
        <v>11</v>
      </c>
      <c r="P539">
        <v>0.04978904632428516</v>
      </c>
      <c r="Q539">
        <v>0.212025007497894</v>
      </c>
      <c r="R539" t="s">
        <v>777</v>
      </c>
      <c r="S539" t="s">
        <v>789</v>
      </c>
      <c r="T539">
        <v>6972.352373</v>
      </c>
      <c r="U539" s="2">
        <v>44406</v>
      </c>
      <c r="V539" t="s">
        <v>790</v>
      </c>
    </row>
    <row r="540" spans="1:22">
      <c r="A540" s="1" t="s">
        <v>560</v>
      </c>
      <c r="B540">
        <f>HYPERLINK("https://www.suredividend.com/sure-analysis-BXP/","Boston Properties, Inc.")</f>
        <v>0</v>
      </c>
      <c r="C540">
        <v>113.85</v>
      </c>
      <c r="D540">
        <v>105</v>
      </c>
      <c r="E540">
        <v>1.084285714285714</v>
      </c>
      <c r="F540">
        <v>0.03443126921387791</v>
      </c>
      <c r="G540">
        <v>-0.01605402655269328</v>
      </c>
      <c r="H540">
        <v>0.04</v>
      </c>
      <c r="I540">
        <v>0.05378788498641174</v>
      </c>
      <c r="J540" t="s">
        <v>489</v>
      </c>
      <c r="K540" t="s">
        <v>489</v>
      </c>
      <c r="L540">
        <v>6.56</v>
      </c>
      <c r="M540">
        <v>3.92</v>
      </c>
      <c r="N540">
        <v>0.5975609756097561</v>
      </c>
      <c r="O540">
        <v>5</v>
      </c>
      <c r="P540">
        <v>0.01000199077119301</v>
      </c>
      <c r="Q540">
        <v>0.4275432463474451</v>
      </c>
      <c r="R540" t="s">
        <v>777</v>
      </c>
      <c r="S540" t="s">
        <v>789</v>
      </c>
      <c r="T540">
        <v>17779.860915</v>
      </c>
      <c r="U540" s="2">
        <v>44411</v>
      </c>
      <c r="V540" t="s">
        <v>800</v>
      </c>
    </row>
    <row r="541" spans="1:22">
      <c r="A541" s="1" t="s">
        <v>561</v>
      </c>
      <c r="B541">
        <f>HYPERLINK("https://www.suredividend.com/sure-analysis-UE/","Urban Edge Properties")</f>
        <v>0</v>
      </c>
      <c r="C541">
        <v>18.52</v>
      </c>
      <c r="D541">
        <v>18</v>
      </c>
      <c r="E541">
        <v>1.028888888888889</v>
      </c>
      <c r="F541">
        <v>0.03239740820734341</v>
      </c>
      <c r="G541">
        <v>-0.005679703413681736</v>
      </c>
      <c r="H541">
        <v>0.03</v>
      </c>
      <c r="I541">
        <v>0.05282436180853178</v>
      </c>
      <c r="J541" t="s">
        <v>489</v>
      </c>
      <c r="K541" t="s">
        <v>489</v>
      </c>
      <c r="L541">
        <v>1.08</v>
      </c>
      <c r="M541">
        <v>0.6</v>
      </c>
      <c r="N541">
        <v>0.5555555555555555</v>
      </c>
      <c r="O541">
        <v>0</v>
      </c>
      <c r="P541">
        <v>0.009805797673485328</v>
      </c>
      <c r="Q541">
        <v>0.844272498232406</v>
      </c>
      <c r="R541" t="s">
        <v>777</v>
      </c>
      <c r="S541" t="s">
        <v>789</v>
      </c>
      <c r="T541">
        <v>2169.371591</v>
      </c>
      <c r="U541" s="2">
        <v>44426</v>
      </c>
      <c r="V541" t="s">
        <v>792</v>
      </c>
    </row>
    <row r="542" spans="1:22">
      <c r="A542" s="1" t="s">
        <v>562</v>
      </c>
      <c r="B542">
        <f>HYPERLINK("https://www.suredividend.com/sure-analysis-NTAP/","Netapp Inc")</f>
        <v>0</v>
      </c>
      <c r="C542">
        <v>91.51000000000001</v>
      </c>
      <c r="D542">
        <v>79</v>
      </c>
      <c r="E542">
        <v>1.158354430379747</v>
      </c>
      <c r="F542">
        <v>0.02185553491421702</v>
      </c>
      <c r="G542">
        <v>-0.02897210277046314</v>
      </c>
      <c r="H542">
        <v>0.06</v>
      </c>
      <c r="I542">
        <v>0.05159149805628815</v>
      </c>
      <c r="J542" t="s">
        <v>489</v>
      </c>
      <c r="K542" t="s">
        <v>489</v>
      </c>
      <c r="L542">
        <v>4.95</v>
      </c>
      <c r="M542">
        <v>2</v>
      </c>
      <c r="N542">
        <v>0.404040404040404</v>
      </c>
      <c r="O542">
        <v>7</v>
      </c>
      <c r="P542">
        <v>0.0602809527753625</v>
      </c>
      <c r="Q542">
        <v>1.034238155469946</v>
      </c>
      <c r="R542" t="s">
        <v>775</v>
      </c>
      <c r="S542" t="s">
        <v>783</v>
      </c>
      <c r="T542">
        <v>20464.32859</v>
      </c>
      <c r="U542" s="2">
        <v>44435</v>
      </c>
      <c r="V542" t="s">
        <v>797</v>
      </c>
    </row>
    <row r="543" spans="1:22">
      <c r="A543" s="1" t="s">
        <v>563</v>
      </c>
      <c r="B543">
        <f>HYPERLINK("https://www.suredividend.com/sure-analysis-PLD/","Prologis Inc")</f>
        <v>0</v>
      </c>
      <c r="C543">
        <v>128.53</v>
      </c>
      <c r="D543">
        <v>97</v>
      </c>
      <c r="E543">
        <v>1.325051546391752</v>
      </c>
      <c r="F543">
        <v>0.01960631759122384</v>
      </c>
      <c r="G543">
        <v>-0.05473528812098316</v>
      </c>
      <c r="H543">
        <v>0.09</v>
      </c>
      <c r="I543">
        <v>0.05148747862899894</v>
      </c>
      <c r="J543" t="s">
        <v>489</v>
      </c>
      <c r="K543" t="s">
        <v>773</v>
      </c>
      <c r="L543">
        <v>4.06</v>
      </c>
      <c r="M543">
        <v>2.52</v>
      </c>
      <c r="N543">
        <v>0.6206896551724138</v>
      </c>
      <c r="O543">
        <v>8</v>
      </c>
      <c r="P543">
        <v>0.07984205343909734</v>
      </c>
      <c r="Q543">
        <v>0.228671747814956</v>
      </c>
      <c r="R543" t="s">
        <v>777</v>
      </c>
      <c r="S543" t="s">
        <v>789</v>
      </c>
      <c r="T543">
        <v>95015.93103000001</v>
      </c>
      <c r="U543" s="2">
        <v>44397</v>
      </c>
      <c r="V543" t="s">
        <v>790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4.65</v>
      </c>
      <c r="D544">
        <v>4.5</v>
      </c>
      <c r="E544">
        <v>1.033333333333333</v>
      </c>
      <c r="F544">
        <v>0.04301075268817204</v>
      </c>
      <c r="G544">
        <v>-0.00653650804430439</v>
      </c>
      <c r="H544">
        <v>0.02</v>
      </c>
      <c r="I544">
        <v>0.05118816882130206</v>
      </c>
      <c r="J544" t="s">
        <v>489</v>
      </c>
      <c r="K544" t="s">
        <v>366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-0.2005776471195</v>
      </c>
      <c r="R544" t="s">
        <v>775</v>
      </c>
      <c r="S544" t="s">
        <v>789</v>
      </c>
      <c r="T544">
        <v>68.96215100000001</v>
      </c>
      <c r="U544" s="2">
        <v>44418</v>
      </c>
      <c r="V544" t="s">
        <v>791</v>
      </c>
    </row>
    <row r="545" spans="1:22">
      <c r="A545" s="1" t="s">
        <v>565</v>
      </c>
      <c r="B545">
        <f>HYPERLINK("https://www.suredividend.com/sure-analysis-IP/","International Paper Co.")</f>
        <v>0</v>
      </c>
      <c r="C545">
        <v>54.39</v>
      </c>
      <c r="D545">
        <v>46</v>
      </c>
      <c r="E545">
        <v>1.182391304347826</v>
      </c>
      <c r="F545">
        <v>0.03769075197646626</v>
      </c>
      <c r="G545">
        <v>-0.03295261570401276</v>
      </c>
      <c r="H545">
        <v>0.05</v>
      </c>
      <c r="I545">
        <v>0.05084717976393405</v>
      </c>
      <c r="J545" t="s">
        <v>489</v>
      </c>
      <c r="K545" t="s">
        <v>366</v>
      </c>
      <c r="L545">
        <v>4.6</v>
      </c>
      <c r="M545">
        <v>2.05</v>
      </c>
      <c r="N545">
        <v>0.4456521739130435</v>
      </c>
      <c r="O545">
        <v>10</v>
      </c>
      <c r="P545">
        <v>0.02328072821538041</v>
      </c>
      <c r="Q545">
        <v>0.3957570422987</v>
      </c>
      <c r="R545" t="s">
        <v>775</v>
      </c>
      <c r="S545" t="s">
        <v>785</v>
      </c>
      <c r="T545">
        <v>21257.494655</v>
      </c>
      <c r="U545" s="2">
        <v>44435</v>
      </c>
      <c r="V545" t="s">
        <v>795</v>
      </c>
    </row>
    <row r="546" spans="1:22">
      <c r="A546" s="1" t="s">
        <v>566</v>
      </c>
      <c r="B546">
        <f>HYPERLINK("https://www.suredividend.com/sure-analysis-AES/","AES Corp.")</f>
        <v>0</v>
      </c>
      <c r="C546">
        <v>24.07</v>
      </c>
      <c r="D546">
        <v>19</v>
      </c>
      <c r="E546">
        <v>1.266842105263158</v>
      </c>
      <c r="F546">
        <v>0.02492729538845035</v>
      </c>
      <c r="G546">
        <v>-0.04620398821832128</v>
      </c>
      <c r="H546">
        <v>0.075</v>
      </c>
      <c r="I546">
        <v>0.05034099264437897</v>
      </c>
      <c r="J546" t="s">
        <v>489</v>
      </c>
      <c r="K546" t="s">
        <v>489</v>
      </c>
      <c r="L546">
        <v>1.54</v>
      </c>
      <c r="M546">
        <v>0.6</v>
      </c>
      <c r="N546">
        <v>0.3896103896103896</v>
      </c>
      <c r="O546">
        <v>9</v>
      </c>
      <c r="P546">
        <v>0.05115774595007161</v>
      </c>
      <c r="Q546">
        <v>0.278123224460103</v>
      </c>
      <c r="R546" t="s">
        <v>775</v>
      </c>
      <c r="S546" t="s">
        <v>788</v>
      </c>
      <c r="T546">
        <v>16039.278918</v>
      </c>
      <c r="U546" s="2">
        <v>44417</v>
      </c>
      <c r="V546" t="s">
        <v>792</v>
      </c>
    </row>
    <row r="547" spans="1:22">
      <c r="A547" s="1" t="s">
        <v>567</v>
      </c>
      <c r="B547">
        <f>HYPERLINK("https://www.suredividend.com/sure-analysis-VER/","VEREIT Inc")</f>
        <v>0</v>
      </c>
      <c r="C547">
        <v>47.01</v>
      </c>
      <c r="D547">
        <v>44.9</v>
      </c>
      <c r="E547">
        <v>1.046993318485523</v>
      </c>
      <c r="F547">
        <v>0.03977877047436716</v>
      </c>
      <c r="G547">
        <v>-0.009142461276021363</v>
      </c>
      <c r="H547">
        <v>0.017</v>
      </c>
      <c r="I547">
        <v>0.05006099093382299</v>
      </c>
      <c r="J547" t="s">
        <v>489</v>
      </c>
      <c r="K547" t="s">
        <v>489</v>
      </c>
      <c r="L547">
        <v>3.21</v>
      </c>
      <c r="M547">
        <v>1.87</v>
      </c>
      <c r="N547">
        <v>0.5825545171339565</v>
      </c>
      <c r="O547">
        <v>0</v>
      </c>
      <c r="P547">
        <v>0.05978966607306524</v>
      </c>
      <c r="Q547">
        <v>0.429979376174919</v>
      </c>
      <c r="R547" t="s">
        <v>775</v>
      </c>
      <c r="S547" t="s">
        <v>789</v>
      </c>
      <c r="T547">
        <v>10772.323448</v>
      </c>
      <c r="U547" s="2">
        <v>44421</v>
      </c>
      <c r="V547" t="s">
        <v>800</v>
      </c>
    </row>
    <row r="548" spans="1:22">
      <c r="A548" s="1" t="s">
        <v>568</v>
      </c>
      <c r="B548">
        <f>HYPERLINK("https://www.suredividend.com/sure-analysis-HBAN/","Huntington Bancshares, Inc.")</f>
        <v>0</v>
      </c>
      <c r="C548">
        <v>16</v>
      </c>
      <c r="D548">
        <v>14</v>
      </c>
      <c r="E548">
        <v>1.142857142857143</v>
      </c>
      <c r="F548">
        <v>0.0375</v>
      </c>
      <c r="G548">
        <v>-0.02635281938483192</v>
      </c>
      <c r="H548">
        <v>0.04</v>
      </c>
      <c r="I548">
        <v>0.04962838187220919</v>
      </c>
      <c r="J548" t="s">
        <v>489</v>
      </c>
      <c r="K548" t="s">
        <v>366</v>
      </c>
      <c r="L548">
        <v>1.25</v>
      </c>
      <c r="M548">
        <v>0.6</v>
      </c>
      <c r="N548">
        <v>0.48</v>
      </c>
      <c r="O548">
        <v>10</v>
      </c>
      <c r="P548">
        <v>0.03713728933664817</v>
      </c>
      <c r="Q548">
        <v>0.6936593627606641</v>
      </c>
      <c r="R548" t="s">
        <v>775</v>
      </c>
      <c r="S548" t="s">
        <v>786</v>
      </c>
      <c r="T548">
        <v>23624.918816</v>
      </c>
      <c r="U548" s="2">
        <v>44411</v>
      </c>
      <c r="V548" t="s">
        <v>797</v>
      </c>
    </row>
    <row r="549" spans="1:22">
      <c r="A549" s="1" t="s">
        <v>569</v>
      </c>
      <c r="B549">
        <f>HYPERLINK("https://www.suredividend.com/sure-analysis-MPWR/","Monolithic Power System Inc")</f>
        <v>0</v>
      </c>
      <c r="C549">
        <v>468.72</v>
      </c>
      <c r="D549">
        <v>262</v>
      </c>
      <c r="E549">
        <v>1.789007633587786</v>
      </c>
      <c r="F549">
        <v>0.005120327700972861</v>
      </c>
      <c r="G549">
        <v>-0.1098205561673243</v>
      </c>
      <c r="H549">
        <v>0.17</v>
      </c>
      <c r="I549">
        <v>0.04916662175475084</v>
      </c>
      <c r="J549" t="s">
        <v>489</v>
      </c>
      <c r="K549" t="s">
        <v>773</v>
      </c>
      <c r="L549">
        <v>7.08</v>
      </c>
      <c r="M549">
        <v>2.4</v>
      </c>
      <c r="N549">
        <v>0.3389830508474576</v>
      </c>
      <c r="O549">
        <v>4</v>
      </c>
      <c r="P549">
        <v>0.1999209000665154</v>
      </c>
      <c r="Q549">
        <v>0.494790620246261</v>
      </c>
      <c r="R549" t="s">
        <v>775</v>
      </c>
      <c r="S549" t="s">
        <v>783</v>
      </c>
      <c r="T549">
        <v>21523.6224</v>
      </c>
      <c r="U549" s="2">
        <v>44418</v>
      </c>
      <c r="V549" t="s">
        <v>790</v>
      </c>
    </row>
    <row r="550" spans="1:22">
      <c r="A550" s="1" t="s">
        <v>570</v>
      </c>
      <c r="B550">
        <f>HYPERLINK("https://www.suredividend.com/sure-analysis-CAJ/","Canon Inc")</f>
        <v>0</v>
      </c>
      <c r="C550">
        <v>24.08</v>
      </c>
      <c r="D550">
        <v>22</v>
      </c>
      <c r="E550">
        <v>1.094545454545454</v>
      </c>
      <c r="F550">
        <v>0.0303156146179402</v>
      </c>
      <c r="G550">
        <v>-0.01790558872044568</v>
      </c>
      <c r="H550">
        <v>0.04</v>
      </c>
      <c r="I550">
        <v>0.04782839321225496</v>
      </c>
      <c r="J550" t="s">
        <v>489</v>
      </c>
      <c r="K550" t="s">
        <v>489</v>
      </c>
      <c r="L550">
        <v>1.8</v>
      </c>
      <c r="M550">
        <v>0.73</v>
      </c>
      <c r="N550">
        <v>0.4055555555555556</v>
      </c>
      <c r="O550">
        <v>0</v>
      </c>
      <c r="P550">
        <v>0</v>
      </c>
      <c r="Q550">
        <v>0.554270370752865</v>
      </c>
      <c r="R550" t="s">
        <v>775</v>
      </c>
      <c r="S550" t="s">
        <v>783</v>
      </c>
      <c r="T550">
        <v>32117.024213</v>
      </c>
      <c r="U550" s="2">
        <v>44410</v>
      </c>
      <c r="V550" t="s">
        <v>794</v>
      </c>
    </row>
    <row r="551" spans="1:22">
      <c r="A551" s="1" t="s">
        <v>571</v>
      </c>
      <c r="B551">
        <f>HYPERLINK("https://www.suredividend.com/sure-analysis-TSM/","Taiwan Semiconductor Manufacturing")</f>
        <v>0</v>
      </c>
      <c r="C551">
        <v>110.04</v>
      </c>
      <c r="D551">
        <v>72</v>
      </c>
      <c r="E551">
        <v>1.528333333333333</v>
      </c>
      <c r="F551">
        <v>0.01708469647400945</v>
      </c>
      <c r="G551">
        <v>-0.08133666615015611</v>
      </c>
      <c r="H551">
        <v>0.12</v>
      </c>
      <c r="I551">
        <v>0.04752378257780032</v>
      </c>
      <c r="J551" t="s">
        <v>489</v>
      </c>
      <c r="K551" t="s">
        <v>773</v>
      </c>
      <c r="L551">
        <v>4.05</v>
      </c>
      <c r="M551">
        <v>1.88</v>
      </c>
      <c r="N551">
        <v>0.4641975308641975</v>
      </c>
      <c r="O551">
        <v>7</v>
      </c>
      <c r="P551">
        <v>0.07981721406627784</v>
      </c>
      <c r="Q551">
        <v>0.259337165667383</v>
      </c>
      <c r="R551" t="s">
        <v>775</v>
      </c>
      <c r="S551" t="s">
        <v>783</v>
      </c>
      <c r="T551">
        <v>570675.8131640001</v>
      </c>
      <c r="U551" s="2">
        <v>44392</v>
      </c>
      <c r="V551" t="s">
        <v>795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22.14</v>
      </c>
      <c r="D552">
        <v>15</v>
      </c>
      <c r="E552">
        <v>1.476</v>
      </c>
      <c r="F552">
        <v>0.04652213188798555</v>
      </c>
      <c r="G552">
        <v>-0.07491267936219359</v>
      </c>
      <c r="H552">
        <v>0.08</v>
      </c>
      <c r="I552">
        <v>0.04553134469711462</v>
      </c>
      <c r="J552" t="s">
        <v>489</v>
      </c>
      <c r="K552" t="s">
        <v>366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0.26152408519561</v>
      </c>
      <c r="R552" t="s">
        <v>775</v>
      </c>
      <c r="S552" t="s">
        <v>779</v>
      </c>
      <c r="T552">
        <v>30127.679761</v>
      </c>
      <c r="U552" s="2">
        <v>44439</v>
      </c>
      <c r="V552" t="s">
        <v>795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14.65</v>
      </c>
      <c r="D553">
        <v>13.3</v>
      </c>
      <c r="E553">
        <v>1.101503759398496</v>
      </c>
      <c r="F553">
        <v>0.04846416382252559</v>
      </c>
      <c r="G553">
        <v>-0.01914953286059262</v>
      </c>
      <c r="H553">
        <v>0.01</v>
      </c>
      <c r="I553">
        <v>0.043300588656076</v>
      </c>
      <c r="J553" t="s">
        <v>489</v>
      </c>
      <c r="K553" t="s">
        <v>366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0.961965983661443</v>
      </c>
      <c r="R553" t="s">
        <v>775</v>
      </c>
      <c r="S553" t="s">
        <v>786</v>
      </c>
      <c r="T553">
        <v>57194.018243</v>
      </c>
      <c r="U553" s="2">
        <v>44416</v>
      </c>
      <c r="V553" t="s">
        <v>790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10.95</v>
      </c>
      <c r="D554">
        <v>10.6</v>
      </c>
      <c r="E554">
        <v>1.033018867924528</v>
      </c>
      <c r="F554">
        <v>0.05205479452054795</v>
      </c>
      <c r="G554">
        <v>-0.006476030568239421</v>
      </c>
      <c r="H554">
        <v>0</v>
      </c>
      <c r="I554">
        <v>0.04198539816649061</v>
      </c>
      <c r="J554" t="s">
        <v>489</v>
      </c>
      <c r="K554" t="s">
        <v>772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0.166134185303514</v>
      </c>
      <c r="R554" t="s">
        <v>775</v>
      </c>
      <c r="S554" t="s">
        <v>787</v>
      </c>
      <c r="T554">
        <v>1927.656473</v>
      </c>
      <c r="U554" s="2">
        <v>44422</v>
      </c>
      <c r="V554" t="s">
        <v>790</v>
      </c>
    </row>
    <row r="555" spans="1:22">
      <c r="A555" s="1" t="s">
        <v>575</v>
      </c>
      <c r="B555">
        <f>HYPERLINK("https://www.suredividend.com/sure-analysis-PLYM/","Plymouth Industrial Reit Inc")</f>
        <v>0</v>
      </c>
      <c r="C555">
        <v>23.28</v>
      </c>
      <c r="D555">
        <v>19</v>
      </c>
      <c r="E555">
        <v>1.225263157894737</v>
      </c>
      <c r="F555">
        <v>0.03608247422680412</v>
      </c>
      <c r="G555">
        <v>-0.03981675136294927</v>
      </c>
      <c r="H555">
        <v>0.05</v>
      </c>
      <c r="I555">
        <v>0.04179246717429308</v>
      </c>
      <c r="J555" t="s">
        <v>489</v>
      </c>
      <c r="K555" t="s">
        <v>489</v>
      </c>
      <c r="L555">
        <v>1.46</v>
      </c>
      <c r="M555">
        <v>0.84</v>
      </c>
      <c r="N555">
        <v>0.5753424657534246</v>
      </c>
      <c r="O555">
        <v>0</v>
      </c>
      <c r="P555">
        <v>0.009347419909568888</v>
      </c>
      <c r="Q555">
        <v>0.9373845308833071</v>
      </c>
      <c r="R555" t="s">
        <v>777</v>
      </c>
      <c r="S555" t="s">
        <v>789</v>
      </c>
      <c r="T555">
        <v>714.298541</v>
      </c>
      <c r="U555" s="2">
        <v>44430</v>
      </c>
      <c r="V555" t="s">
        <v>792</v>
      </c>
    </row>
    <row r="556" spans="1:22">
      <c r="A556" s="1" t="s">
        <v>576</v>
      </c>
      <c r="B556">
        <f>HYPERLINK("https://www.suredividend.com/sure-analysis-NSP/","Insperity Inc")</f>
        <v>0</v>
      </c>
      <c r="C556">
        <v>119.41</v>
      </c>
      <c r="D556">
        <v>92</v>
      </c>
      <c r="E556">
        <v>1.297934782608696</v>
      </c>
      <c r="F556">
        <v>0.01507411439577925</v>
      </c>
      <c r="G556">
        <v>-0.05081814860522105</v>
      </c>
      <c r="H556">
        <v>0.08</v>
      </c>
      <c r="I556">
        <v>0.04049874035892143</v>
      </c>
      <c r="J556" t="s">
        <v>489</v>
      </c>
      <c r="K556" t="s">
        <v>773</v>
      </c>
      <c r="L556">
        <v>4.3</v>
      </c>
      <c r="M556">
        <v>1.8</v>
      </c>
      <c r="N556">
        <v>0.4186046511627907</v>
      </c>
      <c r="O556">
        <v>14</v>
      </c>
      <c r="P556">
        <v>0.05024607263868264</v>
      </c>
      <c r="Q556">
        <v>0.6828596635126261</v>
      </c>
      <c r="R556" t="s">
        <v>775</v>
      </c>
      <c r="S556" t="s">
        <v>786</v>
      </c>
      <c r="T556">
        <v>4609.539929</v>
      </c>
      <c r="U556" s="2">
        <v>44412</v>
      </c>
      <c r="V556" t="s">
        <v>792</v>
      </c>
    </row>
    <row r="557" spans="1:22">
      <c r="A557" s="1" t="s">
        <v>577</v>
      </c>
      <c r="B557">
        <f>HYPERLINK("https://www.suredividend.com/sure-analysis-DOC/","Physicians Realty Trust")</f>
        <v>0</v>
      </c>
      <c r="C557">
        <v>18.18</v>
      </c>
      <c r="D557">
        <v>16</v>
      </c>
      <c r="E557">
        <v>1.13625</v>
      </c>
      <c r="F557">
        <v>0.05060506050605061</v>
      </c>
      <c r="G557">
        <v>-0.02522311815170264</v>
      </c>
      <c r="H557">
        <v>0.017</v>
      </c>
      <c r="I557">
        <v>0.03894730844228445</v>
      </c>
      <c r="J557" t="s">
        <v>489</v>
      </c>
      <c r="K557" t="s">
        <v>772</v>
      </c>
      <c r="L557">
        <v>1.08</v>
      </c>
      <c r="M557">
        <v>0.92</v>
      </c>
      <c r="N557">
        <v>0.8518518518518519</v>
      </c>
      <c r="O557">
        <v>0</v>
      </c>
      <c r="P557">
        <v>0</v>
      </c>
      <c r="Q557">
        <v>0.049459684123025</v>
      </c>
      <c r="R557" t="s">
        <v>777</v>
      </c>
      <c r="S557" t="s">
        <v>789</v>
      </c>
      <c r="T557">
        <v>3952.43868</v>
      </c>
      <c r="U557" s="2">
        <v>44413</v>
      </c>
      <c r="V557" t="s">
        <v>791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17.51</v>
      </c>
      <c r="D558">
        <v>15</v>
      </c>
      <c r="E558">
        <v>1.167333333333333</v>
      </c>
      <c r="F558">
        <v>0.03426613363792119</v>
      </c>
      <c r="G558">
        <v>-0.03047051195667838</v>
      </c>
      <c r="H558">
        <v>0.03</v>
      </c>
      <c r="I558">
        <v>0.0388525147769625</v>
      </c>
      <c r="J558" t="s">
        <v>489</v>
      </c>
      <c r="K558" t="s">
        <v>366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1.458164869721474</v>
      </c>
      <c r="R558" t="s">
        <v>777</v>
      </c>
      <c r="S558" t="s">
        <v>789</v>
      </c>
      <c r="T558">
        <v>3729.785804</v>
      </c>
      <c r="U558" s="2">
        <v>44435</v>
      </c>
      <c r="V558" t="s">
        <v>795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16.51</v>
      </c>
      <c r="D559">
        <v>15</v>
      </c>
      <c r="E559">
        <v>1.100666666666667</v>
      </c>
      <c r="F559">
        <v>0.04421562689279224</v>
      </c>
      <c r="G559">
        <v>-0.01900038450208141</v>
      </c>
      <c r="H559">
        <v>0.015</v>
      </c>
      <c r="I559">
        <v>0.03835318721299363</v>
      </c>
      <c r="J559" t="s">
        <v>489</v>
      </c>
      <c r="K559" t="s">
        <v>366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1.577150617361035</v>
      </c>
      <c r="R559" t="s">
        <v>777</v>
      </c>
      <c r="S559" t="s">
        <v>789</v>
      </c>
      <c r="T559">
        <v>1716.334396</v>
      </c>
      <c r="U559" s="2">
        <v>44413</v>
      </c>
      <c r="V559" t="s">
        <v>792</v>
      </c>
    </row>
    <row r="560" spans="1:22">
      <c r="A560" s="1" t="s">
        <v>580</v>
      </c>
      <c r="B560">
        <f>HYPERLINK("https://www.suredividend.com/sure-analysis-APO/","Apollo Global Management Inc")</f>
        <v>0</v>
      </c>
      <c r="C560">
        <v>65.36</v>
      </c>
      <c r="D560">
        <v>51</v>
      </c>
      <c r="E560">
        <v>1.28156862745098</v>
      </c>
      <c r="F560">
        <v>0.03228274173806609</v>
      </c>
      <c r="G560">
        <v>-0.04840615018248751</v>
      </c>
      <c r="H560">
        <v>0.05</v>
      </c>
      <c r="I560">
        <v>0.03419048618873632</v>
      </c>
      <c r="J560" t="s">
        <v>489</v>
      </c>
      <c r="K560" t="s">
        <v>489</v>
      </c>
      <c r="L560">
        <v>3.9</v>
      </c>
      <c r="M560">
        <v>2.11</v>
      </c>
      <c r="N560">
        <v>0.541025641025641</v>
      </c>
      <c r="O560">
        <v>4</v>
      </c>
      <c r="P560">
        <v>0.04976953460473332</v>
      </c>
      <c r="Q560">
        <v>0.46188497273504</v>
      </c>
      <c r="R560" t="s">
        <v>775</v>
      </c>
      <c r="S560" t="s">
        <v>786</v>
      </c>
      <c r="T560">
        <v>15394.068119</v>
      </c>
      <c r="U560" s="2">
        <v>44427</v>
      </c>
      <c r="V560" t="s">
        <v>793</v>
      </c>
    </row>
    <row r="561" spans="1:22">
      <c r="A561" s="1" t="s">
        <v>581</v>
      </c>
      <c r="B561">
        <f>HYPERLINK("https://www.suredividend.com/sure-analysis-UBS/","UBS Group AG")</f>
        <v>0</v>
      </c>
      <c r="C561">
        <v>16.71</v>
      </c>
      <c r="D561">
        <v>16</v>
      </c>
      <c r="E561">
        <v>1.044375</v>
      </c>
      <c r="F561">
        <v>0.02214242968282466</v>
      </c>
      <c r="G561">
        <v>-0.00864612944078591</v>
      </c>
      <c r="H561">
        <v>0.02</v>
      </c>
      <c r="I561">
        <v>0.03398414150855333</v>
      </c>
      <c r="J561" t="s">
        <v>489</v>
      </c>
      <c r="K561" t="s">
        <v>489</v>
      </c>
      <c r="L561">
        <v>1.35</v>
      </c>
      <c r="M561">
        <v>0.37</v>
      </c>
      <c r="N561">
        <v>0.274074074074074</v>
      </c>
      <c r="O561">
        <v>0</v>
      </c>
      <c r="P561">
        <v>0.03992533304330625</v>
      </c>
      <c r="Q561">
        <v>0.466831696205198</v>
      </c>
      <c r="R561" t="s">
        <v>775</v>
      </c>
      <c r="S561" t="s">
        <v>786</v>
      </c>
      <c r="T561">
        <v>61867.488246</v>
      </c>
      <c r="U561" s="2">
        <v>44397</v>
      </c>
      <c r="V561" t="s">
        <v>795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489</v>
      </c>
      <c r="K562" t="s">
        <v>489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0.339195895647508</v>
      </c>
      <c r="R562" t="s">
        <v>775</v>
      </c>
      <c r="S562" t="s">
        <v>781</v>
      </c>
      <c r="T562">
        <v>7090.660273</v>
      </c>
      <c r="U562" s="2">
        <v>44407</v>
      </c>
      <c r="V562" t="s">
        <v>790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21.68</v>
      </c>
      <c r="D563">
        <v>17</v>
      </c>
      <c r="E563">
        <v>1.275294117647059</v>
      </c>
      <c r="F563">
        <v>0.03321033210332103</v>
      </c>
      <c r="G563">
        <v>-0.04747160985889221</v>
      </c>
      <c r="H563">
        <v>0.05</v>
      </c>
      <c r="I563">
        <v>0.03230805621414801</v>
      </c>
      <c r="J563" t="s">
        <v>489</v>
      </c>
      <c r="K563" t="s">
        <v>489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0.869577965195495</v>
      </c>
      <c r="R563" t="s">
        <v>777</v>
      </c>
      <c r="S563" t="s">
        <v>789</v>
      </c>
      <c r="T563">
        <v>1833.378284</v>
      </c>
      <c r="U563" s="2">
        <v>44426</v>
      </c>
      <c r="V563" t="s">
        <v>792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155.46</v>
      </c>
      <c r="D564">
        <v>112</v>
      </c>
      <c r="E564">
        <v>1.388035714285714</v>
      </c>
      <c r="F564">
        <v>0.01723916119902226</v>
      </c>
      <c r="G564">
        <v>-0.06347392879139468</v>
      </c>
      <c r="H564">
        <v>0.08</v>
      </c>
      <c r="I564">
        <v>0.0298764067978341</v>
      </c>
      <c r="J564" t="s">
        <v>489</v>
      </c>
      <c r="K564" t="s">
        <v>773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0.6025185084393531</v>
      </c>
      <c r="R564" t="s">
        <v>775</v>
      </c>
      <c r="S564" t="s">
        <v>783</v>
      </c>
      <c r="T564">
        <v>29898.356822</v>
      </c>
      <c r="U564" s="2">
        <v>44410</v>
      </c>
      <c r="V564" t="s">
        <v>793</v>
      </c>
    </row>
    <row r="565" spans="1:22">
      <c r="A565" s="1" t="s">
        <v>585</v>
      </c>
      <c r="B565">
        <f>HYPERLINK("https://www.suredividend.com/sure-analysis-COR/","CoreSite Realty Corporation")</f>
        <v>0</v>
      </c>
      <c r="C565">
        <v>138.51</v>
      </c>
      <c r="D565">
        <v>105</v>
      </c>
      <c r="E565">
        <v>1.319142857142857</v>
      </c>
      <c r="F565">
        <v>0.03667605227059419</v>
      </c>
      <c r="G565">
        <v>-0.05388999752641288</v>
      </c>
      <c r="H565">
        <v>0.048</v>
      </c>
      <c r="I565">
        <v>0.02847360371605445</v>
      </c>
      <c r="J565" t="s">
        <v>489</v>
      </c>
      <c r="K565" t="s">
        <v>366</v>
      </c>
      <c r="L565">
        <v>5.55</v>
      </c>
      <c r="M565">
        <v>5.08</v>
      </c>
      <c r="N565">
        <v>0.9153153153153154</v>
      </c>
      <c r="O565">
        <v>10</v>
      </c>
      <c r="P565">
        <v>0.01601424134469998</v>
      </c>
      <c r="Q565">
        <v>0.13164260976345</v>
      </c>
      <c r="R565" t="s">
        <v>777</v>
      </c>
      <c r="S565" t="s">
        <v>789</v>
      </c>
      <c r="T565">
        <v>6122.841198</v>
      </c>
      <c r="U565" s="2">
        <v>44415</v>
      </c>
      <c r="V565" t="s">
        <v>800</v>
      </c>
    </row>
    <row r="566" spans="1:22">
      <c r="A566" s="1" t="s">
        <v>586</v>
      </c>
      <c r="B566">
        <f>HYPERLINK("https://www.suredividend.com/sure-analysis-WRK/","WestRock Co")</f>
        <v>0</v>
      </c>
      <c r="C566">
        <v>50.28</v>
      </c>
      <c r="D566">
        <v>38</v>
      </c>
      <c r="E566">
        <v>1.323157894736842</v>
      </c>
      <c r="F566">
        <v>0.0182975338106603</v>
      </c>
      <c r="G566">
        <v>-0.0544648777247887</v>
      </c>
      <c r="H566">
        <v>0.06</v>
      </c>
      <c r="I566">
        <v>0.02424058305031562</v>
      </c>
      <c r="J566" t="s">
        <v>489</v>
      </c>
      <c r="K566" t="s">
        <v>489</v>
      </c>
      <c r="L566">
        <v>3.45</v>
      </c>
      <c r="M566">
        <v>0.92</v>
      </c>
      <c r="N566">
        <v>0.2666666666666667</v>
      </c>
      <c r="O566">
        <v>1</v>
      </c>
      <c r="P566">
        <v>0.07971513264886743</v>
      </c>
      <c r="Q566">
        <v>0.354248591344444</v>
      </c>
      <c r="R566" t="s">
        <v>775</v>
      </c>
      <c r="S566" t="s">
        <v>785</v>
      </c>
      <c r="T566">
        <v>13425.066859</v>
      </c>
      <c r="U566" s="2">
        <v>44435</v>
      </c>
      <c r="V566" t="s">
        <v>795</v>
      </c>
    </row>
    <row r="567" spans="1:22">
      <c r="A567" s="1" t="s">
        <v>587</v>
      </c>
      <c r="B567">
        <f>HYPERLINK("https://www.suredividend.com/sure-analysis-USB/","U.S. Bancorp.")</f>
        <v>0</v>
      </c>
      <c r="C567">
        <v>62.33</v>
      </c>
      <c r="D567">
        <v>59</v>
      </c>
      <c r="E567">
        <v>1.056440677966102</v>
      </c>
      <c r="F567">
        <v>0.02952029520295203</v>
      </c>
      <c r="G567">
        <v>-0.01092100939503471</v>
      </c>
      <c r="H567">
        <v>0</v>
      </c>
      <c r="I567">
        <v>0.02344709851256588</v>
      </c>
      <c r="J567" t="s">
        <v>489</v>
      </c>
      <c r="K567" t="s">
        <v>366</v>
      </c>
      <c r="L567">
        <v>4.95</v>
      </c>
      <c r="M567">
        <v>1.84</v>
      </c>
      <c r="N567">
        <v>0.3717171717171717</v>
      </c>
      <c r="O567">
        <v>10</v>
      </c>
      <c r="P567">
        <v>0.05979888147511248</v>
      </c>
      <c r="Q567">
        <v>0.6425151325896821</v>
      </c>
      <c r="R567" t="s">
        <v>775</v>
      </c>
      <c r="S567" t="s">
        <v>786</v>
      </c>
      <c r="T567">
        <v>92411.873764</v>
      </c>
      <c r="U567" s="2">
        <v>44395</v>
      </c>
      <c r="V567" t="s">
        <v>793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22.96</v>
      </c>
      <c r="D568">
        <v>20</v>
      </c>
      <c r="E568">
        <v>1.148</v>
      </c>
      <c r="F568">
        <v>0.03745644599303136</v>
      </c>
      <c r="G568">
        <v>-0.02722674366441158</v>
      </c>
      <c r="H568">
        <v>0.006</v>
      </c>
      <c r="I568">
        <v>0.02248346291177561</v>
      </c>
      <c r="J568" t="s">
        <v>489</v>
      </c>
      <c r="K568" t="s">
        <v>366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0.9361802604061251</v>
      </c>
      <c r="R568" t="s">
        <v>777</v>
      </c>
      <c r="S568" t="s">
        <v>789</v>
      </c>
      <c r="T568">
        <v>6818.617107</v>
      </c>
      <c r="U568" s="2">
        <v>44421</v>
      </c>
      <c r="V568" t="s">
        <v>799</v>
      </c>
    </row>
    <row r="569" spans="1:22">
      <c r="A569" s="1" t="s">
        <v>589</v>
      </c>
      <c r="B569">
        <f>HYPERLINK("https://www.suredividend.com/sure-analysis-ARE/","Alexandria Real Estate Equities Inc.")</f>
        <v>0</v>
      </c>
      <c r="C569">
        <v>192.44</v>
      </c>
      <c r="D569">
        <v>140</v>
      </c>
      <c r="E569">
        <v>1.374571428571429</v>
      </c>
      <c r="F569">
        <v>0.02327998337144045</v>
      </c>
      <c r="G569">
        <v>-0.06164637195610922</v>
      </c>
      <c r="H569">
        <v>0.06</v>
      </c>
      <c r="I569">
        <v>0.02159356158612802</v>
      </c>
      <c r="J569" t="s">
        <v>489</v>
      </c>
      <c r="K569" t="s">
        <v>773</v>
      </c>
      <c r="L569">
        <v>7.75</v>
      </c>
      <c r="M569">
        <v>4.48</v>
      </c>
      <c r="N569">
        <v>0.5780645161290323</v>
      </c>
      <c r="O569">
        <v>11</v>
      </c>
      <c r="P569">
        <v>0.06016789231717423</v>
      </c>
      <c r="Q569">
        <v>0.194340351003496</v>
      </c>
      <c r="R569" t="s">
        <v>777</v>
      </c>
      <c r="S569" t="s">
        <v>789</v>
      </c>
      <c r="T569">
        <v>29320.735528</v>
      </c>
      <c r="U569" s="2">
        <v>44409</v>
      </c>
      <c r="V569" t="s">
        <v>797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15.15</v>
      </c>
      <c r="D570">
        <v>11</v>
      </c>
      <c r="E570">
        <v>1.377272727272727</v>
      </c>
      <c r="F570">
        <v>0.05016501650165017</v>
      </c>
      <c r="G570">
        <v>-0.06201474698452358</v>
      </c>
      <c r="H570">
        <v>0.02</v>
      </c>
      <c r="I570">
        <v>0.01178580281219332</v>
      </c>
      <c r="J570" t="s">
        <v>489</v>
      </c>
      <c r="K570" t="s">
        <v>772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0.11561119293078</v>
      </c>
      <c r="R570" t="s">
        <v>775</v>
      </c>
      <c r="S570" t="s">
        <v>787</v>
      </c>
      <c r="T570">
        <v>4042.985676</v>
      </c>
      <c r="U570" s="2">
        <v>44419</v>
      </c>
      <c r="V570" t="s">
        <v>792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114.54</v>
      </c>
      <c r="D571">
        <v>74</v>
      </c>
      <c r="E571">
        <v>1.547837837837838</v>
      </c>
      <c r="F571">
        <v>0.006984459577440196</v>
      </c>
      <c r="G571">
        <v>-0.08366366408235659</v>
      </c>
      <c r="H571">
        <v>0.09</v>
      </c>
      <c r="I571">
        <v>0.007795141920313942</v>
      </c>
      <c r="J571" t="s">
        <v>489</v>
      </c>
      <c r="K571" t="s">
        <v>773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0.561007254445272</v>
      </c>
      <c r="R571" t="s">
        <v>775</v>
      </c>
      <c r="S571" t="s">
        <v>782</v>
      </c>
      <c r="T571">
        <v>5962.808996</v>
      </c>
      <c r="U571" s="2">
        <v>44424</v>
      </c>
      <c r="V571" t="s">
        <v>792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90.53</v>
      </c>
      <c r="D572">
        <v>72</v>
      </c>
      <c r="E572">
        <v>1.257361111111111</v>
      </c>
      <c r="F572">
        <v>0.01822600243013366</v>
      </c>
      <c r="G572">
        <v>-0.04476990819517546</v>
      </c>
      <c r="H572">
        <v>0.03</v>
      </c>
      <c r="I572">
        <v>0.007358207781771764</v>
      </c>
      <c r="J572" t="s">
        <v>489</v>
      </c>
      <c r="K572" t="s">
        <v>773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1.494764109347443</v>
      </c>
      <c r="R572" t="s">
        <v>775</v>
      </c>
      <c r="S572" t="s">
        <v>788</v>
      </c>
      <c r="T572">
        <v>52856.859923</v>
      </c>
      <c r="U572" s="2">
        <v>44417</v>
      </c>
      <c r="V572" t="s">
        <v>801</v>
      </c>
    </row>
    <row r="573" spans="1:22">
      <c r="A573" s="1" t="s">
        <v>593</v>
      </c>
      <c r="B573">
        <f>HYPERLINK("https://www.suredividend.com/sure-analysis-EXC/","Exelon Corp.")</f>
        <v>0</v>
      </c>
      <c r="C573">
        <v>48.35</v>
      </c>
      <c r="D573">
        <v>38</v>
      </c>
      <c r="E573">
        <v>1.272368421052632</v>
      </c>
      <c r="F573">
        <v>0.03164426059979317</v>
      </c>
      <c r="G573">
        <v>-0.04703396155748674</v>
      </c>
      <c r="H573">
        <v>0.02</v>
      </c>
      <c r="I573">
        <v>0.007050673445537337</v>
      </c>
      <c r="J573" t="s">
        <v>489</v>
      </c>
      <c r="K573" t="s">
        <v>489</v>
      </c>
      <c r="L573">
        <v>2.8</v>
      </c>
      <c r="M573">
        <v>1.53</v>
      </c>
      <c r="N573">
        <v>0.5464285714285715</v>
      </c>
      <c r="O573">
        <v>5</v>
      </c>
      <c r="P573">
        <v>0.02009132612636422</v>
      </c>
      <c r="Q573">
        <v>0.278045634291272</v>
      </c>
      <c r="R573" t="s">
        <v>775</v>
      </c>
      <c r="S573" t="s">
        <v>787</v>
      </c>
      <c r="T573">
        <v>47278.209111</v>
      </c>
      <c r="U573" s="2">
        <v>44413</v>
      </c>
      <c r="V573" t="s">
        <v>791</v>
      </c>
    </row>
    <row r="574" spans="1:22">
      <c r="A574" s="1" t="s">
        <v>594</v>
      </c>
      <c r="B574">
        <f>HYPERLINK("https://www.suredividend.com/sure-analysis-LXP/","Lexington Realty Trust")</f>
        <v>0</v>
      </c>
      <c r="C574">
        <v>14.03</v>
      </c>
      <c r="D574">
        <v>11</v>
      </c>
      <c r="E574">
        <v>1.275454545454545</v>
      </c>
      <c r="F574">
        <v>0.03064861012116893</v>
      </c>
      <c r="G574">
        <v>-0.04749557303824004</v>
      </c>
      <c r="H574">
        <v>0.02</v>
      </c>
      <c r="I574">
        <v>0.004583942224762882</v>
      </c>
      <c r="J574" t="s">
        <v>489</v>
      </c>
      <c r="K574" t="s">
        <v>489</v>
      </c>
      <c r="L574">
        <v>0.76</v>
      </c>
      <c r="M574">
        <v>0.43</v>
      </c>
      <c r="N574">
        <v>0.5657894736842105</v>
      </c>
      <c r="O574">
        <v>1</v>
      </c>
      <c r="P574">
        <v>0.00913393693363318</v>
      </c>
      <c r="Q574">
        <v>0.329404184354154</v>
      </c>
      <c r="R574" t="s">
        <v>777</v>
      </c>
      <c r="S574" t="s">
        <v>789</v>
      </c>
      <c r="T574">
        <v>3895.729265</v>
      </c>
      <c r="U574" s="2">
        <v>44425</v>
      </c>
      <c r="V574" t="s">
        <v>792</v>
      </c>
    </row>
    <row r="575" spans="1:22">
      <c r="A575" s="1" t="s">
        <v>595</v>
      </c>
      <c r="B575">
        <f>HYPERLINK("https://www.suredividend.com/sure-analysis-SLB/","Schlumberger Ltd.")</f>
        <v>0</v>
      </c>
      <c r="C575">
        <v>31.66</v>
      </c>
      <c r="D575">
        <v>20</v>
      </c>
      <c r="E575">
        <v>1.583</v>
      </c>
      <c r="F575">
        <v>0.01579279848389134</v>
      </c>
      <c r="G575">
        <v>-0.08777112063657555</v>
      </c>
      <c r="H575">
        <v>0.07000000000000001</v>
      </c>
      <c r="I575">
        <v>-0.003408055800917187</v>
      </c>
      <c r="J575" t="s">
        <v>489</v>
      </c>
      <c r="K575" t="s">
        <v>773</v>
      </c>
      <c r="L575">
        <v>1.1</v>
      </c>
      <c r="M575">
        <v>0.5</v>
      </c>
      <c r="N575">
        <v>0.4545454545454545</v>
      </c>
      <c r="O575">
        <v>0</v>
      </c>
      <c r="P575">
        <v>0.06961037572506878</v>
      </c>
      <c r="Q575">
        <v>0.9712223944810751</v>
      </c>
      <c r="R575" t="s">
        <v>775</v>
      </c>
      <c r="S575" t="s">
        <v>788</v>
      </c>
      <c r="T575">
        <v>44274.389033</v>
      </c>
      <c r="U575" s="2">
        <v>44400</v>
      </c>
      <c r="V575" t="s">
        <v>795</v>
      </c>
    </row>
    <row r="576" spans="1:22">
      <c r="A576" s="1" t="s">
        <v>596</v>
      </c>
      <c r="B576">
        <f>HYPERLINK("https://www.suredividend.com/sure-analysis-WPM/","Wheaton Precious Metals Corp")</f>
        <v>0</v>
      </c>
      <c r="C576">
        <v>38.21</v>
      </c>
      <c r="D576">
        <v>42</v>
      </c>
      <c r="E576">
        <v>0.9097619047619048</v>
      </c>
      <c r="F576">
        <v>0.01570269562941638</v>
      </c>
      <c r="G576">
        <v>0.01909448312972062</v>
      </c>
      <c r="H576">
        <v>-0.04</v>
      </c>
      <c r="I576">
        <v>-0.00415175493951514</v>
      </c>
      <c r="J576" t="s">
        <v>489</v>
      </c>
      <c r="K576" t="s">
        <v>773</v>
      </c>
      <c r="L576">
        <v>1.5</v>
      </c>
      <c r="M576">
        <v>0.6</v>
      </c>
      <c r="N576">
        <v>0.4</v>
      </c>
      <c r="O576">
        <v>2</v>
      </c>
      <c r="P576">
        <v>0.01924487649145656</v>
      </c>
      <c r="Q576">
        <v>-0.241511419014818</v>
      </c>
      <c r="R576" t="s">
        <v>775</v>
      </c>
      <c r="S576" t="s">
        <v>781</v>
      </c>
      <c r="T576">
        <v>17213.884392</v>
      </c>
      <c r="U576" s="2">
        <v>44428</v>
      </c>
      <c r="V576" t="s">
        <v>793</v>
      </c>
    </row>
    <row r="577" spans="1:22">
      <c r="A577" s="1" t="s">
        <v>597</v>
      </c>
      <c r="B577">
        <f>HYPERLINK("https://www.suredividend.com/sure-analysis-CNQ/","Canadian Natural Resources Ltd.")</f>
        <v>0</v>
      </c>
      <c r="C577">
        <v>39.76</v>
      </c>
      <c r="D577">
        <v>40</v>
      </c>
      <c r="E577">
        <v>0.994</v>
      </c>
      <c r="F577">
        <v>0.03822937625754527</v>
      </c>
      <c r="G577">
        <v>0.001204339099700746</v>
      </c>
      <c r="H577">
        <v>-0.05</v>
      </c>
      <c r="I577">
        <v>-0.004929671202164254</v>
      </c>
      <c r="J577" t="s">
        <v>489</v>
      </c>
      <c r="K577" t="s">
        <v>366</v>
      </c>
      <c r="L577">
        <v>3.3</v>
      </c>
      <c r="M577">
        <v>1.52</v>
      </c>
      <c r="N577">
        <v>0.4606060606060606</v>
      </c>
      <c r="O577">
        <v>5</v>
      </c>
      <c r="P577">
        <v>0.01031145931793609</v>
      </c>
      <c r="Q577">
        <v>1.329601049961036</v>
      </c>
      <c r="R577" t="s">
        <v>775</v>
      </c>
      <c r="S577" t="s">
        <v>788</v>
      </c>
      <c r="T577">
        <v>46836.241986</v>
      </c>
      <c r="U577" s="2">
        <v>44439</v>
      </c>
      <c r="V577" t="s">
        <v>795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61.06</v>
      </c>
      <c r="D578">
        <v>53</v>
      </c>
      <c r="E578">
        <v>1.152075471698113</v>
      </c>
      <c r="F578">
        <v>0.01965280052407468</v>
      </c>
      <c r="G578">
        <v>-0.02791595746970921</v>
      </c>
      <c r="H578">
        <v>0</v>
      </c>
      <c r="I578">
        <v>-0.006840405863490662</v>
      </c>
      <c r="J578" t="s">
        <v>489</v>
      </c>
      <c r="K578" t="s">
        <v>489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1.005715599645238</v>
      </c>
      <c r="R578" t="s">
        <v>775</v>
      </c>
      <c r="S578" t="s">
        <v>781</v>
      </c>
      <c r="T578">
        <v>13134.003985</v>
      </c>
      <c r="U578" s="2">
        <v>44427</v>
      </c>
      <c r="V578" t="s">
        <v>793</v>
      </c>
    </row>
    <row r="579" spans="1:22">
      <c r="A579" s="1" t="s">
        <v>599</v>
      </c>
      <c r="B579">
        <f>HYPERLINK("https://www.suredividend.com/sure-analysis-ACN/","Accenture plc")</f>
        <v>0</v>
      </c>
      <c r="C579">
        <v>325.19</v>
      </c>
      <c r="D579">
        <v>201</v>
      </c>
      <c r="E579">
        <v>1.617860696517413</v>
      </c>
      <c r="F579">
        <v>0.01193148620806298</v>
      </c>
      <c r="G579">
        <v>-0.09173668122083256</v>
      </c>
      <c r="H579">
        <v>0.075</v>
      </c>
      <c r="I579">
        <v>-0.007522013108871795</v>
      </c>
      <c r="J579" t="s">
        <v>489</v>
      </c>
      <c r="K579" t="s">
        <v>773</v>
      </c>
      <c r="L579">
        <v>10.04</v>
      </c>
      <c r="M579">
        <v>3.88</v>
      </c>
      <c r="N579">
        <v>0.3864541832669323</v>
      </c>
      <c r="O579">
        <v>11</v>
      </c>
      <c r="P579">
        <v>0.07996237680867235</v>
      </c>
      <c r="Q579">
        <v>0.435284002535216</v>
      </c>
      <c r="R579" t="s">
        <v>775</v>
      </c>
      <c r="S579" t="s">
        <v>783</v>
      </c>
      <c r="T579">
        <v>216716.912166</v>
      </c>
      <c r="U579" s="2">
        <v>44476</v>
      </c>
      <c r="V579" t="s">
        <v>794</v>
      </c>
    </row>
    <row r="580" spans="1:22">
      <c r="A580" s="1" t="s">
        <v>600</v>
      </c>
      <c r="B580">
        <f>HYPERLINK("https://www.suredividend.com/sure-analysis-CWEN/","Clearway Energy Inc")</f>
        <v>0</v>
      </c>
      <c r="C580">
        <v>32.31</v>
      </c>
      <c r="D580">
        <v>20</v>
      </c>
      <c r="E580">
        <v>1.6155</v>
      </c>
      <c r="F580">
        <v>0.04147322810275456</v>
      </c>
      <c r="G580">
        <v>-0.09147139098500967</v>
      </c>
      <c r="H580">
        <v>0.03</v>
      </c>
      <c r="I580">
        <v>-0.008503450359700793</v>
      </c>
      <c r="J580" t="s">
        <v>489</v>
      </c>
      <c r="K580" t="s">
        <v>366</v>
      </c>
      <c r="L580">
        <v>2.71</v>
      </c>
      <c r="M580">
        <v>1.34</v>
      </c>
      <c r="N580">
        <v>0.4944649446494465</v>
      </c>
      <c r="O580">
        <v>1</v>
      </c>
      <c r="P580">
        <v>0.04997331683701267</v>
      </c>
      <c r="Q580">
        <v>0.09961168154483301</v>
      </c>
      <c r="R580" t="s">
        <v>775</v>
      </c>
      <c r="S580" t="s">
        <v>787</v>
      </c>
      <c r="T580">
        <v>3695.246341</v>
      </c>
      <c r="U580" s="2">
        <v>44414</v>
      </c>
      <c r="V580" t="s">
        <v>792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201.53</v>
      </c>
      <c r="D581">
        <v>134.6</v>
      </c>
      <c r="E581">
        <v>1.497251114413076</v>
      </c>
      <c r="F581">
        <v>0.01786334540763162</v>
      </c>
      <c r="G581">
        <v>-0.07755374718297692</v>
      </c>
      <c r="H581">
        <v>0.051</v>
      </c>
      <c r="I581">
        <v>-0.008700224328546224</v>
      </c>
      <c r="J581" t="s">
        <v>489</v>
      </c>
      <c r="K581" t="s">
        <v>773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0.227814291946006</v>
      </c>
      <c r="R581" t="s">
        <v>775</v>
      </c>
      <c r="S581" t="s">
        <v>786</v>
      </c>
      <c r="T581">
        <v>72376.503152</v>
      </c>
      <c r="U581" s="2">
        <v>44421</v>
      </c>
      <c r="V581" t="s">
        <v>800</v>
      </c>
    </row>
    <row r="582" spans="1:22">
      <c r="A582" s="1" t="s">
        <v>602</v>
      </c>
      <c r="B582">
        <f>HYPERLINK("https://www.suredividend.com/sure-analysis-JCI/","Johnson Controls International plc")</f>
        <v>0</v>
      </c>
      <c r="C582">
        <v>69.01000000000001</v>
      </c>
      <c r="D582">
        <v>42</v>
      </c>
      <c r="E582">
        <v>1.643095238095238</v>
      </c>
      <c r="F582">
        <v>0.01564990581075206</v>
      </c>
      <c r="G582">
        <v>-0.09454378802582353</v>
      </c>
      <c r="H582">
        <v>0.07000000000000001</v>
      </c>
      <c r="I582">
        <v>-0.01026619624201253</v>
      </c>
      <c r="J582" t="s">
        <v>489</v>
      </c>
      <c r="K582" t="s">
        <v>773</v>
      </c>
      <c r="L582">
        <v>2.65</v>
      </c>
      <c r="M582">
        <v>1.08</v>
      </c>
      <c r="N582">
        <v>0.4075471698113208</v>
      </c>
      <c r="O582">
        <v>1</v>
      </c>
      <c r="P582">
        <v>0.06932726018096602</v>
      </c>
      <c r="Q582">
        <v>0.634792825957696</v>
      </c>
      <c r="R582" t="s">
        <v>775</v>
      </c>
      <c r="S582" t="s">
        <v>782</v>
      </c>
      <c r="T582">
        <v>49150.595078</v>
      </c>
      <c r="U582" s="2">
        <v>44413</v>
      </c>
      <c r="V582" t="s">
        <v>797</v>
      </c>
    </row>
    <row r="583" spans="1:22">
      <c r="A583" s="1" t="s">
        <v>603</v>
      </c>
      <c r="B583">
        <f>HYPERLINK("https://www.suredividend.com/sure-analysis-PSO/","Pearson plc")</f>
        <v>0</v>
      </c>
      <c r="C583">
        <v>10.13</v>
      </c>
      <c r="D583">
        <v>7</v>
      </c>
      <c r="E583">
        <v>1.447142857142857</v>
      </c>
      <c r="F583">
        <v>0.02665350444225074</v>
      </c>
      <c r="G583">
        <v>-0.07125236913689015</v>
      </c>
      <c r="H583">
        <v>0.03</v>
      </c>
      <c r="I583">
        <v>-0.01349001155531093</v>
      </c>
      <c r="J583" t="s">
        <v>489</v>
      </c>
      <c r="K583" t="s">
        <v>489</v>
      </c>
      <c r="L583">
        <v>0.46</v>
      </c>
      <c r="M583">
        <v>0.27</v>
      </c>
      <c r="N583">
        <v>0.5869565217391305</v>
      </c>
      <c r="O583">
        <v>0</v>
      </c>
      <c r="P583">
        <v>0</v>
      </c>
      <c r="Q583">
        <v>0.39138795412403</v>
      </c>
      <c r="R583" t="s">
        <v>775</v>
      </c>
      <c r="S583" t="s">
        <v>779</v>
      </c>
      <c r="T583">
        <v>7666.065746</v>
      </c>
      <c r="U583" s="2">
        <v>44462</v>
      </c>
      <c r="V583" t="s">
        <v>794</v>
      </c>
    </row>
    <row r="584" spans="1:22">
      <c r="A584" s="1" t="s">
        <v>604</v>
      </c>
      <c r="B584">
        <f>HYPERLINK("https://www.suredividend.com/sure-analysis-ETN/","Eaton Corporation plc")</f>
        <v>0</v>
      </c>
      <c r="C584">
        <v>153.56</v>
      </c>
      <c r="D584">
        <v>101</v>
      </c>
      <c r="E584">
        <v>1.52039603960396</v>
      </c>
      <c r="F584">
        <v>0.0197968220890857</v>
      </c>
      <c r="G584">
        <v>-0.080379478497146</v>
      </c>
      <c r="H584">
        <v>0.04</v>
      </c>
      <c r="I584">
        <v>-0.01903081781829219</v>
      </c>
      <c r="J584" t="s">
        <v>489</v>
      </c>
      <c r="K584" t="s">
        <v>489</v>
      </c>
      <c r="L584">
        <v>6.73</v>
      </c>
      <c r="M584">
        <v>3.04</v>
      </c>
      <c r="N584">
        <v>0.4517087667161961</v>
      </c>
      <c r="O584">
        <v>12</v>
      </c>
      <c r="P584">
        <v>0.02975477857041309</v>
      </c>
      <c r="Q584">
        <v>0.460120529355497</v>
      </c>
      <c r="R584" t="s">
        <v>775</v>
      </c>
      <c r="S584" t="s">
        <v>782</v>
      </c>
      <c r="T584">
        <v>61237.35903</v>
      </c>
      <c r="U584" s="2">
        <v>44413</v>
      </c>
      <c r="V584" t="s">
        <v>791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38.2</v>
      </c>
      <c r="D585">
        <v>28</v>
      </c>
      <c r="E585">
        <v>1.364285714285714</v>
      </c>
      <c r="F585">
        <v>0.01047120418848168</v>
      </c>
      <c r="G585">
        <v>-0.06023571996700561</v>
      </c>
      <c r="H585">
        <v>0.03</v>
      </c>
      <c r="I585">
        <v>-0.02039823141827213</v>
      </c>
      <c r="J585" t="s">
        <v>489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0.290278997500506</v>
      </c>
      <c r="R585" t="s">
        <v>777</v>
      </c>
      <c r="S585" t="s">
        <v>789</v>
      </c>
      <c r="T585">
        <v>12308.355112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150.81</v>
      </c>
      <c r="D586">
        <v>95</v>
      </c>
      <c r="E586">
        <v>1.587473684210526</v>
      </c>
      <c r="F586">
        <v>0.02201445527484915</v>
      </c>
      <c r="G586">
        <v>-0.08828585446646942</v>
      </c>
      <c r="H586">
        <v>0.04</v>
      </c>
      <c r="I586">
        <v>-0.02294318420618136</v>
      </c>
      <c r="J586" t="s">
        <v>489</v>
      </c>
      <c r="K586" t="s">
        <v>773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0.610053412222142</v>
      </c>
      <c r="R586" t="s">
        <v>777</v>
      </c>
      <c r="S586" t="s">
        <v>789</v>
      </c>
      <c r="T586">
        <v>15167.705193</v>
      </c>
      <c r="U586" s="2">
        <v>44413</v>
      </c>
      <c r="V586" t="s">
        <v>797</v>
      </c>
    </row>
    <row r="587" spans="1:22">
      <c r="A587" s="1" t="s">
        <v>607</v>
      </c>
      <c r="B587">
        <f>HYPERLINK("https://www.suredividend.com/sure-analysis-KIM/","Kimco Realty Corp.")</f>
        <v>0</v>
      </c>
      <c r="C587">
        <v>21.72</v>
      </c>
      <c r="D587">
        <v>12.7</v>
      </c>
      <c r="E587">
        <v>1.710236220472441</v>
      </c>
      <c r="F587">
        <v>0.03130755064456722</v>
      </c>
      <c r="G587">
        <v>-0.101767468395868</v>
      </c>
      <c r="H587">
        <v>0.034</v>
      </c>
      <c r="I587">
        <v>-0.02593046786328623</v>
      </c>
      <c r="J587" t="s">
        <v>489</v>
      </c>
      <c r="K587" t="s">
        <v>489</v>
      </c>
      <c r="L587">
        <v>1.27</v>
      </c>
      <c r="M587">
        <v>0.68</v>
      </c>
      <c r="N587">
        <v>0.5354330708661418</v>
      </c>
      <c r="O587">
        <v>0</v>
      </c>
      <c r="P587">
        <v>0.0576615571948691</v>
      </c>
      <c r="Q587">
        <v>0.9356046090916381</v>
      </c>
      <c r="R587" t="s">
        <v>777</v>
      </c>
      <c r="S587" t="s">
        <v>789</v>
      </c>
      <c r="T587">
        <v>13311.977229</v>
      </c>
      <c r="U587" s="2">
        <v>44415</v>
      </c>
      <c r="V587" t="s">
        <v>800</v>
      </c>
    </row>
    <row r="588" spans="1:22">
      <c r="A588" s="1" t="s">
        <v>608</v>
      </c>
      <c r="B588">
        <f>HYPERLINK("https://www.suredividend.com/sure-analysis-MAA/","Mid-America Apartment Communities, Inc.")</f>
        <v>0</v>
      </c>
      <c r="C588">
        <v>191.18</v>
      </c>
      <c r="D588">
        <v>106</v>
      </c>
      <c r="E588">
        <v>1.803584905660377</v>
      </c>
      <c r="F588">
        <v>0.02144575792446908</v>
      </c>
      <c r="G588">
        <v>-0.1112641859721034</v>
      </c>
      <c r="H588">
        <v>0.06</v>
      </c>
      <c r="I588">
        <v>-0.02838099443609554</v>
      </c>
      <c r="J588" t="s">
        <v>489</v>
      </c>
      <c r="K588" t="s">
        <v>773</v>
      </c>
      <c r="L588">
        <v>6.85</v>
      </c>
      <c r="M588">
        <v>4.1</v>
      </c>
      <c r="N588">
        <v>0.5985401459854014</v>
      </c>
      <c r="O588">
        <v>10</v>
      </c>
      <c r="P588">
        <v>0.04868220215701768</v>
      </c>
      <c r="Q588">
        <v>0.591245238041731</v>
      </c>
      <c r="R588" t="s">
        <v>777</v>
      </c>
      <c r="S588" t="s">
        <v>789</v>
      </c>
      <c r="T588">
        <v>21970.390688</v>
      </c>
      <c r="U588" s="2">
        <v>44427</v>
      </c>
      <c r="V588" t="s">
        <v>795</v>
      </c>
    </row>
    <row r="589" spans="1:22">
      <c r="A589" s="1" t="s">
        <v>609</v>
      </c>
      <c r="B589">
        <f>HYPERLINK("https://www.suredividend.com/sure-analysis-COP/","Conoco Phillips")</f>
        <v>0</v>
      </c>
      <c r="C589">
        <v>74.92</v>
      </c>
      <c r="D589">
        <v>53</v>
      </c>
      <c r="E589">
        <v>1.413584905660377</v>
      </c>
      <c r="F589">
        <v>0.02455953016550988</v>
      </c>
      <c r="G589">
        <v>-0.06688403458082171</v>
      </c>
      <c r="H589">
        <v>0</v>
      </c>
      <c r="I589">
        <v>-0.03381258780725827</v>
      </c>
      <c r="J589" t="s">
        <v>489</v>
      </c>
      <c r="K589" t="s">
        <v>489</v>
      </c>
      <c r="L589">
        <v>4.2</v>
      </c>
      <c r="M589">
        <v>1.84</v>
      </c>
      <c r="N589">
        <v>0.4380952380952381</v>
      </c>
      <c r="O589">
        <v>6</v>
      </c>
      <c r="P589">
        <v>0.03066894385040531</v>
      </c>
      <c r="Q589">
        <v>1.212444260697516</v>
      </c>
      <c r="R589" t="s">
        <v>775</v>
      </c>
      <c r="S589" t="s">
        <v>788</v>
      </c>
      <c r="T589">
        <v>100324.029658</v>
      </c>
      <c r="U589" s="2">
        <v>44428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11.76</v>
      </c>
      <c r="D590">
        <v>5</v>
      </c>
      <c r="E590">
        <v>2.352</v>
      </c>
      <c r="F590">
        <v>0.03401360544217687</v>
      </c>
      <c r="G590">
        <v>-0.1572232685062087</v>
      </c>
      <c r="H590">
        <v>0.08</v>
      </c>
      <c r="I590">
        <v>-0.03409810332407837</v>
      </c>
      <c r="J590" t="s">
        <v>489</v>
      </c>
      <c r="K590" t="s">
        <v>489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3.359592215013902</v>
      </c>
      <c r="R590" t="s">
        <v>776</v>
      </c>
      <c r="S590" t="s">
        <v>788</v>
      </c>
      <c r="T590">
        <v>1495.815775</v>
      </c>
      <c r="U590" s="2">
        <v>44404</v>
      </c>
      <c r="V590" t="s">
        <v>790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</v>
      </c>
      <c r="D591">
        <v>4.25</v>
      </c>
      <c r="E591">
        <v>2.4</v>
      </c>
      <c r="F591">
        <v>0.03333333333333334</v>
      </c>
      <c r="G591">
        <v>-0.1606216725146125</v>
      </c>
      <c r="H591">
        <v>0.08</v>
      </c>
      <c r="I591">
        <v>-0.03808635614672173</v>
      </c>
      <c r="J591" t="s">
        <v>489</v>
      </c>
      <c r="K591" t="s">
        <v>489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1.369337979094076</v>
      </c>
      <c r="R591" t="s">
        <v>775</v>
      </c>
      <c r="S591" t="s">
        <v>788</v>
      </c>
      <c r="T591">
        <v>120734.91579</v>
      </c>
      <c r="U591" s="2">
        <v>44442</v>
      </c>
      <c r="V591" t="s">
        <v>795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116.86</v>
      </c>
      <c r="D592">
        <v>75</v>
      </c>
      <c r="E592">
        <v>1.558133333333333</v>
      </c>
      <c r="F592">
        <v>0.02567174396714017</v>
      </c>
      <c r="G592">
        <v>-0.0848778311202727</v>
      </c>
      <c r="H592">
        <v>0.008</v>
      </c>
      <c r="I592">
        <v>-0.03869575285907834</v>
      </c>
      <c r="J592" t="s">
        <v>489</v>
      </c>
      <c r="K592" t="s">
        <v>489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0.71383652410605</v>
      </c>
      <c r="R592" t="s">
        <v>777</v>
      </c>
      <c r="S592" t="s">
        <v>789</v>
      </c>
      <c r="T592">
        <v>10139.069606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28.36</v>
      </c>
      <c r="D593">
        <v>15</v>
      </c>
      <c r="E593">
        <v>1.890666666666667</v>
      </c>
      <c r="F593">
        <v>0.05853314527503526</v>
      </c>
      <c r="G593">
        <v>-0.1196061370555342</v>
      </c>
      <c r="H593">
        <v>0.02</v>
      </c>
      <c r="I593">
        <v>-0.04170077223371871</v>
      </c>
      <c r="J593" t="s">
        <v>489</v>
      </c>
      <c r="K593" t="s">
        <v>772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0.037790048779059</v>
      </c>
      <c r="R593" t="s">
        <v>775</v>
      </c>
      <c r="S593" t="s">
        <v>787</v>
      </c>
      <c r="T593">
        <v>21826.021197</v>
      </c>
      <c r="U593" s="2">
        <v>44419</v>
      </c>
      <c r="V593" t="s">
        <v>791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36.65</v>
      </c>
      <c r="D594">
        <v>20</v>
      </c>
      <c r="E594">
        <v>1.8325</v>
      </c>
      <c r="F594">
        <v>0.01637107776261937</v>
      </c>
      <c r="G594">
        <v>-0.1140867374387298</v>
      </c>
      <c r="H594">
        <v>0.05</v>
      </c>
      <c r="I594">
        <v>-0.04888669509260934</v>
      </c>
      <c r="J594" t="s">
        <v>489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0.7307410783012761</v>
      </c>
      <c r="R594" t="s">
        <v>775</v>
      </c>
      <c r="S594" t="s">
        <v>779</v>
      </c>
      <c r="T594">
        <v>1200.42666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232.53</v>
      </c>
      <c r="D595">
        <v>156</v>
      </c>
      <c r="E595">
        <v>1.490576923076923</v>
      </c>
      <c r="F595">
        <v>0.02580312217778351</v>
      </c>
      <c r="G595">
        <v>-0.07672915563525162</v>
      </c>
      <c r="H595">
        <v>0.25</v>
      </c>
      <c r="I595">
        <v>0.1783112290608273</v>
      </c>
      <c r="J595" t="s">
        <v>773</v>
      </c>
      <c r="K595" t="s">
        <v>773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0.8225439587915231</v>
      </c>
      <c r="R595" t="s">
        <v>777</v>
      </c>
      <c r="S595" t="s">
        <v>789</v>
      </c>
      <c r="T595">
        <v>5564.048529</v>
      </c>
      <c r="U595" s="2">
        <v>44413</v>
      </c>
      <c r="V595" t="s">
        <v>790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58.6</v>
      </c>
      <c r="D596">
        <v>80</v>
      </c>
      <c r="E596">
        <v>0.7325</v>
      </c>
      <c r="F596">
        <v>0.0477815699658703</v>
      </c>
      <c r="G596">
        <v>0.06423729494446029</v>
      </c>
      <c r="H596">
        <v>0.06</v>
      </c>
      <c r="I596">
        <v>0.1604017331958494</v>
      </c>
      <c r="J596" t="s">
        <v>773</v>
      </c>
      <c r="K596" t="s">
        <v>366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0.268972327308241</v>
      </c>
      <c r="R596" t="s">
        <v>775</v>
      </c>
      <c r="S596" t="s">
        <v>781</v>
      </c>
      <c r="T596">
        <v>45302.562363</v>
      </c>
      <c r="U596" s="2">
        <v>44403</v>
      </c>
      <c r="V596" t="s">
        <v>792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8.32</v>
      </c>
      <c r="D597">
        <v>11.71</v>
      </c>
      <c r="E597">
        <v>0.7105038428693424</v>
      </c>
      <c r="F597">
        <v>0.04567307692307692</v>
      </c>
      <c r="G597">
        <v>0.07074662397549925</v>
      </c>
      <c r="H597">
        <v>0.055</v>
      </c>
      <c r="I597">
        <v>0.1563884740418859</v>
      </c>
      <c r="J597" t="s">
        <v>773</v>
      </c>
      <c r="K597" t="s">
        <v>489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0.329455754050685</v>
      </c>
      <c r="R597" t="s">
        <v>777</v>
      </c>
      <c r="S597" t="s">
        <v>789</v>
      </c>
      <c r="T597">
        <v>133.646057</v>
      </c>
      <c r="U597" s="2">
        <v>44445</v>
      </c>
      <c r="V597" t="s">
        <v>800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10.95</v>
      </c>
      <c r="D598">
        <v>15</v>
      </c>
      <c r="E598">
        <v>0.73</v>
      </c>
      <c r="F598">
        <v>0.09863013698630138</v>
      </c>
      <c r="G598">
        <v>0.06496522811163508</v>
      </c>
      <c r="H598">
        <v>0.02</v>
      </c>
      <c r="I598">
        <v>0.1512041964278394</v>
      </c>
      <c r="J598" t="s">
        <v>773</v>
      </c>
      <c r="K598" t="s">
        <v>772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0.06196235125253301</v>
      </c>
      <c r="R598" t="s">
        <v>775</v>
      </c>
      <c r="S598" t="s">
        <v>779</v>
      </c>
      <c r="T598">
        <v>29119.70384</v>
      </c>
      <c r="U598" s="2">
        <v>44411</v>
      </c>
      <c r="V598" t="s">
        <v>801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4.67</v>
      </c>
      <c r="D599">
        <v>6.3</v>
      </c>
      <c r="E599">
        <v>0.7412698412698413</v>
      </c>
      <c r="F599">
        <v>0.1027837259100642</v>
      </c>
      <c r="G599">
        <v>0.06170712966426173</v>
      </c>
      <c r="H599">
        <v>0.02</v>
      </c>
      <c r="I599">
        <v>0.1490844972620824</v>
      </c>
      <c r="J599" t="s">
        <v>773</v>
      </c>
      <c r="K599" t="s">
        <v>772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0.272826383210684</v>
      </c>
      <c r="R599" t="s">
        <v>775</v>
      </c>
      <c r="S599" t="s">
        <v>779</v>
      </c>
      <c r="T599">
        <v>26329.709878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50.21</v>
      </c>
      <c r="D600">
        <v>61</v>
      </c>
      <c r="E600">
        <v>0.8231147540983607</v>
      </c>
      <c r="F600">
        <v>0.07966540529774944</v>
      </c>
      <c r="G600">
        <v>0.03969970974028736</v>
      </c>
      <c r="H600">
        <v>0.05</v>
      </c>
      <c r="I600">
        <v>0.1471273735794114</v>
      </c>
      <c r="J600" t="s">
        <v>773</v>
      </c>
      <c r="K600" t="s">
        <v>366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0.20947150358915</v>
      </c>
      <c r="R600" t="s">
        <v>775</v>
      </c>
      <c r="S600" t="s">
        <v>786</v>
      </c>
      <c r="T600">
        <v>3255.589387</v>
      </c>
      <c r="U600" s="2">
        <v>44424</v>
      </c>
      <c r="V600" t="s">
        <v>793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29.51</v>
      </c>
      <c r="D601">
        <v>40</v>
      </c>
      <c r="E601">
        <v>0.73775</v>
      </c>
      <c r="F601">
        <v>0.09081667231446967</v>
      </c>
      <c r="G601">
        <v>0.06271829308768373</v>
      </c>
      <c r="H601">
        <v>0.02</v>
      </c>
      <c r="I601">
        <v>0.1446227425457143</v>
      </c>
      <c r="J601" t="s">
        <v>773</v>
      </c>
      <c r="K601" t="s">
        <v>772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0.026020805518468</v>
      </c>
      <c r="R601" t="s">
        <v>777</v>
      </c>
      <c r="S601" t="s">
        <v>789</v>
      </c>
      <c r="T601">
        <v>7049.212493</v>
      </c>
      <c r="U601" s="2">
        <v>44424</v>
      </c>
      <c r="V601" t="s">
        <v>793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13.85</v>
      </c>
      <c r="D602">
        <v>20</v>
      </c>
      <c r="E602">
        <v>0.6925</v>
      </c>
      <c r="F602">
        <v>0.05776173285198556</v>
      </c>
      <c r="G602">
        <v>0.07625713709409454</v>
      </c>
      <c r="H602">
        <v>0.03</v>
      </c>
      <c r="I602">
        <v>0.1443989513403263</v>
      </c>
      <c r="J602" t="s">
        <v>773</v>
      </c>
      <c r="K602" t="s">
        <v>366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0.348785119540341</v>
      </c>
      <c r="R602" t="s">
        <v>775</v>
      </c>
      <c r="S602" t="s">
        <v>784</v>
      </c>
      <c r="T602">
        <v>2135.595612</v>
      </c>
      <c r="U602" s="2">
        <v>44454</v>
      </c>
      <c r="V602" t="s">
        <v>798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52.05</v>
      </c>
      <c r="D603">
        <v>77</v>
      </c>
      <c r="E603">
        <v>0.6759740259740259</v>
      </c>
      <c r="F603">
        <v>0.08645533141210375</v>
      </c>
      <c r="G603">
        <v>0.08146880885158625</v>
      </c>
      <c r="H603">
        <v>0</v>
      </c>
      <c r="I603">
        <v>0.140396552994267</v>
      </c>
      <c r="J603" t="s">
        <v>773</v>
      </c>
      <c r="K603" t="s">
        <v>772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0.424216885931309</v>
      </c>
      <c r="R603" t="s">
        <v>775</v>
      </c>
      <c r="S603" t="s">
        <v>788</v>
      </c>
      <c r="T603">
        <v>13279.744791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HYPERLINK("https://www.suredividend.com/sure-analysis-PSXP/","Phillips 66 Partners LP")</f>
        <v>0</v>
      </c>
      <c r="C604">
        <v>38.45</v>
      </c>
      <c r="D604">
        <v>44</v>
      </c>
      <c r="E604">
        <v>0.8738636363636364</v>
      </c>
      <c r="F604">
        <v>0.09102730819245773</v>
      </c>
      <c r="G604">
        <v>0.02733306557281145</v>
      </c>
      <c r="H604">
        <v>0.04</v>
      </c>
      <c r="I604">
        <v>0.1306089774943753</v>
      </c>
      <c r="J604" t="s">
        <v>773</v>
      </c>
      <c r="K604" t="s">
        <v>772</v>
      </c>
      <c r="L604">
        <v>4.4</v>
      </c>
      <c r="M604">
        <v>3.5</v>
      </c>
      <c r="N604">
        <v>0.7954545454545454</v>
      </c>
      <c r="O604">
        <v>7</v>
      </c>
      <c r="P604">
        <v>0</v>
      </c>
      <c r="Q604">
        <v>0.771848574917628</v>
      </c>
      <c r="R604" t="s">
        <v>776</v>
      </c>
      <c r="S604" t="s">
        <v>788</v>
      </c>
      <c r="T604">
        <v>8779.678614</v>
      </c>
      <c r="U604" s="2">
        <v>44428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3.41</v>
      </c>
      <c r="D605">
        <v>3.5</v>
      </c>
      <c r="E605">
        <v>0.9742857142857143</v>
      </c>
      <c r="F605">
        <v>0.1173020527859238</v>
      </c>
      <c r="G605">
        <v>0.005223731798340348</v>
      </c>
      <c r="H605">
        <v>0.042</v>
      </c>
      <c r="I605">
        <v>0.1305995176808923</v>
      </c>
      <c r="J605" t="s">
        <v>773</v>
      </c>
      <c r="K605" t="s">
        <v>366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0.26794080464044</v>
      </c>
      <c r="R605" t="s">
        <v>778</v>
      </c>
      <c r="S605" t="s">
        <v>786</v>
      </c>
      <c r="T605">
        <v>80.163071</v>
      </c>
      <c r="U605" s="2">
        <v>44421</v>
      </c>
      <c r="V605" t="s">
        <v>800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54.64</v>
      </c>
      <c r="D606">
        <v>58</v>
      </c>
      <c r="E606">
        <v>0.9420689655172414</v>
      </c>
      <c r="F606">
        <v>0.1464128843338214</v>
      </c>
      <c r="G606">
        <v>0.01200686967311748</v>
      </c>
      <c r="H606">
        <v>0</v>
      </c>
      <c r="I606">
        <v>0.1239398689686446</v>
      </c>
      <c r="J606" t="s">
        <v>773</v>
      </c>
      <c r="K606" t="s">
        <v>366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0.232156951178261</v>
      </c>
      <c r="R606" t="s">
        <v>776</v>
      </c>
      <c r="S606" t="s">
        <v>782</v>
      </c>
      <c r="T606">
        <v>14453.987609</v>
      </c>
      <c r="U606" s="2">
        <v>44416</v>
      </c>
      <c r="V606" t="s">
        <v>790</v>
      </c>
    </row>
    <row r="607" spans="1:22">
      <c r="A607" s="1" t="s">
        <v>627</v>
      </c>
      <c r="B607">
        <f>HYPERLINK("https://www.suredividend.com/sure-analysis-LTC/","LTC Properties, Inc.")</f>
        <v>0</v>
      </c>
      <c r="C607">
        <v>32.3</v>
      </c>
      <c r="D607">
        <v>36</v>
      </c>
      <c r="E607">
        <v>0.8972222222222221</v>
      </c>
      <c r="F607">
        <v>0.07058823529411765</v>
      </c>
      <c r="G607">
        <v>0.02192728714779024</v>
      </c>
      <c r="H607">
        <v>0.05</v>
      </c>
      <c r="I607">
        <v>0.1216576636521729</v>
      </c>
      <c r="J607" t="s">
        <v>773</v>
      </c>
      <c r="K607" t="s">
        <v>366</v>
      </c>
      <c r="L607">
        <v>2.4</v>
      </c>
      <c r="M607">
        <v>2.28</v>
      </c>
      <c r="N607">
        <v>0.95</v>
      </c>
      <c r="O607">
        <v>0</v>
      </c>
      <c r="P607">
        <v>0</v>
      </c>
      <c r="Q607">
        <v>-0.039176607073802</v>
      </c>
      <c r="R607" t="s">
        <v>777</v>
      </c>
      <c r="S607" t="s">
        <v>789</v>
      </c>
      <c r="T607">
        <v>1271.781621</v>
      </c>
      <c r="U607" s="2">
        <v>44428</v>
      </c>
      <c r="V607" t="s">
        <v>795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18.34</v>
      </c>
      <c r="D608">
        <v>18.65</v>
      </c>
      <c r="E608">
        <v>0.983378016085791</v>
      </c>
      <c r="F608">
        <v>0.05452562704471101</v>
      </c>
      <c r="G608">
        <v>0.003357961214412342</v>
      </c>
      <c r="H608">
        <v>0.07000000000000001</v>
      </c>
      <c r="I608">
        <v>0.1198787825498921</v>
      </c>
      <c r="J608" t="s">
        <v>773</v>
      </c>
      <c r="K608" t="s">
        <v>366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0.241302758751387</v>
      </c>
      <c r="R608" t="s">
        <v>777</v>
      </c>
      <c r="S608" t="s">
        <v>789</v>
      </c>
      <c r="T608">
        <v>207.23371</v>
      </c>
      <c r="U608" s="2">
        <v>44427</v>
      </c>
      <c r="V608" t="s">
        <v>790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28.19</v>
      </c>
      <c r="D609">
        <v>27</v>
      </c>
      <c r="E609">
        <v>1.044074074074074</v>
      </c>
      <c r="F609">
        <v>0.1117417523944661</v>
      </c>
      <c r="G609">
        <v>-0.008588989875451536</v>
      </c>
      <c r="H609">
        <v>0.03</v>
      </c>
      <c r="I609">
        <v>0.1144571194998321</v>
      </c>
      <c r="J609" t="s">
        <v>773</v>
      </c>
      <c r="K609" t="s">
        <v>366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0.650796997060304</v>
      </c>
      <c r="R609" t="s">
        <v>778</v>
      </c>
      <c r="S609" t="s">
        <v>786</v>
      </c>
      <c r="T609">
        <v>635.60974</v>
      </c>
      <c r="U609" s="2">
        <v>44426</v>
      </c>
      <c r="V609" t="s">
        <v>790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10.27</v>
      </c>
      <c r="D610">
        <v>12.33</v>
      </c>
      <c r="E610">
        <v>0.8329278183292781</v>
      </c>
      <c r="F610">
        <v>0.09737098344693282</v>
      </c>
      <c r="G610">
        <v>0.03723825675380099</v>
      </c>
      <c r="H610">
        <v>0</v>
      </c>
      <c r="I610">
        <v>0.1140831142208802</v>
      </c>
      <c r="J610" t="s">
        <v>773</v>
      </c>
      <c r="K610" t="s">
        <v>772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0.6225353892821031</v>
      </c>
      <c r="R610" t="s">
        <v>778</v>
      </c>
      <c r="S610" t="s">
        <v>786</v>
      </c>
      <c r="T610">
        <v>221.252156</v>
      </c>
      <c r="U610" s="2">
        <v>44413</v>
      </c>
      <c r="V610" t="s">
        <v>790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53.3</v>
      </c>
      <c r="D611">
        <v>55</v>
      </c>
      <c r="E611">
        <v>0.969090909090909</v>
      </c>
      <c r="F611">
        <v>0.075046904315197</v>
      </c>
      <c r="G611">
        <v>0.006299127392348725</v>
      </c>
      <c r="H611">
        <v>0.05</v>
      </c>
      <c r="I611">
        <v>0.1139881751266993</v>
      </c>
      <c r="J611" t="s">
        <v>773</v>
      </c>
      <c r="K611" t="s">
        <v>366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0.202997336703832</v>
      </c>
      <c r="R611" t="s">
        <v>777</v>
      </c>
      <c r="S611" t="s">
        <v>789</v>
      </c>
      <c r="T611">
        <v>317.483582</v>
      </c>
      <c r="U611" s="2">
        <v>44430</v>
      </c>
      <c r="V611" t="s">
        <v>792</v>
      </c>
    </row>
    <row r="612" spans="1:22">
      <c r="A612" s="1" t="s">
        <v>632</v>
      </c>
      <c r="B612">
        <f>HYPERLINK("https://www.suredividend.com/sure-analysis-CTRE/","CareTrust REIT Inc")</f>
        <v>0</v>
      </c>
      <c r="C612">
        <v>20.43</v>
      </c>
      <c r="D612">
        <v>22</v>
      </c>
      <c r="E612">
        <v>0.9286363636363636</v>
      </c>
      <c r="F612">
        <v>0.05188448360254528</v>
      </c>
      <c r="G612">
        <v>0.01491778468809901</v>
      </c>
      <c r="H612">
        <v>0.055</v>
      </c>
      <c r="I612">
        <v>0.1130103558055353</v>
      </c>
      <c r="J612" t="s">
        <v>773</v>
      </c>
      <c r="K612" t="s">
        <v>366</v>
      </c>
      <c r="L612">
        <v>1.49</v>
      </c>
      <c r="M612">
        <v>1.06</v>
      </c>
      <c r="N612">
        <v>0.7114093959731544</v>
      </c>
      <c r="O612">
        <v>5</v>
      </c>
      <c r="P612">
        <v>0.04955591526723868</v>
      </c>
      <c r="Q612">
        <v>0.153533437224744</v>
      </c>
      <c r="R612" t="s">
        <v>777</v>
      </c>
      <c r="S612" t="s">
        <v>789</v>
      </c>
      <c r="T612">
        <v>1982.427011</v>
      </c>
      <c r="U612" s="2">
        <v>44414</v>
      </c>
      <c r="V612" t="s">
        <v>792</v>
      </c>
    </row>
    <row r="613" spans="1:22">
      <c r="A613" s="1" t="s">
        <v>633</v>
      </c>
      <c r="B613">
        <f>HYPERLINK("https://www.suredividend.com/sure-analysis-VICI/","VICI Properties Inc")</f>
        <v>0</v>
      </c>
      <c r="C613">
        <v>29.23</v>
      </c>
      <c r="D613">
        <v>31</v>
      </c>
      <c r="E613">
        <v>0.9429032258064516</v>
      </c>
      <c r="F613">
        <v>0.04721176873075607</v>
      </c>
      <c r="G613">
        <v>0.01182772592249459</v>
      </c>
      <c r="H613">
        <v>0.06</v>
      </c>
      <c r="I613">
        <v>0.1121806721796266</v>
      </c>
      <c r="J613" t="s">
        <v>773</v>
      </c>
      <c r="K613" t="s">
        <v>366</v>
      </c>
      <c r="L613">
        <v>2</v>
      </c>
      <c r="M613">
        <v>1.38</v>
      </c>
      <c r="N613">
        <v>0.6899999999999999</v>
      </c>
      <c r="O613">
        <v>2</v>
      </c>
      <c r="P613">
        <v>0.06037267654962997</v>
      </c>
      <c r="Q613">
        <v>0.296437568747117</v>
      </c>
      <c r="R613" t="s">
        <v>777</v>
      </c>
      <c r="S613" t="s">
        <v>789</v>
      </c>
      <c r="T613">
        <v>17597.772047</v>
      </c>
      <c r="U613" s="2">
        <v>44432</v>
      </c>
      <c r="V613" t="s">
        <v>795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12.48</v>
      </c>
      <c r="D614">
        <v>15</v>
      </c>
      <c r="E614">
        <v>0.8320000000000001</v>
      </c>
      <c r="F614">
        <v>0.08012820512820512</v>
      </c>
      <c r="G614">
        <v>0.03746949225212437</v>
      </c>
      <c r="H614">
        <v>0.013</v>
      </c>
      <c r="I614">
        <v>0.1096953378107499</v>
      </c>
      <c r="J614" t="s">
        <v>773</v>
      </c>
      <c r="K614" t="s">
        <v>772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0.307258005384059</v>
      </c>
      <c r="R614" t="s">
        <v>775</v>
      </c>
      <c r="S614" t="s">
        <v>779</v>
      </c>
      <c r="T614">
        <v>13793.29702</v>
      </c>
      <c r="U614" s="2">
        <v>44413</v>
      </c>
      <c r="V614" t="s">
        <v>792</v>
      </c>
    </row>
    <row r="615" spans="1:22">
      <c r="A615" s="1" t="s">
        <v>635</v>
      </c>
      <c r="B615">
        <f>HYPERLINK("https://www.suredividend.com/sure-analysis-WSO/","Watsco Inc.")</f>
        <v>0</v>
      </c>
      <c r="C615">
        <v>273.33</v>
      </c>
      <c r="D615">
        <v>253</v>
      </c>
      <c r="E615">
        <v>1.080355731225296</v>
      </c>
      <c r="F615">
        <v>0.02853693337723631</v>
      </c>
      <c r="G615">
        <v>-0.01533921076586853</v>
      </c>
      <c r="H615">
        <v>0.1</v>
      </c>
      <c r="I615">
        <v>0.1096424023199423</v>
      </c>
      <c r="J615" t="s">
        <v>773</v>
      </c>
      <c r="K615" t="s">
        <v>489</v>
      </c>
      <c r="L615">
        <v>10.13</v>
      </c>
      <c r="M615">
        <v>7.8</v>
      </c>
      <c r="N615">
        <v>0.769990128331688</v>
      </c>
      <c r="O615">
        <v>8</v>
      </c>
      <c r="P615">
        <v>0.0999653567765697</v>
      </c>
      <c r="Q615">
        <v>0.186376527514577</v>
      </c>
      <c r="R615" t="s">
        <v>777</v>
      </c>
      <c r="S615" t="s">
        <v>789</v>
      </c>
      <c r="T615">
        <v>10613.830135</v>
      </c>
      <c r="U615" s="2">
        <v>44445</v>
      </c>
      <c r="V615" t="s">
        <v>791</v>
      </c>
    </row>
    <row r="616" spans="1:22">
      <c r="A616" s="1" t="s">
        <v>636</v>
      </c>
      <c r="B616">
        <f>HYPERLINK("https://www.suredividend.com/sure-analysis-DHT/","DHT Holdings Inc")</f>
        <v>0</v>
      </c>
      <c r="C616">
        <v>6.43</v>
      </c>
      <c r="D616">
        <v>6</v>
      </c>
      <c r="E616">
        <v>1.071666666666667</v>
      </c>
      <c r="F616">
        <v>0.02021772939346812</v>
      </c>
      <c r="G616">
        <v>-0.01374763988341188</v>
      </c>
      <c r="H616">
        <v>0.1</v>
      </c>
      <c r="I616">
        <v>0.107583318167247</v>
      </c>
      <c r="J616" t="s">
        <v>773</v>
      </c>
      <c r="K616" t="s">
        <v>773</v>
      </c>
      <c r="L616">
        <v>0.1</v>
      </c>
      <c r="M616">
        <v>0.13</v>
      </c>
      <c r="N616">
        <v>1.3</v>
      </c>
      <c r="O616">
        <v>0</v>
      </c>
      <c r="P616">
        <v>0.1658506946484593</v>
      </c>
      <c r="Q616">
        <v>0.268019483720838</v>
      </c>
      <c r="R616" t="s">
        <v>775</v>
      </c>
      <c r="S616" t="s">
        <v>788</v>
      </c>
      <c r="T616">
        <v>1098.233249</v>
      </c>
      <c r="U616" s="2">
        <v>44431</v>
      </c>
      <c r="V616" t="s">
        <v>795</v>
      </c>
    </row>
    <row r="617" spans="1:22">
      <c r="A617" s="1" t="s">
        <v>637</v>
      </c>
      <c r="B617">
        <f>HYPERLINK("https://www.suredividend.com/sure-analysis-CQP/","Cheniere Energy Partners LP")</f>
        <v>0</v>
      </c>
      <c r="C617">
        <v>41.33</v>
      </c>
      <c r="D617">
        <v>45</v>
      </c>
      <c r="E617">
        <v>0.9184444444444444</v>
      </c>
      <c r="F617">
        <v>0.06387611904185822</v>
      </c>
      <c r="G617">
        <v>0.01716034796053378</v>
      </c>
      <c r="H617">
        <v>0.04</v>
      </c>
      <c r="I617">
        <v>0.1070393549383064</v>
      </c>
      <c r="J617" t="s">
        <v>773</v>
      </c>
      <c r="K617" t="s">
        <v>366</v>
      </c>
      <c r="L617">
        <v>2.9</v>
      </c>
      <c r="M617">
        <v>2.64</v>
      </c>
      <c r="N617">
        <v>0.9103448275862069</v>
      </c>
      <c r="O617">
        <v>4</v>
      </c>
      <c r="P617">
        <v>0.01896393794917839</v>
      </c>
      <c r="Q617">
        <v>0.233186532516977</v>
      </c>
      <c r="R617" t="s">
        <v>776</v>
      </c>
      <c r="S617" t="s">
        <v>788</v>
      </c>
      <c r="T617">
        <v>20004.717004</v>
      </c>
      <c r="U617" s="2">
        <v>44442</v>
      </c>
      <c r="V617" t="s">
        <v>795</v>
      </c>
    </row>
    <row r="618" spans="1:22">
      <c r="A618" s="1" t="s">
        <v>638</v>
      </c>
      <c r="B618">
        <f>HYPERLINK("https://www.suredividend.com/sure-analysis-MGP/","MGM Growth Properties LLC")</f>
        <v>0</v>
      </c>
      <c r="C618">
        <v>39.21</v>
      </c>
      <c r="D618">
        <v>38</v>
      </c>
      <c r="E618">
        <v>1.031842105263158</v>
      </c>
      <c r="F618">
        <v>0.05304769191532772</v>
      </c>
      <c r="G618">
        <v>-0.006249521312472917</v>
      </c>
      <c r="H618">
        <v>0.0702</v>
      </c>
      <c r="I618">
        <v>0.1065869197843559</v>
      </c>
      <c r="J618" t="s">
        <v>773</v>
      </c>
      <c r="K618" t="s">
        <v>366</v>
      </c>
      <c r="L618">
        <v>2.54</v>
      </c>
      <c r="M618">
        <v>2.08</v>
      </c>
      <c r="N618">
        <v>0.8188976377952756</v>
      </c>
      <c r="O618">
        <v>5</v>
      </c>
      <c r="P618">
        <v>0.03994755272054218</v>
      </c>
      <c r="Q618">
        <v>0.477509524114568</v>
      </c>
      <c r="R618" t="s">
        <v>777</v>
      </c>
      <c r="S618" t="s">
        <v>789</v>
      </c>
      <c r="T618">
        <v>6142.387813</v>
      </c>
      <c r="U618" s="2">
        <v>44443</v>
      </c>
      <c r="V618" t="s">
        <v>796</v>
      </c>
    </row>
    <row r="619" spans="1:22">
      <c r="A619" s="1" t="s">
        <v>639</v>
      </c>
      <c r="B619">
        <f>HYPERLINK("https://www.suredividend.com/sure-analysis-PMT/","Pennymac Mortgage Investment Trust")</f>
        <v>0</v>
      </c>
      <c r="C619">
        <v>20.27</v>
      </c>
      <c r="D619">
        <v>23</v>
      </c>
      <c r="E619">
        <v>0.8813043478260869</v>
      </c>
      <c r="F619">
        <v>0.0927479033053774</v>
      </c>
      <c r="G619">
        <v>0.02559245562059309</v>
      </c>
      <c r="H619">
        <v>0.01</v>
      </c>
      <c r="I619">
        <v>0.1061852885647248</v>
      </c>
      <c r="J619" t="s">
        <v>773</v>
      </c>
      <c r="K619" t="s">
        <v>772</v>
      </c>
      <c r="L619">
        <v>2.53</v>
      </c>
      <c r="M619">
        <v>1.88</v>
      </c>
      <c r="N619">
        <v>0.7430830039525692</v>
      </c>
      <c r="O619">
        <v>0</v>
      </c>
      <c r="P619">
        <v>0</v>
      </c>
      <c r="Q619">
        <v>0.288309245064765</v>
      </c>
      <c r="R619" t="s">
        <v>777</v>
      </c>
      <c r="S619" t="s">
        <v>786</v>
      </c>
      <c r="T619">
        <v>1983.872514</v>
      </c>
      <c r="U619" s="2">
        <v>44417</v>
      </c>
      <c r="V619" t="s">
        <v>792</v>
      </c>
    </row>
    <row r="620" spans="1:22">
      <c r="A620" s="1" t="s">
        <v>640</v>
      </c>
      <c r="B620">
        <f>HYPERLINK("https://www.suredividend.com/sure-analysis-WEN/","Wendy`s Co")</f>
        <v>0</v>
      </c>
      <c r="C620">
        <v>22.15</v>
      </c>
      <c r="D620">
        <v>24</v>
      </c>
      <c r="E620">
        <v>0.9229166666666666</v>
      </c>
      <c r="F620">
        <v>0.02167042889390519</v>
      </c>
      <c r="G620">
        <v>0.01617265096471576</v>
      </c>
      <c r="H620">
        <v>0.07000000000000001</v>
      </c>
      <c r="I620">
        <v>0.1036429991356207</v>
      </c>
      <c r="J620" t="s">
        <v>773</v>
      </c>
      <c r="K620" t="s">
        <v>773</v>
      </c>
      <c r="L620">
        <v>0.8</v>
      </c>
      <c r="M620">
        <v>0.48</v>
      </c>
      <c r="N620">
        <v>0.6</v>
      </c>
      <c r="O620">
        <v>0</v>
      </c>
      <c r="P620">
        <v>0.02760046099310043</v>
      </c>
      <c r="Q620">
        <v>-0.072973515920581</v>
      </c>
      <c r="R620" t="s">
        <v>775</v>
      </c>
      <c r="S620" t="s">
        <v>785</v>
      </c>
      <c r="T620">
        <v>4934.747422</v>
      </c>
      <c r="U620" s="2">
        <v>44419</v>
      </c>
      <c r="V620" t="s">
        <v>792</v>
      </c>
    </row>
    <row r="621" spans="1:22">
      <c r="A621" s="1" t="s">
        <v>641</v>
      </c>
      <c r="B621">
        <f>HYPERLINK("https://www.suredividend.com/sure-analysis-SSREY/","Swiss Re Ltd")</f>
        <v>0</v>
      </c>
      <c r="C621">
        <v>21.63</v>
      </c>
      <c r="D621">
        <v>21</v>
      </c>
      <c r="E621">
        <v>1.03</v>
      </c>
      <c r="F621">
        <v>0.07443365695792881</v>
      </c>
      <c r="G621">
        <v>-0.005894320376609308</v>
      </c>
      <c r="H621">
        <v>0.05</v>
      </c>
      <c r="I621">
        <v>0.1032630701710506</v>
      </c>
      <c r="J621" t="s">
        <v>773</v>
      </c>
      <c r="K621" t="s">
        <v>366</v>
      </c>
      <c r="L621">
        <v>1.75</v>
      </c>
      <c r="M621">
        <v>1.61</v>
      </c>
      <c r="N621">
        <v>0.92</v>
      </c>
      <c r="O621">
        <v>5</v>
      </c>
      <c r="P621">
        <v>0.02027871203234244</v>
      </c>
      <c r="Q621">
        <v>0.117252066115702</v>
      </c>
      <c r="R621" t="s">
        <v>775</v>
      </c>
      <c r="S621" t="s">
        <v>786</v>
      </c>
      <c r="T621">
        <v>27469.866915</v>
      </c>
      <c r="U621" s="2">
        <v>44408</v>
      </c>
      <c r="V621" t="s">
        <v>790</v>
      </c>
    </row>
    <row r="622" spans="1:22">
      <c r="A622" s="1" t="s">
        <v>642</v>
      </c>
      <c r="B622">
        <f>HYPERLINK("https://www.suredividend.com/sure-analysis-SBRA/","Sabra Healthcare REIT Inc")</f>
        <v>0</v>
      </c>
      <c r="C622">
        <v>14.68</v>
      </c>
      <c r="D622">
        <v>14.8</v>
      </c>
      <c r="E622">
        <v>0.9918918918918919</v>
      </c>
      <c r="F622">
        <v>0.08174386920980926</v>
      </c>
      <c r="G622">
        <v>0.001629557805413295</v>
      </c>
      <c r="H622">
        <v>0.034</v>
      </c>
      <c r="I622">
        <v>0.1013692800696664</v>
      </c>
      <c r="J622" t="s">
        <v>773</v>
      </c>
      <c r="K622" t="s">
        <v>366</v>
      </c>
      <c r="L622">
        <v>1.61</v>
      </c>
      <c r="M622">
        <v>1.2</v>
      </c>
      <c r="N622">
        <v>0.7453416149068323</v>
      </c>
      <c r="O622">
        <v>0</v>
      </c>
      <c r="P622">
        <v>0.01613736474159566</v>
      </c>
      <c r="Q622">
        <v>0.084074880921611</v>
      </c>
      <c r="R622" t="s">
        <v>777</v>
      </c>
      <c r="S622" t="s">
        <v>789</v>
      </c>
      <c r="T622">
        <v>3241.697847</v>
      </c>
      <c r="U622" s="2">
        <v>44420</v>
      </c>
      <c r="V622" t="s">
        <v>800</v>
      </c>
    </row>
    <row r="623" spans="1:22">
      <c r="A623" s="1" t="s">
        <v>643</v>
      </c>
      <c r="B623">
        <f>HYPERLINK("https://www.suredividend.com/sure-analysis-EVA/","Enviva Partners LP")</f>
        <v>0</v>
      </c>
      <c r="C623">
        <v>56.31</v>
      </c>
      <c r="D623">
        <v>54</v>
      </c>
      <c r="E623">
        <v>1.042777777777778</v>
      </c>
      <c r="F623">
        <v>0.05789380216657786</v>
      </c>
      <c r="G623">
        <v>-0.008342624085829198</v>
      </c>
      <c r="H623">
        <v>0.055</v>
      </c>
      <c r="I623">
        <v>0.1013144243830537</v>
      </c>
      <c r="J623" t="s">
        <v>773</v>
      </c>
      <c r="K623" t="s">
        <v>366</v>
      </c>
      <c r="L623">
        <v>4.58</v>
      </c>
      <c r="M623">
        <v>3.26</v>
      </c>
      <c r="N623">
        <v>0.7117903930131004</v>
      </c>
      <c r="O623">
        <v>4</v>
      </c>
      <c r="P623">
        <v>0.07999957023861581</v>
      </c>
      <c r="Q623">
        <v>0.448861443458124</v>
      </c>
      <c r="R623" t="s">
        <v>775</v>
      </c>
      <c r="S623" t="s">
        <v>781</v>
      </c>
      <c r="T623">
        <v>2534.404928</v>
      </c>
      <c r="U623" s="2">
        <v>44420</v>
      </c>
      <c r="V623" t="s">
        <v>792</v>
      </c>
    </row>
    <row r="624" spans="1:22">
      <c r="A624" s="1" t="s">
        <v>644</v>
      </c>
      <c r="B624">
        <f>HYPERLINK("https://www.suredividend.com/sure-analysis-FCPT/","Four Corners Property Trust Inc")</f>
        <v>0</v>
      </c>
      <c r="C624">
        <v>27.2</v>
      </c>
      <c r="D624">
        <v>29</v>
      </c>
      <c r="E624">
        <v>0.9379310344827586</v>
      </c>
      <c r="F624">
        <v>0.04705882352941176</v>
      </c>
      <c r="G624">
        <v>0.01289824528018912</v>
      </c>
      <c r="H624">
        <v>0.05</v>
      </c>
      <c r="I624">
        <v>0.100975995226974</v>
      </c>
      <c r="J624" t="s">
        <v>773</v>
      </c>
      <c r="K624" t="s">
        <v>489</v>
      </c>
      <c r="L624">
        <v>1.55</v>
      </c>
      <c r="M624">
        <v>1.28</v>
      </c>
      <c r="N624">
        <v>0.8258064516129032</v>
      </c>
      <c r="O624">
        <v>4</v>
      </c>
      <c r="P624">
        <v>0.02946206823925857</v>
      </c>
      <c r="Q624">
        <v>0.015254952167307</v>
      </c>
      <c r="R624" t="s">
        <v>777</v>
      </c>
      <c r="S624" t="s">
        <v>789</v>
      </c>
      <c r="T624">
        <v>2072.705307</v>
      </c>
      <c r="U624" s="2">
        <v>44445</v>
      </c>
      <c r="V624" t="s">
        <v>796</v>
      </c>
    </row>
    <row r="625" spans="1:22">
      <c r="A625" s="1" t="s">
        <v>645</v>
      </c>
      <c r="B625">
        <f>HYPERLINK("https://www.suredividend.com/sure-analysis-UMH/","UMH Properties Inc")</f>
        <v>0</v>
      </c>
      <c r="C625">
        <v>22.58</v>
      </c>
      <c r="D625">
        <v>25</v>
      </c>
      <c r="E625">
        <v>0.9031999999999999</v>
      </c>
      <c r="F625">
        <v>0.03365810451727193</v>
      </c>
      <c r="G625">
        <v>0.02057097820402398</v>
      </c>
      <c r="H625">
        <v>0.051</v>
      </c>
      <c r="I625">
        <v>0.09942156889427034</v>
      </c>
      <c r="J625" t="s">
        <v>773</v>
      </c>
      <c r="K625" t="s">
        <v>489</v>
      </c>
      <c r="L625">
        <v>0.86</v>
      </c>
      <c r="M625">
        <v>0.76</v>
      </c>
      <c r="N625">
        <v>0.8837209302325582</v>
      </c>
      <c r="O625">
        <v>1</v>
      </c>
      <c r="P625">
        <v>0.03439350143683439</v>
      </c>
      <c r="Q625">
        <v>0.627234925736687</v>
      </c>
      <c r="R625" t="s">
        <v>777</v>
      </c>
      <c r="S625" t="s">
        <v>789</v>
      </c>
      <c r="T625">
        <v>1071.033392</v>
      </c>
      <c r="U625" s="2">
        <v>44452</v>
      </c>
      <c r="V625" t="s">
        <v>800</v>
      </c>
    </row>
    <row r="626" spans="1:22">
      <c r="A626" s="1" t="s">
        <v>646</v>
      </c>
      <c r="B626">
        <f>HYPERLINK("https://www.suredividend.com/sure-analysis-PSX/","Phillips 66")</f>
        <v>0</v>
      </c>
      <c r="C626">
        <v>82.13</v>
      </c>
      <c r="D626">
        <v>84</v>
      </c>
      <c r="E626">
        <v>0.9777380952380952</v>
      </c>
      <c r="F626">
        <v>0.04383294776573725</v>
      </c>
      <c r="G626">
        <v>0.004512840550714659</v>
      </c>
      <c r="H626">
        <v>0.06</v>
      </c>
      <c r="I626">
        <v>0.09887151357506418</v>
      </c>
      <c r="J626" t="s">
        <v>773</v>
      </c>
      <c r="K626" t="s">
        <v>489</v>
      </c>
      <c r="L626">
        <v>2.5</v>
      </c>
      <c r="M626">
        <v>3.6</v>
      </c>
      <c r="N626">
        <v>1.44</v>
      </c>
      <c r="O626">
        <v>8</v>
      </c>
      <c r="P626">
        <v>0.02129568760013512</v>
      </c>
      <c r="Q626">
        <v>0.6278097208761191</v>
      </c>
      <c r="R626" t="s">
        <v>775</v>
      </c>
      <c r="S626" t="s">
        <v>788</v>
      </c>
      <c r="T626">
        <v>35972.070079</v>
      </c>
      <c r="U626" s="2">
        <v>44427</v>
      </c>
      <c r="V626" t="s">
        <v>795</v>
      </c>
    </row>
    <row r="627" spans="1:22">
      <c r="A627" s="1" t="s">
        <v>647</v>
      </c>
      <c r="B627">
        <f>HYPERLINK("https://www.suredividend.com/sure-analysis-TRP/","TC Energy Corporation")</f>
        <v>0</v>
      </c>
      <c r="C627">
        <v>49.81</v>
      </c>
      <c r="D627">
        <v>53</v>
      </c>
      <c r="E627">
        <v>0.9398113207547171</v>
      </c>
      <c r="F627">
        <v>0.05541056012848825</v>
      </c>
      <c r="G627">
        <v>0.01249261818792347</v>
      </c>
      <c r="H627">
        <v>0.04</v>
      </c>
      <c r="I627">
        <v>0.09823111880507995</v>
      </c>
      <c r="J627" t="s">
        <v>773</v>
      </c>
      <c r="K627" t="s">
        <v>366</v>
      </c>
      <c r="L627">
        <v>3.3</v>
      </c>
      <c r="M627">
        <v>2.76</v>
      </c>
      <c r="N627">
        <v>0.8363636363636363</v>
      </c>
      <c r="O627">
        <v>6</v>
      </c>
      <c r="P627">
        <v>0.03002598081465924</v>
      </c>
      <c r="Q627">
        <v>0.20560955774146</v>
      </c>
      <c r="R627" t="s">
        <v>775</v>
      </c>
      <c r="S627" t="s">
        <v>788</v>
      </c>
      <c r="T627">
        <v>48773.902588</v>
      </c>
      <c r="U627" s="2">
        <v>44438</v>
      </c>
      <c r="V627" t="s">
        <v>795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8.32</v>
      </c>
      <c r="D628">
        <v>9</v>
      </c>
      <c r="E628">
        <v>0.9244444444444445</v>
      </c>
      <c r="F628">
        <v>0.1021634615384615</v>
      </c>
      <c r="G628">
        <v>0.01583655433814157</v>
      </c>
      <c r="H628">
        <v>0</v>
      </c>
      <c r="I628">
        <v>0.09753533299275952</v>
      </c>
      <c r="J628" t="s">
        <v>773</v>
      </c>
      <c r="K628" t="s">
        <v>366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0.38373775508507</v>
      </c>
      <c r="R628" t="s">
        <v>777</v>
      </c>
      <c r="S628" t="s">
        <v>789</v>
      </c>
      <c r="T628">
        <v>980.26106</v>
      </c>
      <c r="U628" s="2">
        <v>44431</v>
      </c>
      <c r="V628" t="s">
        <v>790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6.51</v>
      </c>
      <c r="D629">
        <v>6.3</v>
      </c>
      <c r="E629">
        <v>1.033333333333333</v>
      </c>
      <c r="F629">
        <v>0.1044546850998464</v>
      </c>
      <c r="G629">
        <v>-0.00653650804430439</v>
      </c>
      <c r="H629">
        <v>0.018</v>
      </c>
      <c r="I629">
        <v>0.09711288600808921</v>
      </c>
      <c r="J629" t="s">
        <v>773</v>
      </c>
      <c r="K629" t="s">
        <v>366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0.32640586797066</v>
      </c>
      <c r="R629" t="s">
        <v>777</v>
      </c>
      <c r="S629" t="s">
        <v>789</v>
      </c>
      <c r="T629">
        <v>2043.379378</v>
      </c>
      <c r="U629" s="2">
        <v>44420</v>
      </c>
      <c r="V629" t="s">
        <v>800</v>
      </c>
    </row>
    <row r="630" spans="1:22">
      <c r="A630" s="1" t="s">
        <v>650</v>
      </c>
      <c r="B630">
        <f>HYPERLINK("https://www.suredividend.com/sure-analysis-QSR/","Restaurant Brands International Inc")</f>
        <v>0</v>
      </c>
      <c r="C630">
        <v>62.23</v>
      </c>
      <c r="D630">
        <v>53</v>
      </c>
      <c r="E630">
        <v>1.174150943396226</v>
      </c>
      <c r="F630">
        <v>0.03406717017515668</v>
      </c>
      <c r="G630">
        <v>-0.03159903458951896</v>
      </c>
      <c r="H630">
        <v>0.1</v>
      </c>
      <c r="I630">
        <v>0.0931258677358775</v>
      </c>
      <c r="J630" t="s">
        <v>773</v>
      </c>
      <c r="K630" t="s">
        <v>489</v>
      </c>
      <c r="L630">
        <v>2.8</v>
      </c>
      <c r="M630">
        <v>2.12</v>
      </c>
      <c r="N630">
        <v>0.7571428571428572</v>
      </c>
      <c r="O630">
        <v>9</v>
      </c>
      <c r="P630">
        <v>0.03517300006217261</v>
      </c>
      <c r="Q630">
        <v>0.079237128670802</v>
      </c>
      <c r="R630" t="s">
        <v>775</v>
      </c>
      <c r="S630" t="s">
        <v>785</v>
      </c>
      <c r="T630">
        <v>19194.827134</v>
      </c>
      <c r="U630" s="2">
        <v>44424</v>
      </c>
      <c r="V630" t="s">
        <v>795</v>
      </c>
    </row>
    <row r="631" spans="1:22">
      <c r="A631" s="1" t="s">
        <v>651</v>
      </c>
      <c r="B631">
        <f>HYPERLINK("https://www.suredividend.com/sure-analysis-GSK/","Glaxosmithkline plc")</f>
        <v>0</v>
      </c>
      <c r="C631">
        <v>38.71</v>
      </c>
      <c r="D631">
        <v>40</v>
      </c>
      <c r="E631">
        <v>0.96775</v>
      </c>
      <c r="F631">
        <v>0.06587445104624128</v>
      </c>
      <c r="G631">
        <v>0.006577837473530801</v>
      </c>
      <c r="H631">
        <v>0.03</v>
      </c>
      <c r="I631">
        <v>0.09279077794654134</v>
      </c>
      <c r="J631" t="s">
        <v>773</v>
      </c>
      <c r="K631" t="s">
        <v>366</v>
      </c>
      <c r="L631">
        <v>2.69</v>
      </c>
      <c r="M631">
        <v>2.55</v>
      </c>
      <c r="N631">
        <v>0.9479553903345724</v>
      </c>
      <c r="O631">
        <v>3</v>
      </c>
      <c r="P631">
        <v>0.03026822589808931</v>
      </c>
      <c r="Q631">
        <v>0.090293542735789</v>
      </c>
      <c r="R631" t="s">
        <v>775</v>
      </c>
      <c r="S631" t="s">
        <v>780</v>
      </c>
      <c r="T631">
        <v>97376.479735</v>
      </c>
      <c r="U631" s="2">
        <v>44407</v>
      </c>
      <c r="V631" t="s">
        <v>791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47.21</v>
      </c>
      <c r="D632">
        <v>49</v>
      </c>
      <c r="E632">
        <v>0.963469387755102</v>
      </c>
      <c r="F632">
        <v>0.05295488244016098</v>
      </c>
      <c r="G632">
        <v>0.007470680032462429</v>
      </c>
      <c r="H632">
        <v>0.04</v>
      </c>
      <c r="I632">
        <v>0.09074108178667184</v>
      </c>
      <c r="J632" t="s">
        <v>773</v>
      </c>
      <c r="K632" t="s">
        <v>366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0.44002733032171</v>
      </c>
      <c r="R632" t="s">
        <v>777</v>
      </c>
      <c r="S632" t="s">
        <v>789</v>
      </c>
      <c r="T632">
        <v>5622.889831</v>
      </c>
      <c r="U632" s="2">
        <v>44413</v>
      </c>
      <c r="V632" t="s">
        <v>790</v>
      </c>
    </row>
    <row r="633" spans="1:22">
      <c r="A633" s="1" t="s">
        <v>653</v>
      </c>
      <c r="B633">
        <f>HYPERLINK("https://www.suredividend.com/sure-analysis-USAC/","USA Compression Partners LP")</f>
        <v>0</v>
      </c>
      <c r="C633">
        <v>16.94</v>
      </c>
      <c r="D633">
        <v>14.6</v>
      </c>
      <c r="E633">
        <v>1.16027397260274</v>
      </c>
      <c r="F633">
        <v>0.1239669421487603</v>
      </c>
      <c r="G633">
        <v>-0.02929360679146131</v>
      </c>
      <c r="H633">
        <v>0.01</v>
      </c>
      <c r="I633">
        <v>0.08815753806956161</v>
      </c>
      <c r="J633" t="s">
        <v>773</v>
      </c>
      <c r="K633" t="s">
        <v>366</v>
      </c>
      <c r="L633">
        <v>2.09</v>
      </c>
      <c r="M633">
        <v>2.1</v>
      </c>
      <c r="N633">
        <v>1.004784688995215</v>
      </c>
      <c r="O633">
        <v>0</v>
      </c>
      <c r="P633">
        <v>0</v>
      </c>
      <c r="Q633">
        <v>0.8242319165203901</v>
      </c>
      <c r="R633" t="s">
        <v>776</v>
      </c>
      <c r="S633" t="s">
        <v>788</v>
      </c>
      <c r="T633">
        <v>1644.318707</v>
      </c>
      <c r="U633" s="2">
        <v>44421</v>
      </c>
      <c r="V633" t="s">
        <v>792</v>
      </c>
    </row>
    <row r="634" spans="1:22">
      <c r="A634" s="1" t="s">
        <v>654</v>
      </c>
      <c r="B634">
        <f>HYPERLINK("https://www.suredividend.com/sure-analysis-VST/","Vistra Corp")</f>
        <v>0</v>
      </c>
      <c r="C634">
        <v>17.9</v>
      </c>
      <c r="D634">
        <v>16</v>
      </c>
      <c r="E634">
        <v>1.11875</v>
      </c>
      <c r="F634">
        <v>0.0335195530726257</v>
      </c>
      <c r="G634">
        <v>-0.02219244087647487</v>
      </c>
      <c r="H634">
        <v>0.08</v>
      </c>
      <c r="I634">
        <v>0.08813425680729048</v>
      </c>
      <c r="J634" t="s">
        <v>773</v>
      </c>
      <c r="K634" t="s">
        <v>773</v>
      </c>
      <c r="L634">
        <v>-1.34</v>
      </c>
      <c r="M634">
        <v>0.6</v>
      </c>
      <c r="N634">
        <v>9.99</v>
      </c>
      <c r="O634">
        <v>1</v>
      </c>
      <c r="P634">
        <v>0.0796084730466029</v>
      </c>
      <c r="Q634">
        <v>0.027483755424425</v>
      </c>
      <c r="R634" t="s">
        <v>775</v>
      </c>
      <c r="S634" t="s">
        <v>787</v>
      </c>
      <c r="T634">
        <v>8637.085947</v>
      </c>
      <c r="U634" s="2">
        <v>44414</v>
      </c>
      <c r="V634" t="s">
        <v>792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18.73</v>
      </c>
      <c r="D635">
        <v>18.3</v>
      </c>
      <c r="E635">
        <v>1.023497267759563</v>
      </c>
      <c r="F635">
        <v>0.09610250934329952</v>
      </c>
      <c r="G635">
        <v>-0.004634319570074985</v>
      </c>
      <c r="H635">
        <v>0.01</v>
      </c>
      <c r="I635">
        <v>0.08759369534424488</v>
      </c>
      <c r="J635" t="s">
        <v>773</v>
      </c>
      <c r="K635" t="s">
        <v>366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0.5682826760445451</v>
      </c>
      <c r="R635" t="s">
        <v>777</v>
      </c>
      <c r="S635" t="s">
        <v>786</v>
      </c>
      <c r="T635">
        <v>938.786128</v>
      </c>
      <c r="U635" s="2">
        <v>44418</v>
      </c>
      <c r="V635" t="s">
        <v>790</v>
      </c>
    </row>
    <row r="636" spans="1:22">
      <c r="A636" s="1" t="s">
        <v>656</v>
      </c>
      <c r="B636">
        <f>HYPERLINK("https://www.suredividend.com/sure-analysis-HR/","Healthcare Realty Trust, Inc.")</f>
        <v>0</v>
      </c>
      <c r="C636">
        <v>31.34</v>
      </c>
      <c r="D636">
        <v>31</v>
      </c>
      <c r="E636">
        <v>1.010967741935484</v>
      </c>
      <c r="F636">
        <v>0.03860880663688577</v>
      </c>
      <c r="G636">
        <v>-0.002179228514692322</v>
      </c>
      <c r="H636">
        <v>0.06</v>
      </c>
      <c r="I636">
        <v>0.08756462006240895</v>
      </c>
      <c r="J636" t="s">
        <v>773</v>
      </c>
      <c r="K636" t="s">
        <v>489</v>
      </c>
      <c r="L636">
        <v>1.7</v>
      </c>
      <c r="M636">
        <v>1.21</v>
      </c>
      <c r="N636">
        <v>0.711764705882353</v>
      </c>
      <c r="O636">
        <v>1</v>
      </c>
      <c r="P636">
        <v>0.008131151974167583</v>
      </c>
      <c r="Q636">
        <v>0.074678865106199</v>
      </c>
      <c r="R636" t="s">
        <v>777</v>
      </c>
      <c r="S636" t="s">
        <v>789</v>
      </c>
      <c r="T636">
        <v>4560.89945</v>
      </c>
      <c r="U636" s="2">
        <v>44425</v>
      </c>
      <c r="V636" t="s">
        <v>792</v>
      </c>
    </row>
    <row r="637" spans="1:22">
      <c r="A637" s="1" t="s">
        <v>657</v>
      </c>
      <c r="B637">
        <f>HYPERLINK("https://www.suredividend.com/sure-analysis-ORC/","Orchid Island Capital Inc")</f>
        <v>0</v>
      </c>
      <c r="C637">
        <v>5.02</v>
      </c>
      <c r="D637">
        <v>3.8</v>
      </c>
      <c r="E637">
        <v>1.321052631578947</v>
      </c>
      <c r="F637">
        <v>0.1553784860557769</v>
      </c>
      <c r="G637">
        <v>-0.0541637038709567</v>
      </c>
      <c r="H637">
        <v>-0.008</v>
      </c>
      <c r="I637">
        <v>0.08677236322645143</v>
      </c>
      <c r="J637" t="s">
        <v>773</v>
      </c>
      <c r="K637" t="s">
        <v>772</v>
      </c>
      <c r="L637">
        <v>1.06</v>
      </c>
      <c r="M637">
        <v>0.78</v>
      </c>
      <c r="N637">
        <v>0.7358490566037735</v>
      </c>
      <c r="O637">
        <v>0</v>
      </c>
      <c r="P637">
        <v>0.005076403090295889</v>
      </c>
      <c r="Q637">
        <v>0.114267957027434</v>
      </c>
      <c r="R637" t="s">
        <v>777</v>
      </c>
      <c r="S637" t="s">
        <v>789</v>
      </c>
      <c r="T637">
        <v>693.036803</v>
      </c>
      <c r="U637" s="2">
        <v>44415</v>
      </c>
      <c r="V637" t="s">
        <v>800</v>
      </c>
    </row>
    <row r="638" spans="1:22">
      <c r="A638" s="1" t="s">
        <v>658</v>
      </c>
      <c r="B638">
        <f>HYPERLINK("https://www.suredividend.com/sure-analysis-AAT/","American Assets Trust Inc")</f>
        <v>0</v>
      </c>
      <c r="C638">
        <v>38.22</v>
      </c>
      <c r="D638">
        <v>38</v>
      </c>
      <c r="E638">
        <v>1.005789473684211</v>
      </c>
      <c r="F638">
        <v>0.03139717425431711</v>
      </c>
      <c r="G638">
        <v>-0.001153889574010414</v>
      </c>
      <c r="H638">
        <v>0.06</v>
      </c>
      <c r="I638">
        <v>0.0862836987816773</v>
      </c>
      <c r="J638" t="s">
        <v>773</v>
      </c>
      <c r="K638" t="s">
        <v>489</v>
      </c>
      <c r="L638">
        <v>1.92</v>
      </c>
      <c r="M638">
        <v>1.2</v>
      </c>
      <c r="N638">
        <v>0.625</v>
      </c>
      <c r="O638">
        <v>1</v>
      </c>
      <c r="P638">
        <v>0.04978904632428516</v>
      </c>
      <c r="Q638">
        <v>0.506610638515937</v>
      </c>
      <c r="R638" t="s">
        <v>777</v>
      </c>
      <c r="S638" t="s">
        <v>789</v>
      </c>
      <c r="T638">
        <v>2311.242324</v>
      </c>
      <c r="U638" s="2">
        <v>44475</v>
      </c>
      <c r="V638" t="s">
        <v>795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45.05</v>
      </c>
      <c r="D639">
        <v>44</v>
      </c>
      <c r="E639">
        <v>1.023863636363636</v>
      </c>
      <c r="F639">
        <v>0.03840177580466149</v>
      </c>
      <c r="G639">
        <v>-0.004705564007149388</v>
      </c>
      <c r="H639">
        <v>0.06</v>
      </c>
      <c r="I639">
        <v>0.08603933562925414</v>
      </c>
      <c r="J639" t="s">
        <v>773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-0.07864731928296001</v>
      </c>
      <c r="R639" t="s">
        <v>777</v>
      </c>
      <c r="S639" t="s">
        <v>789</v>
      </c>
      <c r="T639">
        <v>1112.920426</v>
      </c>
      <c r="U639" s="2">
        <v>44430</v>
      </c>
      <c r="V639" t="s">
        <v>792</v>
      </c>
    </row>
    <row r="640" spans="1:22">
      <c r="A640" s="1" t="s">
        <v>660</v>
      </c>
      <c r="B640">
        <f>HYPERLINK("https://www.suredividend.com/sure-analysis-GSBD/","Goldman Sachs BDC Inc")</f>
        <v>0</v>
      </c>
      <c r="C640">
        <v>18.69</v>
      </c>
      <c r="D640">
        <v>19.2</v>
      </c>
      <c r="E640">
        <v>0.9734375000000001</v>
      </c>
      <c r="F640">
        <v>0.09630818619582664</v>
      </c>
      <c r="G640">
        <v>0.005398853077448473</v>
      </c>
      <c r="H640">
        <v>0</v>
      </c>
      <c r="I640">
        <v>0.08574530833512317</v>
      </c>
      <c r="J640" t="s">
        <v>773</v>
      </c>
      <c r="K640" t="s">
        <v>366</v>
      </c>
      <c r="L640">
        <v>2</v>
      </c>
      <c r="M640">
        <v>1.8</v>
      </c>
      <c r="N640">
        <v>0.9</v>
      </c>
      <c r="O640">
        <v>0</v>
      </c>
      <c r="P640">
        <v>0</v>
      </c>
      <c r="Q640">
        <v>0.35490746177769</v>
      </c>
      <c r="R640" t="s">
        <v>778</v>
      </c>
      <c r="S640" t="s">
        <v>786</v>
      </c>
      <c r="T640">
        <v>1901.630516</v>
      </c>
      <c r="U640" s="2">
        <v>44416</v>
      </c>
      <c r="V640" t="s">
        <v>790</v>
      </c>
    </row>
    <row r="641" spans="1:22">
      <c r="A641" s="1" t="s">
        <v>661</v>
      </c>
      <c r="B641">
        <f>HYPERLINK("https://www.suredividend.com/sure-analysis-AQN/","Algonquin Power &amp; Utilities Corp")</f>
        <v>0</v>
      </c>
      <c r="C641">
        <v>14.52</v>
      </c>
      <c r="D641">
        <v>13</v>
      </c>
      <c r="E641">
        <v>1.116923076923077</v>
      </c>
      <c r="F641">
        <v>0.04683195592286502</v>
      </c>
      <c r="G641">
        <v>-0.02187277489357953</v>
      </c>
      <c r="H641">
        <v>0.065</v>
      </c>
      <c r="I641">
        <v>0.08485537832140255</v>
      </c>
      <c r="J641" t="s">
        <v>773</v>
      </c>
      <c r="K641" t="s">
        <v>489</v>
      </c>
      <c r="L641">
        <v>0.74</v>
      </c>
      <c r="M641">
        <v>0.68</v>
      </c>
      <c r="N641">
        <v>0.918918918918919</v>
      </c>
      <c r="O641">
        <v>9</v>
      </c>
      <c r="P641">
        <v>0.05530068195228077</v>
      </c>
      <c r="Q641">
        <v>-0.032567560364586</v>
      </c>
      <c r="R641" t="s">
        <v>775</v>
      </c>
      <c r="S641" t="s">
        <v>787</v>
      </c>
      <c r="T641">
        <v>9033.701432</v>
      </c>
      <c r="U641" s="2">
        <v>44423</v>
      </c>
      <c r="V641" t="s">
        <v>799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14.35</v>
      </c>
      <c r="D642">
        <v>13.8</v>
      </c>
      <c r="E642">
        <v>1.039855072463768</v>
      </c>
      <c r="F642">
        <v>0.08641114982578398</v>
      </c>
      <c r="G642">
        <v>-0.007785802402760611</v>
      </c>
      <c r="H642">
        <v>0.02</v>
      </c>
      <c r="I642">
        <v>0.08357667077804987</v>
      </c>
      <c r="J642" t="s">
        <v>773</v>
      </c>
      <c r="K642" t="s">
        <v>366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0.275600910254586</v>
      </c>
      <c r="R642" t="s">
        <v>778</v>
      </c>
      <c r="S642" t="s">
        <v>786</v>
      </c>
      <c r="T642">
        <v>5628.320982</v>
      </c>
      <c r="U642" s="2">
        <v>44462</v>
      </c>
      <c r="V642" t="s">
        <v>790</v>
      </c>
    </row>
    <row r="643" spans="1:22">
      <c r="A643" s="1" t="s">
        <v>663</v>
      </c>
      <c r="B643">
        <f>HYPERLINK("https://www.suredividend.com/sure-analysis-SACH/","Sachem Capital Corp")</f>
        <v>0</v>
      </c>
      <c r="C643">
        <v>5.47</v>
      </c>
      <c r="D643">
        <v>5.15</v>
      </c>
      <c r="E643">
        <v>1.062135922330097</v>
      </c>
      <c r="F643">
        <v>0.08775137111517367</v>
      </c>
      <c r="G643">
        <v>-0.01198399339831102</v>
      </c>
      <c r="H643">
        <v>0.02</v>
      </c>
      <c r="I643">
        <v>0.0813080980034846</v>
      </c>
      <c r="J643" t="s">
        <v>773</v>
      </c>
      <c r="K643" t="s">
        <v>366</v>
      </c>
      <c r="L643">
        <v>0.46</v>
      </c>
      <c r="M643">
        <v>0.48</v>
      </c>
      <c r="N643">
        <v>1.043478260869565</v>
      </c>
      <c r="O643">
        <v>0</v>
      </c>
      <c r="P643">
        <v>0</v>
      </c>
      <c r="Q643">
        <v>0.509590175244929</v>
      </c>
      <c r="R643" t="s">
        <v>777</v>
      </c>
      <c r="S643" t="s">
        <v>789</v>
      </c>
      <c r="T643">
        <v>154.888137</v>
      </c>
      <c r="U643" s="2">
        <v>44427</v>
      </c>
      <c r="V643" t="s">
        <v>790</v>
      </c>
    </row>
    <row r="644" spans="1:22">
      <c r="A644" s="1" t="s">
        <v>664</v>
      </c>
      <c r="B644">
        <f>HYPERLINK("https://www.suredividend.com/sure-analysis-GNL/","Global Net Lease Inc")</f>
        <v>0</v>
      </c>
      <c r="C644">
        <v>15.87</v>
      </c>
      <c r="D644">
        <v>13</v>
      </c>
      <c r="E644">
        <v>1.220769230769231</v>
      </c>
      <c r="F644">
        <v>0.1008191556395715</v>
      </c>
      <c r="G644">
        <v>-0.03911085975796136</v>
      </c>
      <c r="H644">
        <v>0.029</v>
      </c>
      <c r="I644">
        <v>0.08114558693569474</v>
      </c>
      <c r="J644" t="s">
        <v>773</v>
      </c>
      <c r="K644" t="s">
        <v>366</v>
      </c>
      <c r="L644">
        <v>1.86</v>
      </c>
      <c r="M644">
        <v>1.6</v>
      </c>
      <c r="N644">
        <v>0.8602150537634409</v>
      </c>
      <c r="O644">
        <v>0</v>
      </c>
      <c r="P644">
        <v>0.01808400232019891</v>
      </c>
      <c r="Q644">
        <v>0.06779524168371101</v>
      </c>
      <c r="R644" t="s">
        <v>777</v>
      </c>
      <c r="S644" t="s">
        <v>789</v>
      </c>
      <c r="T644">
        <v>1591.627248</v>
      </c>
      <c r="U644" s="2">
        <v>44421</v>
      </c>
      <c r="V644" t="s">
        <v>800</v>
      </c>
    </row>
    <row r="645" spans="1:22">
      <c r="A645" s="1" t="s">
        <v>665</v>
      </c>
      <c r="B645">
        <f>HYPERLINK("https://www.suredividend.com/sure-analysis-VOD/","Vodafone Group plc")</f>
        <v>0</v>
      </c>
      <c r="C645">
        <v>15.43</v>
      </c>
      <c r="D645">
        <v>15</v>
      </c>
      <c r="E645">
        <v>1.028666666666667</v>
      </c>
      <c r="F645">
        <v>0.06999351911860013</v>
      </c>
      <c r="G645">
        <v>-0.005636746646053181</v>
      </c>
      <c r="H645">
        <v>0.03</v>
      </c>
      <c r="I645">
        <v>0.08111599309569661</v>
      </c>
      <c r="J645" t="s">
        <v>773</v>
      </c>
      <c r="K645" t="s">
        <v>366</v>
      </c>
      <c r="L645">
        <v>1.1</v>
      </c>
      <c r="M645">
        <v>1.08</v>
      </c>
      <c r="N645">
        <v>0.9818181818181818</v>
      </c>
      <c r="O645">
        <v>0</v>
      </c>
      <c r="P645">
        <v>0</v>
      </c>
      <c r="Q645">
        <v>0.120739121276611</v>
      </c>
      <c r="R645" t="s">
        <v>775</v>
      </c>
      <c r="S645" t="s">
        <v>779</v>
      </c>
      <c r="T645">
        <v>42460.543176</v>
      </c>
      <c r="U645" s="2">
        <v>44429</v>
      </c>
      <c r="V645" t="s">
        <v>793</v>
      </c>
    </row>
    <row r="646" spans="1:22">
      <c r="A646" s="1" t="s">
        <v>666</v>
      </c>
      <c r="B646">
        <f>HYPERLINK("https://www.suredividend.com/sure-analysis-SJT/","San Juan Basin Royalty Trust")</f>
        <v>0</v>
      </c>
      <c r="C646">
        <v>5.27</v>
      </c>
      <c r="D646">
        <v>5.45</v>
      </c>
      <c r="E646">
        <v>0.9669724770642201</v>
      </c>
      <c r="F646">
        <v>0.1290322580645162</v>
      </c>
      <c r="G646">
        <v>0.006739659195263759</v>
      </c>
      <c r="H646">
        <v>-0.03</v>
      </c>
      <c r="I646">
        <v>0.08084616598240313</v>
      </c>
      <c r="J646" t="s">
        <v>773</v>
      </c>
      <c r="K646" t="s">
        <v>366</v>
      </c>
      <c r="L646">
        <v>0.68</v>
      </c>
      <c r="M646">
        <v>0.68</v>
      </c>
      <c r="N646">
        <v>1</v>
      </c>
      <c r="O646">
        <v>1</v>
      </c>
      <c r="P646">
        <v>-0.03131223109334913</v>
      </c>
      <c r="Q646">
        <v>1.291503609009479</v>
      </c>
      <c r="R646" t="s">
        <v>775</v>
      </c>
      <c r="S646" t="s">
        <v>788</v>
      </c>
      <c r="T646">
        <v>245.628355</v>
      </c>
      <c r="U646" s="2">
        <v>44473</v>
      </c>
      <c r="V646" t="s">
        <v>795</v>
      </c>
    </row>
    <row r="647" spans="1:22">
      <c r="A647" s="1" t="s">
        <v>667</v>
      </c>
      <c r="B647">
        <f>HYPERLINK("https://www.suredividend.com/sure-analysis-EXR/","Extra Space Storage Inc.")</f>
        <v>0</v>
      </c>
      <c r="C647">
        <v>171.07</v>
      </c>
      <c r="D647">
        <v>144</v>
      </c>
      <c r="E647">
        <v>1.187986111111111</v>
      </c>
      <c r="F647">
        <v>0.02922780148477232</v>
      </c>
      <c r="G647">
        <v>-0.0338651961219818</v>
      </c>
      <c r="H647">
        <v>0.09</v>
      </c>
      <c r="I647">
        <v>0.08082606623423505</v>
      </c>
      <c r="J647" t="s">
        <v>773</v>
      </c>
      <c r="K647" t="s">
        <v>489</v>
      </c>
      <c r="L647">
        <v>6.53</v>
      </c>
      <c r="M647">
        <v>5</v>
      </c>
      <c r="N647">
        <v>0.7656967840735068</v>
      </c>
      <c r="O647">
        <v>11</v>
      </c>
      <c r="P647">
        <v>0.06991580420882992</v>
      </c>
      <c r="Q647">
        <v>0.5535731637876781</v>
      </c>
      <c r="R647" t="s">
        <v>777</v>
      </c>
      <c r="S647" t="s">
        <v>789</v>
      </c>
      <c r="T647">
        <v>22890.418575</v>
      </c>
      <c r="U647" s="2">
        <v>44416</v>
      </c>
      <c r="V647" t="s">
        <v>790</v>
      </c>
    </row>
    <row r="648" spans="1:22">
      <c r="A648" s="1" t="s">
        <v>668</v>
      </c>
      <c r="B648">
        <f>HYPERLINK("https://www.suredividend.com/sure-analysis-SFL/","SFL Corporation Ltd")</f>
        <v>0</v>
      </c>
      <c r="C648">
        <v>8.210000000000001</v>
      </c>
      <c r="D648">
        <v>7.57</v>
      </c>
      <c r="E648">
        <v>1.084544253632761</v>
      </c>
      <c r="F648">
        <v>0.07308160779537148</v>
      </c>
      <c r="G648">
        <v>-0.01610094266683648</v>
      </c>
      <c r="H648">
        <v>0.03</v>
      </c>
      <c r="I648">
        <v>0.08011381598110856</v>
      </c>
      <c r="J648" t="s">
        <v>773</v>
      </c>
      <c r="K648" t="s">
        <v>366</v>
      </c>
      <c r="L648">
        <v>0.89</v>
      </c>
      <c r="M648">
        <v>0.6</v>
      </c>
      <c r="N648">
        <v>0.6741573033707865</v>
      </c>
      <c r="O648">
        <v>0</v>
      </c>
      <c r="P648">
        <v>0.03131030647754507</v>
      </c>
      <c r="Q648">
        <v>0.129764689693133</v>
      </c>
      <c r="R648" t="s">
        <v>775</v>
      </c>
      <c r="S648" t="s">
        <v>782</v>
      </c>
      <c r="T648">
        <v>1051.906866</v>
      </c>
      <c r="U648" s="2">
        <v>44428</v>
      </c>
      <c r="V648" t="s">
        <v>790</v>
      </c>
    </row>
    <row r="649" spans="1:22">
      <c r="A649" s="1" t="s">
        <v>669</v>
      </c>
      <c r="B649">
        <f>HYPERLINK("https://www.suredividend.com/sure-analysis-GMRE/","Global Medical REIT Inc")</f>
        <v>0</v>
      </c>
      <c r="C649">
        <v>15.12</v>
      </c>
      <c r="D649">
        <v>14.1</v>
      </c>
      <c r="E649">
        <v>1.072340425531915</v>
      </c>
      <c r="F649">
        <v>0.05423280423280423</v>
      </c>
      <c r="G649">
        <v>-0.01387160487087136</v>
      </c>
      <c r="H649">
        <v>0.05</v>
      </c>
      <c r="I649">
        <v>0.07998607190632079</v>
      </c>
      <c r="J649" t="s">
        <v>773</v>
      </c>
      <c r="K649" t="s">
        <v>366</v>
      </c>
      <c r="L649">
        <v>0.9399999999999999</v>
      </c>
      <c r="M649">
        <v>0.82</v>
      </c>
      <c r="N649">
        <v>0.8723404255319149</v>
      </c>
      <c r="O649">
        <v>1</v>
      </c>
      <c r="P649">
        <v>0.009571122817161548</v>
      </c>
      <c r="Q649">
        <v>0.114838709677419</v>
      </c>
      <c r="R649" t="s">
        <v>777</v>
      </c>
      <c r="S649" t="s">
        <v>789</v>
      </c>
      <c r="T649">
        <v>970.657415</v>
      </c>
      <c r="U649" s="2">
        <v>44418</v>
      </c>
      <c r="V649" t="s">
        <v>790</v>
      </c>
    </row>
    <row r="650" spans="1:22">
      <c r="A650" s="1" t="s">
        <v>670</v>
      </c>
      <c r="B650">
        <f>HYPERLINK("https://www.suredividend.com/sure-analysis-NLY/","Annaly Capital Management Inc")</f>
        <v>0</v>
      </c>
      <c r="C650">
        <v>8.5</v>
      </c>
      <c r="D650">
        <v>7.8</v>
      </c>
      <c r="E650">
        <v>1.08974358974359</v>
      </c>
      <c r="F650">
        <v>0.1035294117647059</v>
      </c>
      <c r="G650">
        <v>-0.01704160668349464</v>
      </c>
      <c r="H650">
        <v>-0.002</v>
      </c>
      <c r="I650">
        <v>0.07977314297960358</v>
      </c>
      <c r="J650" t="s">
        <v>773</v>
      </c>
      <c r="K650" t="s">
        <v>366</v>
      </c>
      <c r="L650">
        <v>1.11</v>
      </c>
      <c r="M650">
        <v>0.88</v>
      </c>
      <c r="N650">
        <v>0.7927927927927927</v>
      </c>
      <c r="O650">
        <v>0</v>
      </c>
      <c r="P650">
        <v>0.02589630491023409</v>
      </c>
      <c r="Q650">
        <v>0.300887664524028</v>
      </c>
      <c r="R650" t="s">
        <v>777</v>
      </c>
      <c r="S650" t="s">
        <v>789</v>
      </c>
      <c r="T650">
        <v>12276.321155</v>
      </c>
      <c r="U650" s="2">
        <v>44415</v>
      </c>
      <c r="V650" t="s">
        <v>800</v>
      </c>
    </row>
    <row r="651" spans="1:22">
      <c r="A651" s="1" t="s">
        <v>671</v>
      </c>
      <c r="B651">
        <f>HYPERLINK("https://www.suredividend.com/sure-analysis-NSA/","National Storage Affiliates Trust")</f>
        <v>0</v>
      </c>
      <c r="C651">
        <v>54.04</v>
      </c>
      <c r="D651">
        <v>47</v>
      </c>
      <c r="E651">
        <v>1.149787234042553</v>
      </c>
      <c r="F651">
        <v>0.03034789045151739</v>
      </c>
      <c r="G651">
        <v>-0.02752934842736154</v>
      </c>
      <c r="H651">
        <v>0.08</v>
      </c>
      <c r="I651">
        <v>0.0793103862768556</v>
      </c>
      <c r="J651" t="s">
        <v>773</v>
      </c>
      <c r="K651" t="s">
        <v>489</v>
      </c>
      <c r="L651">
        <v>2.13</v>
      </c>
      <c r="M651">
        <v>1.64</v>
      </c>
      <c r="N651">
        <v>0.7699530516431925</v>
      </c>
      <c r="O651">
        <v>6</v>
      </c>
      <c r="P651">
        <v>0.06998280282640246</v>
      </c>
      <c r="Q651">
        <v>0.632781317887778</v>
      </c>
      <c r="R651" t="s">
        <v>777</v>
      </c>
      <c r="S651" t="s">
        <v>789</v>
      </c>
      <c r="T651">
        <v>4790.679235</v>
      </c>
      <c r="U651" s="2">
        <v>44427</v>
      </c>
      <c r="V651" t="s">
        <v>790</v>
      </c>
    </row>
    <row r="652" spans="1:22">
      <c r="A652" s="1" t="s">
        <v>672</v>
      </c>
      <c r="B652">
        <f>HYPERLINK("https://www.suredividend.com/sure-analysis-VIA/","Via Renewables Inc")</f>
        <v>0</v>
      </c>
      <c r="C652">
        <v>10.54</v>
      </c>
      <c r="D652">
        <v>10.6</v>
      </c>
      <c r="E652">
        <v>0.9943396226415094</v>
      </c>
      <c r="F652">
        <v>0.06925996204933586</v>
      </c>
      <c r="G652">
        <v>0.001135936288416906</v>
      </c>
      <c r="H652">
        <v>0.02</v>
      </c>
      <c r="I652">
        <v>0.07813210550870076</v>
      </c>
      <c r="J652" t="s">
        <v>773</v>
      </c>
      <c r="K652" t="s">
        <v>366</v>
      </c>
      <c r="L652">
        <v>0.85</v>
      </c>
      <c r="M652">
        <v>0.73</v>
      </c>
      <c r="N652">
        <v>0.8588235294117647</v>
      </c>
      <c r="O652">
        <v>0</v>
      </c>
      <c r="P652">
        <v>0</v>
      </c>
      <c r="Q652">
        <v>0.210944456252621</v>
      </c>
      <c r="R652" t="s">
        <v>775</v>
      </c>
      <c r="S652" t="s">
        <v>787</v>
      </c>
      <c r="T652">
        <v>164.13297</v>
      </c>
      <c r="U652" s="2">
        <v>44442</v>
      </c>
      <c r="V652" t="s">
        <v>795</v>
      </c>
    </row>
    <row r="653" spans="1:22">
      <c r="A653" s="1" t="s">
        <v>673</v>
      </c>
      <c r="B653">
        <f>HYPERLINK("https://www.suredividend.com/sure-analysis-CWCO/","Consolidated Water Co. Ltd.")</f>
        <v>0</v>
      </c>
      <c r="C653">
        <v>11.87</v>
      </c>
      <c r="D653">
        <v>12.4</v>
      </c>
      <c r="E653">
        <v>0.9572580645161289</v>
      </c>
      <c r="F653">
        <v>0.02864363942712721</v>
      </c>
      <c r="G653">
        <v>0.008774726980630199</v>
      </c>
      <c r="H653">
        <v>0.042</v>
      </c>
      <c r="I653">
        <v>0.0776225574827496</v>
      </c>
      <c r="J653" t="s">
        <v>773</v>
      </c>
      <c r="K653" t="s">
        <v>773</v>
      </c>
      <c r="L653">
        <v>0.33</v>
      </c>
      <c r="M653">
        <v>0.34</v>
      </c>
      <c r="N653">
        <v>1.03030303030303</v>
      </c>
      <c r="O653">
        <v>0</v>
      </c>
      <c r="P653">
        <v>0.0576615571948691</v>
      </c>
      <c r="Q653">
        <v>0.120805242384756</v>
      </c>
      <c r="R653" t="s">
        <v>775</v>
      </c>
      <c r="S653" t="s">
        <v>787</v>
      </c>
      <c r="T653">
        <v>180.550997</v>
      </c>
      <c r="U653" s="2">
        <v>44431</v>
      </c>
      <c r="V653" t="s">
        <v>800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21.69</v>
      </c>
      <c r="D654">
        <v>21</v>
      </c>
      <c r="E654">
        <v>1.032857142857143</v>
      </c>
      <c r="F654">
        <v>0.07929921622867681</v>
      </c>
      <c r="G654">
        <v>-0.006444919263181248</v>
      </c>
      <c r="H654">
        <v>0.015</v>
      </c>
      <c r="I654">
        <v>0.07742173708867606</v>
      </c>
      <c r="J654" t="s">
        <v>773</v>
      </c>
      <c r="K654" t="s">
        <v>366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0.36761729414806</v>
      </c>
      <c r="R654" t="s">
        <v>777</v>
      </c>
      <c r="S654" t="s">
        <v>789</v>
      </c>
      <c r="T654">
        <v>1206.776941</v>
      </c>
      <c r="U654" s="2">
        <v>44404</v>
      </c>
      <c r="V654" t="s">
        <v>790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4.31</v>
      </c>
      <c r="D655">
        <v>4.05</v>
      </c>
      <c r="E655">
        <v>1.064197530864198</v>
      </c>
      <c r="F655">
        <v>0.09280742459396753</v>
      </c>
      <c r="G655">
        <v>-0.01236709566990157</v>
      </c>
      <c r="H655">
        <v>0.01</v>
      </c>
      <c r="I655">
        <v>0.07738790305696996</v>
      </c>
      <c r="J655" t="s">
        <v>773</v>
      </c>
      <c r="K655" t="s">
        <v>366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0.7565309532542691</v>
      </c>
      <c r="R655" t="s">
        <v>775</v>
      </c>
      <c r="S655" t="s">
        <v>789</v>
      </c>
      <c r="T655">
        <v>1635.207436</v>
      </c>
      <c r="U655" s="2">
        <v>44435</v>
      </c>
      <c r="V655" t="s">
        <v>793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23.52</v>
      </c>
      <c r="D656">
        <v>21</v>
      </c>
      <c r="E656">
        <v>1.12</v>
      </c>
      <c r="F656">
        <v>0.03401360544217687</v>
      </c>
      <c r="G656">
        <v>-0.02241079899542509</v>
      </c>
      <c r="H656">
        <v>0.07000000000000001</v>
      </c>
      <c r="I656">
        <v>0.07706922178621789</v>
      </c>
      <c r="J656" t="s">
        <v>773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0.252602932326422</v>
      </c>
      <c r="R656" t="s">
        <v>777</v>
      </c>
      <c r="S656" t="s">
        <v>789</v>
      </c>
      <c r="T656">
        <v>930.973532</v>
      </c>
      <c r="U656" s="2">
        <v>44430</v>
      </c>
      <c r="V656" t="s">
        <v>792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11.26</v>
      </c>
      <c r="D657">
        <v>12.5</v>
      </c>
      <c r="E657">
        <v>0.9007999999999999</v>
      </c>
      <c r="F657">
        <v>0.06660746003552398</v>
      </c>
      <c r="G657">
        <v>0.02111422069322444</v>
      </c>
      <c r="H657">
        <v>0</v>
      </c>
      <c r="I657">
        <v>0.07612567926845659</v>
      </c>
      <c r="J657" t="s">
        <v>773</v>
      </c>
      <c r="K657" t="s">
        <v>366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0.260918253079507</v>
      </c>
      <c r="R657" t="s">
        <v>775</v>
      </c>
      <c r="S657" t="s">
        <v>780</v>
      </c>
      <c r="T657">
        <v>754.8605250000001</v>
      </c>
      <c r="U657" s="2">
        <v>44422</v>
      </c>
      <c r="V657" t="s">
        <v>790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10.02</v>
      </c>
      <c r="D658">
        <v>8.800000000000001</v>
      </c>
      <c r="E658">
        <v>1.138636363636363</v>
      </c>
      <c r="F658">
        <v>0.08383233532934131</v>
      </c>
      <c r="G658">
        <v>-0.02563205022500825</v>
      </c>
      <c r="H658">
        <v>0.03</v>
      </c>
      <c r="I658">
        <v>0.07524808079808687</v>
      </c>
      <c r="J658" t="s">
        <v>773</v>
      </c>
      <c r="K658" t="s">
        <v>366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0.059678289285827</v>
      </c>
      <c r="R658" t="s">
        <v>777</v>
      </c>
      <c r="S658" t="s">
        <v>789</v>
      </c>
      <c r="T658">
        <v>1329.072189</v>
      </c>
      <c r="U658" s="2">
        <v>44418</v>
      </c>
      <c r="V658" t="s">
        <v>791</v>
      </c>
    </row>
    <row r="659" spans="1:22">
      <c r="A659" s="1" t="s">
        <v>679</v>
      </c>
      <c r="B659">
        <f>HYPERLINK("https://www.suredividend.com/sure-analysis-EIFZF/","Exchange Income Corp.")</f>
        <v>0</v>
      </c>
      <c r="C659">
        <v>35.66</v>
      </c>
      <c r="D659">
        <v>29</v>
      </c>
      <c r="E659">
        <v>1.229655172413793</v>
      </c>
      <c r="F659">
        <v>0.05131800336511498</v>
      </c>
      <c r="G659">
        <v>-0.04050363933372914</v>
      </c>
      <c r="H659">
        <v>0.07000000000000001</v>
      </c>
      <c r="I659">
        <v>0.07414969386091297</v>
      </c>
      <c r="J659" t="s">
        <v>773</v>
      </c>
      <c r="K659" t="s">
        <v>489</v>
      </c>
      <c r="L659">
        <v>1.9</v>
      </c>
      <c r="M659">
        <v>1.83</v>
      </c>
      <c r="N659">
        <v>0.9631578947368422</v>
      </c>
      <c r="O659">
        <v>0</v>
      </c>
      <c r="P659">
        <v>0.04032911905890546</v>
      </c>
      <c r="Q659">
        <v>0.5150935780596091</v>
      </c>
      <c r="R659" t="s">
        <v>775</v>
      </c>
      <c r="S659" t="s">
        <v>782</v>
      </c>
      <c r="T659">
        <v>1356.103763</v>
      </c>
      <c r="U659" s="2">
        <v>44422</v>
      </c>
      <c r="V659" t="s">
        <v>790</v>
      </c>
    </row>
    <row r="660" spans="1:22">
      <c r="A660" s="1" t="s">
        <v>680</v>
      </c>
      <c r="B660">
        <f>HYPERLINK("https://www.suredividend.com/sure-analysis-ACRE/","Ares Commercial Real Estate Corp")</f>
        <v>0</v>
      </c>
      <c r="C660">
        <v>15.26</v>
      </c>
      <c r="D660">
        <v>15.1</v>
      </c>
      <c r="E660">
        <v>1.010596026490066</v>
      </c>
      <c r="F660">
        <v>0.08650065530799476</v>
      </c>
      <c r="G660">
        <v>-0.002105836016688789</v>
      </c>
      <c r="H660">
        <v>0</v>
      </c>
      <c r="I660">
        <v>0.07295384406233518</v>
      </c>
      <c r="J660" t="s">
        <v>773</v>
      </c>
      <c r="K660" t="s">
        <v>366</v>
      </c>
      <c r="L660">
        <v>1.48</v>
      </c>
      <c r="M660">
        <v>1.32</v>
      </c>
      <c r="N660">
        <v>0.891891891891892</v>
      </c>
      <c r="O660">
        <v>0</v>
      </c>
      <c r="P660">
        <v>0</v>
      </c>
      <c r="Q660">
        <v>0.6909898828718011</v>
      </c>
      <c r="R660" t="s">
        <v>777</v>
      </c>
      <c r="S660" t="s">
        <v>789</v>
      </c>
      <c r="T660">
        <v>717.247788</v>
      </c>
      <c r="U660" s="2">
        <v>44430</v>
      </c>
      <c r="V660" t="s">
        <v>790</v>
      </c>
    </row>
    <row r="661" spans="1:22">
      <c r="A661" s="1" t="s">
        <v>681</v>
      </c>
      <c r="B661">
        <f>HYPERLINK("https://www.suredividend.com/sure-analysis-EPR/","EPR Properties")</f>
        <v>0</v>
      </c>
      <c r="C661">
        <v>52.07</v>
      </c>
      <c r="D661">
        <v>39</v>
      </c>
      <c r="E661">
        <v>1.335128205128205</v>
      </c>
      <c r="F661">
        <v>0.05761474937584021</v>
      </c>
      <c r="G661">
        <v>-0.05616646101729594</v>
      </c>
      <c r="H661">
        <v>0.08</v>
      </c>
      <c r="I661">
        <v>0.07199811774237408</v>
      </c>
      <c r="J661" t="s">
        <v>773</v>
      </c>
      <c r="K661" t="s">
        <v>489</v>
      </c>
      <c r="L661">
        <v>2.8</v>
      </c>
      <c r="M661">
        <v>3</v>
      </c>
      <c r="N661">
        <v>1.071428571428571</v>
      </c>
      <c r="O661">
        <v>0</v>
      </c>
      <c r="P661">
        <v>0.03012896281839894</v>
      </c>
      <c r="Q661">
        <v>1.134287552926806</v>
      </c>
      <c r="R661" t="s">
        <v>777</v>
      </c>
      <c r="S661" t="s">
        <v>789</v>
      </c>
      <c r="T661">
        <v>3895.028555</v>
      </c>
      <c r="U661" s="2">
        <v>44428</v>
      </c>
      <c r="V661" t="s">
        <v>793</v>
      </c>
    </row>
    <row r="662" spans="1:22">
      <c r="A662" s="1" t="s">
        <v>682</v>
      </c>
      <c r="B662">
        <f>HYPERLINK("https://www.suredividend.com/sure-analysis-EPRT/","Essential Properties Realty Trust Inc")</f>
        <v>0</v>
      </c>
      <c r="C662">
        <v>28.01</v>
      </c>
      <c r="D662">
        <v>24</v>
      </c>
      <c r="E662">
        <v>1.167083333333333</v>
      </c>
      <c r="F662">
        <v>0.03570153516601213</v>
      </c>
      <c r="G662">
        <v>-0.03042897908588105</v>
      </c>
      <c r="H662">
        <v>0.07000000000000001</v>
      </c>
      <c r="I662">
        <v>0.07102294409581478</v>
      </c>
      <c r="J662" t="s">
        <v>773</v>
      </c>
      <c r="K662" t="s">
        <v>489</v>
      </c>
      <c r="L662">
        <v>1.31</v>
      </c>
      <c r="M662">
        <v>1</v>
      </c>
      <c r="N662">
        <v>0.7633587786259541</v>
      </c>
      <c r="O662">
        <v>2</v>
      </c>
      <c r="P662">
        <v>0.05061112176150684</v>
      </c>
      <c r="Q662">
        <v>0.509850955448346</v>
      </c>
      <c r="R662" t="s">
        <v>777</v>
      </c>
      <c r="S662" t="s">
        <v>789</v>
      </c>
      <c r="T662">
        <v>3312.359747</v>
      </c>
      <c r="U662" s="2">
        <v>44414</v>
      </c>
      <c r="V662" t="s">
        <v>792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2.74</v>
      </c>
      <c r="D663">
        <v>2.95</v>
      </c>
      <c r="E663">
        <v>0.9288135593220339</v>
      </c>
      <c r="F663">
        <v>0.0291970802919708</v>
      </c>
      <c r="G663">
        <v>0.01487905726511096</v>
      </c>
      <c r="H663">
        <v>0.03</v>
      </c>
      <c r="I663">
        <v>0.07035591593828139</v>
      </c>
      <c r="J663" t="s">
        <v>773</v>
      </c>
      <c r="K663" t="s">
        <v>489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0.144002338106968</v>
      </c>
      <c r="R663" t="s">
        <v>775</v>
      </c>
      <c r="S663" t="s">
        <v>784</v>
      </c>
      <c r="T663">
        <v>43131.587234</v>
      </c>
      <c r="U663" s="2">
        <v>44439</v>
      </c>
      <c r="V663" t="s">
        <v>798</v>
      </c>
    </row>
    <row r="664" spans="1:22">
      <c r="A664" s="1" t="s">
        <v>684</v>
      </c>
      <c r="B664">
        <f>HYPERLINK("https://www.suredividend.com/sure-analysis-BGS/","B&amp;G Foods, Inc")</f>
        <v>0</v>
      </c>
      <c r="C664">
        <v>29.18</v>
      </c>
      <c r="D664">
        <v>27</v>
      </c>
      <c r="E664">
        <v>1.080740740740741</v>
      </c>
      <c r="F664">
        <v>0.06511309115832761</v>
      </c>
      <c r="G664">
        <v>-0.01540937704946843</v>
      </c>
      <c r="H664">
        <v>0.03</v>
      </c>
      <c r="I664">
        <v>0.06934003500699437</v>
      </c>
      <c r="J664" t="s">
        <v>773</v>
      </c>
      <c r="K664" t="s">
        <v>366</v>
      </c>
      <c r="L664">
        <v>2.1</v>
      </c>
      <c r="M664">
        <v>1.9</v>
      </c>
      <c r="N664">
        <v>0.9047619047619047</v>
      </c>
      <c r="O664">
        <v>0</v>
      </c>
      <c r="P664">
        <v>0</v>
      </c>
      <c r="Q664">
        <v>0.079173940057398</v>
      </c>
      <c r="R664" t="s">
        <v>775</v>
      </c>
      <c r="S664" t="s">
        <v>784</v>
      </c>
      <c r="T664">
        <v>1891.595776</v>
      </c>
      <c r="U664" s="2">
        <v>44417</v>
      </c>
      <c r="V664" t="s">
        <v>797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12.08</v>
      </c>
      <c r="D665">
        <v>11.6</v>
      </c>
      <c r="E665">
        <v>1.041379310344828</v>
      </c>
      <c r="F665">
        <v>0.05794701986754967</v>
      </c>
      <c r="G665">
        <v>-0.008076427859839419</v>
      </c>
      <c r="H665">
        <v>0.02</v>
      </c>
      <c r="I665">
        <v>0.06929717877816022</v>
      </c>
      <c r="J665" t="s">
        <v>773</v>
      </c>
      <c r="K665" t="s">
        <v>366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1.21415741046226</v>
      </c>
      <c r="R665" t="s">
        <v>777</v>
      </c>
      <c r="S665" t="s">
        <v>789</v>
      </c>
      <c r="T665">
        <v>633.205719</v>
      </c>
      <c r="U665" s="2">
        <v>44447</v>
      </c>
      <c r="V665" t="s">
        <v>795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17.43</v>
      </c>
      <c r="D666">
        <v>17.85</v>
      </c>
      <c r="E666">
        <v>0.976470588235294</v>
      </c>
      <c r="F666">
        <v>0.07343660355708549</v>
      </c>
      <c r="G666">
        <v>0.004773486699184648</v>
      </c>
      <c r="H666">
        <v>0</v>
      </c>
      <c r="I666">
        <v>0.06827452305872272</v>
      </c>
      <c r="J666" t="s">
        <v>773</v>
      </c>
      <c r="K666" t="s">
        <v>366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0.7100306098422411</v>
      </c>
      <c r="R666" t="s">
        <v>778</v>
      </c>
      <c r="S666" t="s">
        <v>786</v>
      </c>
      <c r="T666">
        <v>425.943882</v>
      </c>
      <c r="U666" s="2">
        <v>44420</v>
      </c>
      <c r="V666" t="s">
        <v>790</v>
      </c>
    </row>
    <row r="667" spans="1:22">
      <c r="A667" s="1" t="s">
        <v>687</v>
      </c>
      <c r="B667">
        <f>HYPERLINK("https://www.suredividend.com/sure-analysis-ADC/","Agree Realty Corp.")</f>
        <v>0</v>
      </c>
      <c r="C667">
        <v>67.52</v>
      </c>
      <c r="D667">
        <v>62</v>
      </c>
      <c r="E667">
        <v>1.089032258064516</v>
      </c>
      <c r="F667">
        <v>0.03732227488151659</v>
      </c>
      <c r="G667">
        <v>-0.01691323090260621</v>
      </c>
      <c r="H667">
        <v>0.05</v>
      </c>
      <c r="I667">
        <v>0.06786870973502457</v>
      </c>
      <c r="J667" t="s">
        <v>773</v>
      </c>
      <c r="K667" t="s">
        <v>489</v>
      </c>
      <c r="L667">
        <v>3.47</v>
      </c>
      <c r="M667">
        <v>2.52</v>
      </c>
      <c r="N667">
        <v>0.7262247838616714</v>
      </c>
      <c r="O667">
        <v>10</v>
      </c>
      <c r="P667">
        <v>0.05024607263868264</v>
      </c>
      <c r="Q667">
        <v>0.04634800989319501</v>
      </c>
      <c r="R667" t="s">
        <v>777</v>
      </c>
      <c r="S667" t="s">
        <v>789</v>
      </c>
      <c r="T667">
        <v>4653.634506</v>
      </c>
      <c r="U667" s="2">
        <v>44425</v>
      </c>
      <c r="V667" t="s">
        <v>796</v>
      </c>
    </row>
    <row r="668" spans="1:22">
      <c r="A668" s="1" t="s">
        <v>688</v>
      </c>
      <c r="B668">
        <f>HYPERLINK("https://www.suredividend.com/sure-analysis-STWD/","Starwood Property Trust Inc")</f>
        <v>0</v>
      </c>
      <c r="C668">
        <v>24.95</v>
      </c>
      <c r="D668">
        <v>25</v>
      </c>
      <c r="E668">
        <v>0.998</v>
      </c>
      <c r="F668">
        <v>0.07695390781563126</v>
      </c>
      <c r="G668">
        <v>0.0004004807051283255</v>
      </c>
      <c r="H668">
        <v>0</v>
      </c>
      <c r="I668">
        <v>0.06758167312183327</v>
      </c>
      <c r="J668" t="s">
        <v>773</v>
      </c>
      <c r="K668" t="s">
        <v>366</v>
      </c>
      <c r="L668">
        <v>2</v>
      </c>
      <c r="M668">
        <v>1.92</v>
      </c>
      <c r="N668">
        <v>0.96</v>
      </c>
      <c r="O668">
        <v>0</v>
      </c>
      <c r="P668">
        <v>0</v>
      </c>
      <c r="Q668">
        <v>0.731400456617835</v>
      </c>
      <c r="R668" t="s">
        <v>777</v>
      </c>
      <c r="S668" t="s">
        <v>789</v>
      </c>
      <c r="T668">
        <v>7192.538171</v>
      </c>
      <c r="U668" s="2">
        <v>44418</v>
      </c>
      <c r="V668" t="s">
        <v>790</v>
      </c>
    </row>
    <row r="669" spans="1:22">
      <c r="A669" s="1" t="s">
        <v>689</v>
      </c>
      <c r="B669">
        <f>HYPERLINK("https://www.suredividend.com/sure-analysis-CSWC/","Capital Southwest Corp.")</f>
        <v>0</v>
      </c>
      <c r="C669">
        <v>26.3</v>
      </c>
      <c r="D669">
        <v>23</v>
      </c>
      <c r="E669">
        <v>1.143478260869565</v>
      </c>
      <c r="F669">
        <v>0.06692015209125475</v>
      </c>
      <c r="G669">
        <v>-0.02645861610368527</v>
      </c>
      <c r="H669">
        <v>0.03</v>
      </c>
      <c r="I669">
        <v>0.06649426401516156</v>
      </c>
      <c r="J669" t="s">
        <v>773</v>
      </c>
      <c r="K669" t="s">
        <v>366</v>
      </c>
      <c r="L669">
        <v>1.79</v>
      </c>
      <c r="M669">
        <v>1.76</v>
      </c>
      <c r="N669">
        <v>0.9832402234636871</v>
      </c>
      <c r="O669">
        <v>5</v>
      </c>
      <c r="P669">
        <v>0.02996744995959233</v>
      </c>
      <c r="Q669">
        <v>0.9409021135907421</v>
      </c>
      <c r="R669" t="s">
        <v>778</v>
      </c>
      <c r="S669" t="s">
        <v>786</v>
      </c>
      <c r="T669">
        <v>583.858738</v>
      </c>
      <c r="U669" s="2">
        <v>44435</v>
      </c>
      <c r="V669" t="s">
        <v>790</v>
      </c>
    </row>
    <row r="670" spans="1:22">
      <c r="A670" s="1" t="s">
        <v>690</v>
      </c>
      <c r="B670">
        <f>HYPERLINK("https://www.suredividend.com/sure-analysis-CBRL/","Cracker Barrel Old Country Store Inc")</f>
        <v>0</v>
      </c>
      <c r="C670">
        <v>140.23</v>
      </c>
      <c r="D670">
        <v>128</v>
      </c>
      <c r="E670">
        <v>1.095546875</v>
      </c>
      <c r="F670">
        <v>0.03708193681808458</v>
      </c>
      <c r="G670">
        <v>-0.01808519750722082</v>
      </c>
      <c r="H670">
        <v>0.052</v>
      </c>
      <c r="I670">
        <v>0.06627498129715947</v>
      </c>
      <c r="J670" t="s">
        <v>773</v>
      </c>
      <c r="K670" t="s">
        <v>489</v>
      </c>
      <c r="L670">
        <v>8.52</v>
      </c>
      <c r="M670">
        <v>5.2</v>
      </c>
      <c r="N670">
        <v>0.6103286384976526</v>
      </c>
      <c r="O670">
        <v>0</v>
      </c>
      <c r="P670">
        <v>0.02903366107118788</v>
      </c>
      <c r="Q670">
        <v>0.193947758506334</v>
      </c>
      <c r="R670" t="s">
        <v>775</v>
      </c>
      <c r="S670" t="s">
        <v>785</v>
      </c>
      <c r="T670">
        <v>3297.068408</v>
      </c>
      <c r="U670" s="2">
        <v>44466</v>
      </c>
      <c r="V670" t="s">
        <v>800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36.25</v>
      </c>
      <c r="D671">
        <v>32</v>
      </c>
      <c r="E671">
        <v>1.1328125</v>
      </c>
      <c r="F671">
        <v>0.0336551724137931</v>
      </c>
      <c r="G671">
        <v>-0.02463224618512183</v>
      </c>
      <c r="H671">
        <v>0.06</v>
      </c>
      <c r="I671">
        <v>0.0660451492490981</v>
      </c>
      <c r="J671" t="s">
        <v>773</v>
      </c>
      <c r="K671" t="s">
        <v>489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0.06415770083224401</v>
      </c>
      <c r="R671" t="s">
        <v>776</v>
      </c>
      <c r="S671" t="s">
        <v>787</v>
      </c>
      <c r="T671">
        <v>9966.741061000001</v>
      </c>
      <c r="U671" s="2">
        <v>44439</v>
      </c>
      <c r="V671" t="s">
        <v>795</v>
      </c>
    </row>
    <row r="672" spans="1:22">
      <c r="A672" s="1" t="s">
        <v>692</v>
      </c>
      <c r="B672">
        <f>HYPERLINK("https://www.suredividend.com/sure-analysis-IRT/","Independence Realty Trust Inc")</f>
        <v>0</v>
      </c>
      <c r="C672">
        <v>20.65</v>
      </c>
      <c r="D672">
        <v>20</v>
      </c>
      <c r="E672">
        <v>1.0325</v>
      </c>
      <c r="F672">
        <v>0.02324455205811138</v>
      </c>
      <c r="G672">
        <v>-0.006376194417760717</v>
      </c>
      <c r="H672">
        <v>0.046</v>
      </c>
      <c r="I672">
        <v>0.0653441162252395</v>
      </c>
      <c r="J672" t="s">
        <v>773</v>
      </c>
      <c r="K672" t="s">
        <v>773</v>
      </c>
      <c r="L672">
        <v>0.78</v>
      </c>
      <c r="M672">
        <v>0.48</v>
      </c>
      <c r="N672">
        <v>0.6153846153846153</v>
      </c>
      <c r="O672">
        <v>0</v>
      </c>
      <c r="P672">
        <v>0.1075663432482901</v>
      </c>
      <c r="Q672">
        <v>0.761043834214565</v>
      </c>
      <c r="R672" t="s">
        <v>777</v>
      </c>
      <c r="S672" t="s">
        <v>789</v>
      </c>
      <c r="T672">
        <v>2170.610419</v>
      </c>
      <c r="U672" s="2">
        <v>44452</v>
      </c>
      <c r="V672" t="s">
        <v>800</v>
      </c>
    </row>
    <row r="673" spans="1:22">
      <c r="A673" s="1" t="s">
        <v>693</v>
      </c>
      <c r="B673">
        <f>HYPERLINK("https://www.suredividend.com/sure-analysis-VNO/","Vornado Realty Trust")</f>
        <v>0</v>
      </c>
      <c r="C673">
        <v>43.81</v>
      </c>
      <c r="D673">
        <v>42</v>
      </c>
      <c r="E673">
        <v>1.043095238095238</v>
      </c>
      <c r="F673">
        <v>0.04839077836110477</v>
      </c>
      <c r="G673">
        <v>-0.00840299253261656</v>
      </c>
      <c r="H673">
        <v>0.03</v>
      </c>
      <c r="I673">
        <v>0.06470646467843699</v>
      </c>
      <c r="J673" t="s">
        <v>773</v>
      </c>
      <c r="K673" t="s">
        <v>366</v>
      </c>
      <c r="L673">
        <v>2.78</v>
      </c>
      <c r="M673">
        <v>2.12</v>
      </c>
      <c r="N673">
        <v>0.7625899280575541</v>
      </c>
      <c r="O673">
        <v>0</v>
      </c>
      <c r="P673">
        <v>0.01994322923769842</v>
      </c>
      <c r="Q673">
        <v>0.30174982989003</v>
      </c>
      <c r="R673" t="s">
        <v>775</v>
      </c>
      <c r="S673" t="s">
        <v>779</v>
      </c>
      <c r="T673">
        <v>8392.27672</v>
      </c>
      <c r="U673" s="2">
        <v>44411</v>
      </c>
      <c r="V673" t="s">
        <v>790</v>
      </c>
    </row>
    <row r="674" spans="1:22">
      <c r="A674" s="1" t="s">
        <v>694</v>
      </c>
      <c r="B674">
        <f>HYPERLINK("https://www.suredividend.com/sure-analysis-DTEGY/","Deutsche Telekom AG")</f>
        <v>0</v>
      </c>
      <c r="C674">
        <v>19.39</v>
      </c>
      <c r="D674">
        <v>17</v>
      </c>
      <c r="E674">
        <v>1.140588235294118</v>
      </c>
      <c r="F674">
        <v>0.037132542547705</v>
      </c>
      <c r="G674">
        <v>-0.02596576300614839</v>
      </c>
      <c r="H674">
        <v>0.06</v>
      </c>
      <c r="I674">
        <v>0.06422105228121122</v>
      </c>
      <c r="J674" t="s">
        <v>773</v>
      </c>
      <c r="K674" t="s">
        <v>489</v>
      </c>
      <c r="L674">
        <v>1.1</v>
      </c>
      <c r="M674">
        <v>0.72</v>
      </c>
      <c r="N674">
        <v>0.6545454545454544</v>
      </c>
      <c r="O674">
        <v>1</v>
      </c>
      <c r="P674">
        <v>0.01087212085035083</v>
      </c>
      <c r="Q674">
        <v>0.161968454863608</v>
      </c>
      <c r="R674" t="s">
        <v>775</v>
      </c>
      <c r="S674" t="s">
        <v>779</v>
      </c>
      <c r="T674">
        <v>92324.682176</v>
      </c>
      <c r="U674" s="2">
        <v>44439</v>
      </c>
      <c r="V674" t="s">
        <v>795</v>
      </c>
    </row>
    <row r="675" spans="1:22">
      <c r="A675" s="1" t="s">
        <v>695</v>
      </c>
      <c r="B675">
        <f>HYPERLINK("https://www.suredividend.com/sure-analysis-KNOP/","KNOT Offshore Partners LP")</f>
        <v>0</v>
      </c>
      <c r="C675">
        <v>19.72</v>
      </c>
      <c r="D675">
        <v>16.5</v>
      </c>
      <c r="E675">
        <v>1.195151515151515</v>
      </c>
      <c r="F675">
        <v>0.1054766734279919</v>
      </c>
      <c r="G675">
        <v>-0.03502645608741251</v>
      </c>
      <c r="H675">
        <v>0</v>
      </c>
      <c r="I675">
        <v>0.0640672432722591</v>
      </c>
      <c r="J675" t="s">
        <v>773</v>
      </c>
      <c r="K675" t="s">
        <v>772</v>
      </c>
      <c r="L675">
        <v>2.75</v>
      </c>
      <c r="M675">
        <v>2.08</v>
      </c>
      <c r="N675">
        <v>0.7563636363636363</v>
      </c>
      <c r="O675">
        <v>0</v>
      </c>
      <c r="P675">
        <v>0</v>
      </c>
      <c r="Q675">
        <v>0.6767994558054501</v>
      </c>
      <c r="R675" t="s">
        <v>776</v>
      </c>
      <c r="S675" t="s">
        <v>782</v>
      </c>
      <c r="T675">
        <v>648.973092</v>
      </c>
      <c r="U675" s="2">
        <v>44435</v>
      </c>
      <c r="V675" t="s">
        <v>790</v>
      </c>
    </row>
    <row r="676" spans="1:22">
      <c r="A676" s="1" t="s">
        <v>696</v>
      </c>
      <c r="B676">
        <f>HYPERLINK("https://www.suredividend.com/sure-analysis-TSLX/","Sixth Street Specialty Lending Inc")</f>
        <v>0</v>
      </c>
      <c r="C676">
        <v>22.62</v>
      </c>
      <c r="D676">
        <v>20</v>
      </c>
      <c r="E676">
        <v>1.131</v>
      </c>
      <c r="F676">
        <v>0.07250221043324491</v>
      </c>
      <c r="G676">
        <v>-0.02431982851890702</v>
      </c>
      <c r="H676">
        <v>0.02</v>
      </c>
      <c r="I676">
        <v>0.06357729715205296</v>
      </c>
      <c r="J676" t="s">
        <v>773</v>
      </c>
      <c r="K676" t="s">
        <v>366</v>
      </c>
      <c r="L676">
        <v>1.95</v>
      </c>
      <c r="M676">
        <v>1.64</v>
      </c>
      <c r="N676">
        <v>0.841025641025641</v>
      </c>
      <c r="O676">
        <v>6</v>
      </c>
      <c r="P676">
        <v>0.01992196624507558</v>
      </c>
      <c r="Q676">
        <v>0.502191526099083</v>
      </c>
      <c r="R676" t="s">
        <v>778</v>
      </c>
      <c r="S676" t="s">
        <v>786</v>
      </c>
      <c r="T676">
        <v>1647.575768</v>
      </c>
      <c r="U676" s="2">
        <v>44417</v>
      </c>
      <c r="V676" t="s">
        <v>790</v>
      </c>
    </row>
    <row r="677" spans="1:22">
      <c r="A677" s="1" t="s">
        <v>697</v>
      </c>
      <c r="B677">
        <f>HYPERLINK("https://www.suredividend.com/sure-analysis-TPVG/","TriplePoint Venture Growth BDC Corp")</f>
        <v>0</v>
      </c>
      <c r="C677">
        <v>16.11</v>
      </c>
      <c r="D677">
        <v>13.3</v>
      </c>
      <c r="E677">
        <v>1.211278195488722</v>
      </c>
      <c r="F677">
        <v>0.0893854748603352</v>
      </c>
      <c r="G677">
        <v>-0.03760973758185082</v>
      </c>
      <c r="H677">
        <v>0.02</v>
      </c>
      <c r="I677">
        <v>0.06318128542110535</v>
      </c>
      <c r="J677" t="s">
        <v>773</v>
      </c>
      <c r="K677" t="s">
        <v>366</v>
      </c>
      <c r="L677">
        <v>1.33</v>
      </c>
      <c r="M677">
        <v>1.44</v>
      </c>
      <c r="N677">
        <v>1.082706766917293</v>
      </c>
      <c r="O677">
        <v>0</v>
      </c>
      <c r="P677">
        <v>0</v>
      </c>
      <c r="Q677">
        <v>0.562333317170149</v>
      </c>
      <c r="R677" t="s">
        <v>778</v>
      </c>
      <c r="S677" t="s">
        <v>786</v>
      </c>
      <c r="T677">
        <v>498.600714</v>
      </c>
      <c r="U677" s="2">
        <v>44413</v>
      </c>
      <c r="V677" t="s">
        <v>790</v>
      </c>
    </row>
    <row r="678" spans="1:22">
      <c r="A678" s="1" t="s">
        <v>698</v>
      </c>
      <c r="B678">
        <f>HYPERLINK("https://www.suredividend.com/sure-analysis-ILPT/","Industrial Logistics Properties Trust")</f>
        <v>0</v>
      </c>
      <c r="C678">
        <v>26.57</v>
      </c>
      <c r="D678">
        <v>25</v>
      </c>
      <c r="E678">
        <v>1.0628</v>
      </c>
      <c r="F678">
        <v>0.04968009032743696</v>
      </c>
      <c r="G678">
        <v>-0.01210749422937685</v>
      </c>
      <c r="H678">
        <v>0.03</v>
      </c>
      <c r="I678">
        <v>0.06260789700712732</v>
      </c>
      <c r="J678" t="s">
        <v>773</v>
      </c>
      <c r="K678" t="s">
        <v>366</v>
      </c>
      <c r="L678">
        <v>1.89</v>
      </c>
      <c r="M678">
        <v>1.32</v>
      </c>
      <c r="N678">
        <v>0.6984126984126985</v>
      </c>
      <c r="O678">
        <v>0</v>
      </c>
      <c r="P678">
        <v>0.02036554426441151</v>
      </c>
      <c r="Q678">
        <v>0.268245649206212</v>
      </c>
      <c r="R678" t="s">
        <v>777</v>
      </c>
      <c r="S678" t="s">
        <v>789</v>
      </c>
      <c r="T678">
        <v>1735.402412</v>
      </c>
      <c r="U678" s="2">
        <v>44425</v>
      </c>
      <c r="V678" t="s">
        <v>790</v>
      </c>
    </row>
    <row r="679" spans="1:22">
      <c r="A679" s="1" t="s">
        <v>699</v>
      </c>
      <c r="B679">
        <f>HYPERLINK("https://www.suredividend.com/sure-analysis-STOR/","Store Capital Corp")</f>
        <v>0</v>
      </c>
      <c r="C679">
        <v>32.95</v>
      </c>
      <c r="D679">
        <v>29</v>
      </c>
      <c r="E679">
        <v>1.136206896551724</v>
      </c>
      <c r="F679">
        <v>0.04673748103186646</v>
      </c>
      <c r="G679">
        <v>-0.02521572238470404</v>
      </c>
      <c r="H679">
        <v>0.04</v>
      </c>
      <c r="I679">
        <v>0.06145913764878541</v>
      </c>
      <c r="J679" t="s">
        <v>773</v>
      </c>
      <c r="K679" t="s">
        <v>366</v>
      </c>
      <c r="L679">
        <v>1.95</v>
      </c>
      <c r="M679">
        <v>1.54</v>
      </c>
      <c r="N679">
        <v>0.7897435897435898</v>
      </c>
      <c r="O679">
        <v>8</v>
      </c>
      <c r="P679">
        <v>0.05680549653640732</v>
      </c>
      <c r="Q679">
        <v>0.229987046873891</v>
      </c>
      <c r="R679" t="s">
        <v>777</v>
      </c>
      <c r="S679" t="s">
        <v>789</v>
      </c>
      <c r="T679">
        <v>8912.764087</v>
      </c>
      <c r="U679" s="2">
        <v>44439</v>
      </c>
      <c r="V679" t="s">
        <v>798</v>
      </c>
    </row>
    <row r="680" spans="1:22">
      <c r="A680" s="1" t="s">
        <v>700</v>
      </c>
      <c r="B680">
        <f>HYPERLINK("https://www.suredividend.com/sure-analysis-HTA/","Healthcare Trust of America Inc")</f>
        <v>0</v>
      </c>
      <c r="C680">
        <v>31.71</v>
      </c>
      <c r="D680">
        <v>31</v>
      </c>
      <c r="E680">
        <v>1.022903225806452</v>
      </c>
      <c r="F680">
        <v>0.04068117313150426</v>
      </c>
      <c r="G680">
        <v>-0.004518736462804651</v>
      </c>
      <c r="H680">
        <v>0.03</v>
      </c>
      <c r="I680">
        <v>0.0612429346981278</v>
      </c>
      <c r="J680" t="s">
        <v>773</v>
      </c>
      <c r="K680" t="s">
        <v>489</v>
      </c>
      <c r="L680">
        <v>1.77</v>
      </c>
      <c r="M680">
        <v>1.29</v>
      </c>
      <c r="N680">
        <v>0.728813559322034</v>
      </c>
      <c r="O680">
        <v>8</v>
      </c>
      <c r="P680">
        <v>0.01504434962783696</v>
      </c>
      <c r="Q680">
        <v>0.272568935833791</v>
      </c>
      <c r="R680" t="s">
        <v>777</v>
      </c>
      <c r="S680" t="s">
        <v>789</v>
      </c>
      <c r="T680">
        <v>6939.711684</v>
      </c>
      <c r="U680" s="2">
        <v>44432</v>
      </c>
      <c r="V680" t="s">
        <v>796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21.19</v>
      </c>
      <c r="D681">
        <v>19</v>
      </c>
      <c r="E681">
        <v>1.115263157894737</v>
      </c>
      <c r="F681">
        <v>0.07078810759792355</v>
      </c>
      <c r="G681">
        <v>-0.02158178594935001</v>
      </c>
      <c r="H681">
        <v>0.02</v>
      </c>
      <c r="I681">
        <v>0.06089960646857295</v>
      </c>
      <c r="J681" t="s">
        <v>773</v>
      </c>
      <c r="K681" t="s">
        <v>366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0.294251300969925</v>
      </c>
      <c r="R681" t="s">
        <v>777</v>
      </c>
      <c r="S681" t="s">
        <v>789</v>
      </c>
      <c r="T681">
        <v>778.725656</v>
      </c>
      <c r="U681" s="2">
        <v>44424</v>
      </c>
      <c r="V681" t="s">
        <v>793</v>
      </c>
    </row>
    <row r="682" spans="1:22">
      <c r="A682" s="1" t="s">
        <v>702</v>
      </c>
      <c r="B682">
        <f>HYPERLINK("https://www.suredividend.com/sure-analysis-PFLT/","PennantPark Floating Rate Capital Ltd")</f>
        <v>0</v>
      </c>
      <c r="C682">
        <v>13.23</v>
      </c>
      <c r="D682">
        <v>12</v>
      </c>
      <c r="E682">
        <v>1.1025</v>
      </c>
      <c r="F682">
        <v>0.08616780045351473</v>
      </c>
      <c r="G682">
        <v>-0.01932686010675233</v>
      </c>
      <c r="H682">
        <v>0.001</v>
      </c>
      <c r="I682">
        <v>0.06066249118951994</v>
      </c>
      <c r="J682" t="s">
        <v>773</v>
      </c>
      <c r="K682" t="s">
        <v>366</v>
      </c>
      <c r="L682">
        <v>1.62</v>
      </c>
      <c r="M682">
        <v>1.14</v>
      </c>
      <c r="N682">
        <v>0.7037037037037036</v>
      </c>
      <c r="O682">
        <v>0</v>
      </c>
      <c r="P682">
        <v>0</v>
      </c>
      <c r="Q682">
        <v>0.6775077028414921</v>
      </c>
      <c r="R682" t="s">
        <v>778</v>
      </c>
      <c r="S682" t="s">
        <v>786</v>
      </c>
      <c r="T682">
        <v>512.954539</v>
      </c>
      <c r="U682" s="2">
        <v>44420</v>
      </c>
      <c r="V682" t="s">
        <v>800</v>
      </c>
    </row>
    <row r="683" spans="1:22">
      <c r="A683" s="1" t="s">
        <v>703</v>
      </c>
      <c r="B683">
        <f>HYPERLINK("https://www.suredividend.com/sure-analysis-GBDC/","Golub Capital BDC Inc")</f>
        <v>0</v>
      </c>
      <c r="C683">
        <v>15.96</v>
      </c>
      <c r="D683">
        <v>15.6</v>
      </c>
      <c r="E683">
        <v>1.023076923076923</v>
      </c>
      <c r="F683">
        <v>0.07268170426065163</v>
      </c>
      <c r="G683">
        <v>-0.004552541178433289</v>
      </c>
      <c r="H683">
        <v>0</v>
      </c>
      <c r="I683">
        <v>0.06041576886807798</v>
      </c>
      <c r="J683" t="s">
        <v>773</v>
      </c>
      <c r="K683" t="s">
        <v>366</v>
      </c>
      <c r="L683">
        <v>1.2</v>
      </c>
      <c r="M683">
        <v>1.16</v>
      </c>
      <c r="N683">
        <v>0.9666666666666667</v>
      </c>
      <c r="O683">
        <v>0</v>
      </c>
      <c r="P683">
        <v>0</v>
      </c>
      <c r="Q683">
        <v>0.225985358846529</v>
      </c>
      <c r="R683" t="s">
        <v>778</v>
      </c>
      <c r="S683" t="s">
        <v>786</v>
      </c>
      <c r="T683">
        <v>2699.663638</v>
      </c>
      <c r="U683" s="2">
        <v>44418</v>
      </c>
      <c r="V683" t="s">
        <v>790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16.85</v>
      </c>
      <c r="D684">
        <v>14.95</v>
      </c>
      <c r="E684">
        <v>1.127090301003345</v>
      </c>
      <c r="F684">
        <v>0.07121661721068248</v>
      </c>
      <c r="G684">
        <v>-0.02364386957352083</v>
      </c>
      <c r="H684">
        <v>0.02</v>
      </c>
      <c r="I684">
        <v>0.05959454249330909</v>
      </c>
      <c r="J684" t="s">
        <v>773</v>
      </c>
      <c r="K684" t="s">
        <v>366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0.4162163070794</v>
      </c>
      <c r="R684" t="s">
        <v>778</v>
      </c>
      <c r="S684" t="s">
        <v>786</v>
      </c>
      <c r="T684">
        <v>337.173269</v>
      </c>
      <c r="U684" s="2">
        <v>44409</v>
      </c>
      <c r="V684" t="s">
        <v>790</v>
      </c>
    </row>
    <row r="685" spans="1:22">
      <c r="A685" s="1" t="s">
        <v>705</v>
      </c>
      <c r="B685">
        <f>HYPERLINK("https://www.suredividend.com/sure-analysis-IDEXY/","Industria De Diseno Textil SA")</f>
        <v>0</v>
      </c>
      <c r="C685">
        <v>18.12</v>
      </c>
      <c r="D685">
        <v>13.5</v>
      </c>
      <c r="E685">
        <v>1.342222222222222</v>
      </c>
      <c r="F685">
        <v>0.02317880794701986</v>
      </c>
      <c r="G685">
        <v>-0.05716626140574987</v>
      </c>
      <c r="H685">
        <v>0.1</v>
      </c>
      <c r="I685">
        <v>0.05948531823441838</v>
      </c>
      <c r="J685" t="s">
        <v>773</v>
      </c>
      <c r="K685" t="s">
        <v>773</v>
      </c>
      <c r="L685">
        <v>0.54</v>
      </c>
      <c r="M685">
        <v>0.42</v>
      </c>
      <c r="N685">
        <v>0.7777777777777777</v>
      </c>
      <c r="O685">
        <v>0</v>
      </c>
      <c r="P685">
        <v>0.05154749679728043</v>
      </c>
      <c r="Q685">
        <v>0.263598326359832</v>
      </c>
      <c r="R685" t="s">
        <v>775</v>
      </c>
      <c r="S685" t="s">
        <v>785</v>
      </c>
      <c r="T685">
        <v>112947.46848</v>
      </c>
      <c r="U685" s="2">
        <v>44458</v>
      </c>
      <c r="V685" t="s">
        <v>790</v>
      </c>
    </row>
    <row r="686" spans="1:22">
      <c r="A686" s="1" t="s">
        <v>706</v>
      </c>
      <c r="B686">
        <f>HYPERLINK("https://www.suredividend.com/sure-analysis-NMFC/","New Mountain Finance Corp")</f>
        <v>0</v>
      </c>
      <c r="C686">
        <v>13.37</v>
      </c>
      <c r="D686">
        <v>12.2</v>
      </c>
      <c r="E686">
        <v>1.095901639344262</v>
      </c>
      <c r="F686">
        <v>0.08975317875841436</v>
      </c>
      <c r="G686">
        <v>-0.01814877866525488</v>
      </c>
      <c r="H686">
        <v>-0.005</v>
      </c>
      <c r="I686">
        <v>0.05899872144674023</v>
      </c>
      <c r="J686" t="s">
        <v>773</v>
      </c>
      <c r="K686" t="s">
        <v>366</v>
      </c>
      <c r="L686">
        <v>1.25</v>
      </c>
      <c r="M686">
        <v>1.2</v>
      </c>
      <c r="N686">
        <v>0.96</v>
      </c>
      <c r="O686">
        <v>0</v>
      </c>
      <c r="P686">
        <v>-0.005050763379468082</v>
      </c>
      <c r="Q686">
        <v>0.491588201169173</v>
      </c>
      <c r="R686" t="s">
        <v>778</v>
      </c>
      <c r="S686" t="s">
        <v>786</v>
      </c>
      <c r="T686">
        <v>1295.64643</v>
      </c>
      <c r="U686" s="2">
        <v>44413</v>
      </c>
      <c r="V686" t="s">
        <v>790</v>
      </c>
    </row>
    <row r="687" spans="1:22">
      <c r="A687" s="1" t="s">
        <v>707</v>
      </c>
      <c r="B687">
        <f>HYPERLINK("https://www.suredividend.com/sure-analysis-LSI/","Life Storage Inc")</f>
        <v>0</v>
      </c>
      <c r="C687">
        <v>117.61</v>
      </c>
      <c r="D687">
        <v>88</v>
      </c>
      <c r="E687">
        <v>1.336477272727273</v>
      </c>
      <c r="F687">
        <v>0.02924921350225321</v>
      </c>
      <c r="G687">
        <v>-0.05635708299046227</v>
      </c>
      <c r="H687">
        <v>0.09</v>
      </c>
      <c r="I687">
        <v>0.05651481335011055</v>
      </c>
      <c r="J687" t="s">
        <v>773</v>
      </c>
      <c r="K687" t="s">
        <v>489</v>
      </c>
      <c r="L687">
        <v>4.85</v>
      </c>
      <c r="M687">
        <v>3.44</v>
      </c>
      <c r="N687">
        <v>0.709278350515464</v>
      </c>
      <c r="O687">
        <v>3</v>
      </c>
      <c r="P687">
        <v>0.04073022977591667</v>
      </c>
      <c r="Q687">
        <v>0.589440310509145</v>
      </c>
      <c r="R687" t="s">
        <v>777</v>
      </c>
      <c r="S687" t="s">
        <v>789</v>
      </c>
      <c r="T687">
        <v>9645.935044</v>
      </c>
      <c r="U687" s="2">
        <v>44470</v>
      </c>
      <c r="V687" t="s">
        <v>795</v>
      </c>
    </row>
    <row r="688" spans="1:22">
      <c r="A688" s="1" t="s">
        <v>708</v>
      </c>
      <c r="B688">
        <f>HYPERLINK("https://www.suredividend.com/sure-analysis-GLPI/","Gaming and Leisure Properties Inc")</f>
        <v>0</v>
      </c>
      <c r="C688">
        <v>47.49</v>
      </c>
      <c r="D688">
        <v>46.2</v>
      </c>
      <c r="E688">
        <v>1.027922077922078</v>
      </c>
      <c r="F688">
        <v>0.05643293324910507</v>
      </c>
      <c r="G688">
        <v>-0.005492732372866072</v>
      </c>
      <c r="H688">
        <v>0.008999999999999999</v>
      </c>
      <c r="I688">
        <v>0.05502422781805794</v>
      </c>
      <c r="J688" t="s">
        <v>773</v>
      </c>
      <c r="K688" t="s">
        <v>366</v>
      </c>
      <c r="L688">
        <v>3.3</v>
      </c>
      <c r="M688">
        <v>2.68</v>
      </c>
      <c r="N688">
        <v>0.8121212121212122</v>
      </c>
      <c r="O688">
        <v>0</v>
      </c>
      <c r="P688">
        <v>0.008799010229586735</v>
      </c>
      <c r="Q688">
        <v>0.31361663637797</v>
      </c>
      <c r="R688" t="s">
        <v>777</v>
      </c>
      <c r="S688" t="s">
        <v>789</v>
      </c>
      <c r="T688">
        <v>11126.958432</v>
      </c>
      <c r="U688" s="2">
        <v>44421</v>
      </c>
      <c r="V688" t="s">
        <v>800</v>
      </c>
    </row>
    <row r="689" spans="1:22">
      <c r="A689" s="1" t="s">
        <v>709</v>
      </c>
      <c r="B689">
        <f>HYPERLINK("https://www.suredividend.com/sure-analysis-VTR/","Ventas Inc")</f>
        <v>0</v>
      </c>
      <c r="C689">
        <v>54.58</v>
      </c>
      <c r="D689">
        <v>41</v>
      </c>
      <c r="E689">
        <v>1.331219512195122</v>
      </c>
      <c r="F689">
        <v>0.03297911322828875</v>
      </c>
      <c r="G689">
        <v>-0.05561285881034661</v>
      </c>
      <c r="H689">
        <v>0.08</v>
      </c>
      <c r="I689">
        <v>0.05326643202317616</v>
      </c>
      <c r="J689" t="s">
        <v>773</v>
      </c>
      <c r="K689" t="s">
        <v>489</v>
      </c>
      <c r="L689">
        <v>2.9</v>
      </c>
      <c r="M689">
        <v>1.8</v>
      </c>
      <c r="N689">
        <v>0.6206896551724138</v>
      </c>
      <c r="O689">
        <v>0</v>
      </c>
      <c r="P689">
        <v>0.05206626739843068</v>
      </c>
      <c r="Q689">
        <v>0.263253398262737</v>
      </c>
      <c r="R689" t="s">
        <v>777</v>
      </c>
      <c r="S689" t="s">
        <v>789</v>
      </c>
      <c r="T689">
        <v>20758.65761</v>
      </c>
      <c r="U689" s="2">
        <v>44435</v>
      </c>
      <c r="V689" t="s">
        <v>795</v>
      </c>
    </row>
    <row r="690" spans="1:22">
      <c r="A690" s="1" t="s">
        <v>710</v>
      </c>
      <c r="B690">
        <f>HYPERLINK("https://www.suredividend.com/sure-analysis-ARCC/","Ares Capital Corp")</f>
        <v>0</v>
      </c>
      <c r="C690">
        <v>20.98</v>
      </c>
      <c r="D690">
        <v>16</v>
      </c>
      <c r="E690">
        <v>1.31125</v>
      </c>
      <c r="F690">
        <v>0.07816968541468064</v>
      </c>
      <c r="G690">
        <v>-0.05275373884733481</v>
      </c>
      <c r="H690">
        <v>0.028</v>
      </c>
      <c r="I690">
        <v>0.05253751775722582</v>
      </c>
      <c r="J690" t="s">
        <v>773</v>
      </c>
      <c r="K690" t="s">
        <v>366</v>
      </c>
      <c r="L690">
        <v>1.74</v>
      </c>
      <c r="M690">
        <v>1.64</v>
      </c>
      <c r="N690">
        <v>0.9425287356321839</v>
      </c>
      <c r="O690">
        <v>3</v>
      </c>
      <c r="P690">
        <v>0.02104646949148603</v>
      </c>
      <c r="Q690">
        <v>0.591274536573526</v>
      </c>
      <c r="R690" t="s">
        <v>778</v>
      </c>
      <c r="S690" t="s">
        <v>786</v>
      </c>
      <c r="T690">
        <v>9354.264589</v>
      </c>
      <c r="U690" s="2">
        <v>44411</v>
      </c>
      <c r="V690" t="s">
        <v>800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13.18</v>
      </c>
      <c r="D691">
        <v>11.5</v>
      </c>
      <c r="E691">
        <v>1.146086956521739</v>
      </c>
      <c r="F691">
        <v>0.0819423368740516</v>
      </c>
      <c r="G691">
        <v>-0.02690221047864105</v>
      </c>
      <c r="H691">
        <v>0</v>
      </c>
      <c r="I691">
        <v>0.05097953373587516</v>
      </c>
      <c r="J691" t="s">
        <v>773</v>
      </c>
      <c r="K691" t="s">
        <v>366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0.597982516761842</v>
      </c>
      <c r="R691" t="s">
        <v>778</v>
      </c>
      <c r="S691" t="s">
        <v>786</v>
      </c>
      <c r="T691">
        <v>256.82552</v>
      </c>
      <c r="U691" s="2">
        <v>44435</v>
      </c>
      <c r="V691" t="s">
        <v>793</v>
      </c>
    </row>
    <row r="692" spans="1:22">
      <c r="A692" s="1" t="s">
        <v>712</v>
      </c>
      <c r="B692">
        <f>HYPERLINK("https://www.suredividend.com/sure-analysis-OXSQ/","Oxford Square Capital Corp")</f>
        <v>0</v>
      </c>
      <c r="C692">
        <v>4.18</v>
      </c>
      <c r="D692">
        <v>3.6</v>
      </c>
      <c r="E692">
        <v>1.161111111111111</v>
      </c>
      <c r="F692">
        <v>0.1004784688995215</v>
      </c>
      <c r="G692">
        <v>-0.02943361925844556</v>
      </c>
      <c r="H692">
        <v>0</v>
      </c>
      <c r="I692">
        <v>0.05085682305336281</v>
      </c>
      <c r="J692" t="s">
        <v>773</v>
      </c>
      <c r="K692" t="s">
        <v>366</v>
      </c>
      <c r="L692">
        <v>0.36</v>
      </c>
      <c r="M692">
        <v>0.42</v>
      </c>
      <c r="N692">
        <v>1.166666666666667</v>
      </c>
      <c r="O692">
        <v>0</v>
      </c>
      <c r="P692">
        <v>-0.05892880441130122</v>
      </c>
      <c r="Q692">
        <v>0.810856474461725</v>
      </c>
      <c r="R692" t="s">
        <v>778</v>
      </c>
      <c r="S692" t="s">
        <v>786</v>
      </c>
      <c r="T692">
        <v>207.430084</v>
      </c>
      <c r="U692" s="2">
        <v>44405</v>
      </c>
      <c r="V692" t="s">
        <v>790</v>
      </c>
    </row>
    <row r="693" spans="1:22">
      <c r="A693" s="1" t="s">
        <v>713</v>
      </c>
      <c r="B693">
        <f>HYPERLINK("https://www.suredividend.com/sure-analysis-ARR/","ARMOUR Residential REIT Inc")</f>
        <v>0</v>
      </c>
      <c r="C693">
        <v>10.95</v>
      </c>
      <c r="D693">
        <v>7.4</v>
      </c>
      <c r="E693">
        <v>1.47972972972973</v>
      </c>
      <c r="F693">
        <v>0.1095890410958904</v>
      </c>
      <c r="G693">
        <v>-0.0753794956419136</v>
      </c>
      <c r="H693">
        <v>0.027</v>
      </c>
      <c r="I693">
        <v>0.05031731561554276</v>
      </c>
      <c r="J693" t="s">
        <v>773</v>
      </c>
      <c r="K693" t="s">
        <v>366</v>
      </c>
      <c r="L693">
        <v>1.05</v>
      </c>
      <c r="M693">
        <v>1.2</v>
      </c>
      <c r="N693">
        <v>1.142857142857143</v>
      </c>
      <c r="O693">
        <v>0</v>
      </c>
      <c r="P693">
        <v>-0.0263528193848318</v>
      </c>
      <c r="Q693">
        <v>0.230710440245917</v>
      </c>
      <c r="R693" t="s">
        <v>777</v>
      </c>
      <c r="S693" t="s">
        <v>789</v>
      </c>
      <c r="T693">
        <v>780.122085</v>
      </c>
      <c r="U693" s="2">
        <v>44403</v>
      </c>
      <c r="V693" t="s">
        <v>800</v>
      </c>
    </row>
    <row r="694" spans="1:22">
      <c r="A694" s="1" t="s">
        <v>714</v>
      </c>
      <c r="B694">
        <f>HYPERLINK("https://www.suredividend.com/sure-analysis-EIC/","Eagle Point Income Company Inc")</f>
        <v>0</v>
      </c>
      <c r="C694">
        <v>18.77</v>
      </c>
      <c r="D694">
        <v>14.56</v>
      </c>
      <c r="E694">
        <v>1.289148351648352</v>
      </c>
      <c r="F694">
        <v>0.07671816728822589</v>
      </c>
      <c r="G694">
        <v>-0.04952779650251282</v>
      </c>
      <c r="H694">
        <v>0.02</v>
      </c>
      <c r="I694">
        <v>0.04792004825602336</v>
      </c>
      <c r="J694" t="s">
        <v>773</v>
      </c>
      <c r="K694" t="s">
        <v>366</v>
      </c>
      <c r="L694">
        <v>1.12</v>
      </c>
      <c r="M694">
        <v>1.44</v>
      </c>
      <c r="N694">
        <v>1.285714285714286</v>
      </c>
      <c r="O694">
        <v>1</v>
      </c>
      <c r="P694">
        <v>0.02001586442069092</v>
      </c>
      <c r="Q694">
        <v>0.492691616433127</v>
      </c>
      <c r="R694" t="s">
        <v>775</v>
      </c>
      <c r="S694" t="s">
        <v>786</v>
      </c>
      <c r="T694">
        <v>114.618217</v>
      </c>
      <c r="U694" s="2">
        <v>44428</v>
      </c>
      <c r="V694" t="s">
        <v>790</v>
      </c>
    </row>
    <row r="695" spans="1:22">
      <c r="A695" s="1" t="s">
        <v>715</v>
      </c>
      <c r="B695">
        <f>HYPERLINK("https://www.suredividend.com/sure-analysis-IRM/","Iron Mountain Inc.")</f>
        <v>0</v>
      </c>
      <c r="C695">
        <v>42.63</v>
      </c>
      <c r="D695">
        <v>37</v>
      </c>
      <c r="E695">
        <v>1.152162162162162</v>
      </c>
      <c r="F695">
        <v>0.05794041754632888</v>
      </c>
      <c r="G695">
        <v>-0.02793058613152055</v>
      </c>
      <c r="H695">
        <v>0.02</v>
      </c>
      <c r="I695">
        <v>0.04681748024969101</v>
      </c>
      <c r="J695" t="s">
        <v>773</v>
      </c>
      <c r="K695" t="s">
        <v>366</v>
      </c>
      <c r="L695">
        <v>3.39</v>
      </c>
      <c r="M695">
        <v>2.47</v>
      </c>
      <c r="N695">
        <v>0.728613569321534</v>
      </c>
      <c r="O695">
        <v>10</v>
      </c>
      <c r="P695">
        <v>0.01031145931793609</v>
      </c>
      <c r="Q695">
        <v>0.608867452418962</v>
      </c>
      <c r="R695" t="s">
        <v>777</v>
      </c>
      <c r="S695" t="s">
        <v>789</v>
      </c>
      <c r="T695">
        <v>12339.693186</v>
      </c>
      <c r="U695" s="2">
        <v>44433</v>
      </c>
      <c r="V695" t="s">
        <v>794</v>
      </c>
    </row>
    <row r="696" spans="1:22">
      <c r="A696" s="1" t="s">
        <v>716</v>
      </c>
      <c r="B696">
        <f>HYPERLINK("https://www.suredividend.com/sure-analysis-MAIN/","Main Street Capital Corporation")</f>
        <v>0</v>
      </c>
      <c r="C696">
        <v>41.72</v>
      </c>
      <c r="D696">
        <v>35</v>
      </c>
      <c r="E696">
        <v>1.192</v>
      </c>
      <c r="F696">
        <v>0.05896452540747843</v>
      </c>
      <c r="G696">
        <v>-0.03451673835675029</v>
      </c>
      <c r="H696">
        <v>0.025</v>
      </c>
      <c r="I696">
        <v>0.04618680138204168</v>
      </c>
      <c r="J696" t="s">
        <v>773</v>
      </c>
      <c r="K696" t="s">
        <v>489</v>
      </c>
      <c r="L696">
        <v>2.33</v>
      </c>
      <c r="M696">
        <v>2.46</v>
      </c>
      <c r="N696">
        <v>1.055793991416309</v>
      </c>
      <c r="O696">
        <v>5</v>
      </c>
      <c r="P696">
        <v>0.01035252555087074</v>
      </c>
      <c r="Q696">
        <v>0.451362652807057</v>
      </c>
      <c r="R696" t="s">
        <v>778</v>
      </c>
      <c r="S696" t="s">
        <v>786</v>
      </c>
      <c r="T696">
        <v>2862.45117</v>
      </c>
      <c r="U696" s="2">
        <v>44417</v>
      </c>
      <c r="V696" t="s">
        <v>792</v>
      </c>
    </row>
    <row r="697" spans="1:22">
      <c r="A697" s="1" t="s">
        <v>717</v>
      </c>
      <c r="B697">
        <f>HYPERLINK("https://www.suredividend.com/sure-analysis-E/","Eni Spa")</f>
        <v>0</v>
      </c>
      <c r="C697">
        <v>27.46</v>
      </c>
      <c r="D697">
        <v>21</v>
      </c>
      <c r="E697">
        <v>1.307619047619048</v>
      </c>
      <c r="F697">
        <v>0.05826656955571741</v>
      </c>
      <c r="G697">
        <v>-0.0522282658886456</v>
      </c>
      <c r="H697">
        <v>0.04</v>
      </c>
      <c r="I697">
        <v>0.04539694336004185</v>
      </c>
      <c r="J697" t="s">
        <v>773</v>
      </c>
      <c r="K697" t="s">
        <v>366</v>
      </c>
      <c r="L697">
        <v>1.7</v>
      </c>
      <c r="M697">
        <v>1.6</v>
      </c>
      <c r="N697">
        <v>0.9411764705882354</v>
      </c>
      <c r="O697">
        <v>1</v>
      </c>
      <c r="P697">
        <v>0.02946206823925857</v>
      </c>
      <c r="Q697">
        <v>0.8220302433133611</v>
      </c>
      <c r="R697" t="s">
        <v>775</v>
      </c>
      <c r="S697" t="s">
        <v>788</v>
      </c>
      <c r="T697">
        <v>49504.817263</v>
      </c>
      <c r="U697" s="2">
        <v>44432</v>
      </c>
      <c r="V697" t="s">
        <v>795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15.23</v>
      </c>
      <c r="D698">
        <v>11</v>
      </c>
      <c r="E698">
        <v>1.384545454545455</v>
      </c>
      <c r="F698">
        <v>0.08470124753775443</v>
      </c>
      <c r="G698">
        <v>-0.0630022320044511</v>
      </c>
      <c r="H698">
        <v>0.02</v>
      </c>
      <c r="I698">
        <v>0.04500601202920707</v>
      </c>
      <c r="J698" t="s">
        <v>773</v>
      </c>
      <c r="K698" t="s">
        <v>366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0.9195140087972471</v>
      </c>
      <c r="R698" t="s">
        <v>775</v>
      </c>
      <c r="S698" t="s">
        <v>789</v>
      </c>
      <c r="T698">
        <v>3593.60659</v>
      </c>
      <c r="U698" s="2">
        <v>44439</v>
      </c>
      <c r="V698" t="s">
        <v>795</v>
      </c>
    </row>
    <row r="699" spans="1:22">
      <c r="A699" s="1" t="s">
        <v>719</v>
      </c>
      <c r="B699">
        <f>HYPERLINK("https://www.suredividend.com/sure-analysis-VLO/","Valero Energy Corp.")</f>
        <v>0</v>
      </c>
      <c r="C699">
        <v>78.59999999999999</v>
      </c>
      <c r="D699">
        <v>64</v>
      </c>
      <c r="E699">
        <v>1.228125</v>
      </c>
      <c r="F699">
        <v>0.04987277353689568</v>
      </c>
      <c r="G699">
        <v>-0.04026466305777243</v>
      </c>
      <c r="H699">
        <v>0.04</v>
      </c>
      <c r="I699">
        <v>0.04396497529236543</v>
      </c>
      <c r="J699" t="s">
        <v>773</v>
      </c>
      <c r="K699" t="s">
        <v>489</v>
      </c>
      <c r="L699">
        <v>0.5</v>
      </c>
      <c r="M699">
        <v>3.92</v>
      </c>
      <c r="N699">
        <v>7.84</v>
      </c>
      <c r="O699">
        <v>10</v>
      </c>
      <c r="P699">
        <v>0</v>
      </c>
      <c r="Q699">
        <v>0.912311049800375</v>
      </c>
      <c r="R699" t="s">
        <v>775</v>
      </c>
      <c r="S699" t="s">
        <v>788</v>
      </c>
      <c r="T699">
        <v>32133.521598</v>
      </c>
      <c r="U699" s="2">
        <v>44427</v>
      </c>
      <c r="V699" t="s">
        <v>795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13.1399</v>
      </c>
      <c r="D700">
        <v>12.6</v>
      </c>
      <c r="E700">
        <v>1.042849206349207</v>
      </c>
      <c r="F700">
        <v>0.03348579517347925</v>
      </c>
      <c r="G700">
        <v>-0.008356208909021778</v>
      </c>
      <c r="H700">
        <v>0.02</v>
      </c>
      <c r="I700">
        <v>0.04352239741387498</v>
      </c>
      <c r="J700" t="s">
        <v>773</v>
      </c>
      <c r="K700" t="s">
        <v>489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0.039343484279217</v>
      </c>
      <c r="R700" t="s">
        <v>775</v>
      </c>
      <c r="S700" t="s">
        <v>784</v>
      </c>
      <c r="T700">
        <v>45177.60418</v>
      </c>
      <c r="U700" s="2">
        <v>44411</v>
      </c>
      <c r="V700" t="s">
        <v>801</v>
      </c>
    </row>
    <row r="701" spans="1:22">
      <c r="A701" s="1" t="s">
        <v>721</v>
      </c>
      <c r="B701">
        <f>HYPERLINK("https://www.suredividend.com/sure-analysis-ACC/","American Campus Communities Inc.")</f>
        <v>0</v>
      </c>
      <c r="C701">
        <v>50.11</v>
      </c>
      <c r="D701">
        <v>38</v>
      </c>
      <c r="E701">
        <v>1.318684210526316</v>
      </c>
      <c r="F701">
        <v>0.03751746158451406</v>
      </c>
      <c r="G701">
        <v>-0.05382419408519568</v>
      </c>
      <c r="H701">
        <v>0.06</v>
      </c>
      <c r="I701">
        <v>0.04008054948602657</v>
      </c>
      <c r="J701" t="s">
        <v>773</v>
      </c>
      <c r="K701" t="s">
        <v>489</v>
      </c>
      <c r="L701">
        <v>2.02</v>
      </c>
      <c r="M701">
        <v>1.88</v>
      </c>
      <c r="N701">
        <v>0.9306930693069306</v>
      </c>
      <c r="O701">
        <v>8</v>
      </c>
      <c r="P701">
        <v>0.02528440313403202</v>
      </c>
      <c r="Q701">
        <v>0.411112049787389</v>
      </c>
      <c r="R701" t="s">
        <v>777</v>
      </c>
      <c r="S701" t="s">
        <v>789</v>
      </c>
      <c r="T701">
        <v>6970.644354</v>
      </c>
      <c r="U701" s="2">
        <v>44404</v>
      </c>
      <c r="V701" t="s">
        <v>790</v>
      </c>
    </row>
    <row r="702" spans="1:22">
      <c r="A702" s="1" t="s">
        <v>722</v>
      </c>
      <c r="B702">
        <f>HYPERLINK("https://www.suredividend.com/sure-analysis-AM/","Antero Midstream Corp")</f>
        <v>0</v>
      </c>
      <c r="C702">
        <v>10.97</v>
      </c>
      <c r="D702">
        <v>9.5</v>
      </c>
      <c r="E702">
        <v>1.154736842105263</v>
      </c>
      <c r="F702">
        <v>0.0820419325432999</v>
      </c>
      <c r="G702">
        <v>-0.02836445169450619</v>
      </c>
      <c r="H702">
        <v>-0.015</v>
      </c>
      <c r="I702">
        <v>0.03940515594807437</v>
      </c>
      <c r="J702" t="s">
        <v>773</v>
      </c>
      <c r="K702" t="s">
        <v>772</v>
      </c>
      <c r="L702">
        <v>1.35</v>
      </c>
      <c r="M702">
        <v>0.9</v>
      </c>
      <c r="N702">
        <v>0.6666666666666666</v>
      </c>
      <c r="O702">
        <v>0</v>
      </c>
      <c r="P702">
        <v>0</v>
      </c>
      <c r="Q702">
        <v>1.118987830790033</v>
      </c>
      <c r="R702" t="s">
        <v>775</v>
      </c>
      <c r="S702" t="s">
        <v>788</v>
      </c>
      <c r="T702">
        <v>5237.733293</v>
      </c>
      <c r="U702" s="2">
        <v>44411</v>
      </c>
      <c r="V702" t="s">
        <v>800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8.06</v>
      </c>
      <c r="D703">
        <v>6.1</v>
      </c>
      <c r="E703">
        <v>1.321311475409836</v>
      </c>
      <c r="F703">
        <v>0.08933002481389578</v>
      </c>
      <c r="G703">
        <v>-0.05420076448556799</v>
      </c>
      <c r="H703">
        <v>0</v>
      </c>
      <c r="I703">
        <v>0.03773708823620403</v>
      </c>
      <c r="J703" t="s">
        <v>773</v>
      </c>
      <c r="K703" t="s">
        <v>366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0.707844217485273</v>
      </c>
      <c r="R703" t="s">
        <v>778</v>
      </c>
      <c r="S703" t="s">
        <v>786</v>
      </c>
      <c r="T703">
        <v>3136.35178</v>
      </c>
      <c r="U703" s="2">
        <v>44444</v>
      </c>
      <c r="V703" t="s">
        <v>793</v>
      </c>
    </row>
    <row r="704" spans="1:22">
      <c r="A704" s="1" t="s">
        <v>724</v>
      </c>
      <c r="B704">
        <f>HYPERLINK("https://www.suredividend.com/sure-analysis-HTGC/","Hercules Capital Inc")</f>
        <v>0</v>
      </c>
      <c r="C704">
        <v>17.22</v>
      </c>
      <c r="D704">
        <v>13.4</v>
      </c>
      <c r="E704">
        <v>1.285074626865671</v>
      </c>
      <c r="F704">
        <v>0.0743321718931475</v>
      </c>
      <c r="G704">
        <v>-0.04892595413268375</v>
      </c>
      <c r="H704">
        <v>0.005</v>
      </c>
      <c r="I704">
        <v>0.0368951498956156</v>
      </c>
      <c r="J704" t="s">
        <v>773</v>
      </c>
      <c r="K704" t="s">
        <v>366</v>
      </c>
      <c r="L704">
        <v>1.3</v>
      </c>
      <c r="M704">
        <v>1.28</v>
      </c>
      <c r="N704">
        <v>0.9846153846153846</v>
      </c>
      <c r="O704">
        <v>0</v>
      </c>
      <c r="P704">
        <v>0.02525431673210399</v>
      </c>
      <c r="Q704">
        <v>0.4947267913719021</v>
      </c>
      <c r="R704" t="s">
        <v>778</v>
      </c>
      <c r="S704" t="s">
        <v>786</v>
      </c>
      <c r="T704">
        <v>1994.766384</v>
      </c>
      <c r="U704" s="2">
        <v>44420</v>
      </c>
      <c r="V704" t="s">
        <v>800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50.68</v>
      </c>
      <c r="D705">
        <v>40</v>
      </c>
      <c r="E705">
        <v>1.267</v>
      </c>
      <c r="F705">
        <v>0.05505130228887135</v>
      </c>
      <c r="G705">
        <v>-0.04622776199542888</v>
      </c>
      <c r="H705">
        <v>0.03</v>
      </c>
      <c r="I705">
        <v>0.03616089948508838</v>
      </c>
      <c r="J705" t="s">
        <v>773</v>
      </c>
      <c r="K705" t="s">
        <v>489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0.264676157560482</v>
      </c>
      <c r="R705" t="s">
        <v>775</v>
      </c>
      <c r="S705" t="s">
        <v>779</v>
      </c>
      <c r="T705">
        <v>45972.095134</v>
      </c>
      <c r="U705" s="2">
        <v>44425</v>
      </c>
      <c r="V705" t="s">
        <v>799</v>
      </c>
    </row>
    <row r="706" spans="1:22">
      <c r="A706" s="1" t="s">
        <v>726</v>
      </c>
      <c r="B706">
        <f>HYPERLINK("https://www.suredividend.com/sure-analysis-PBA/","Pembina Pipeline Corporation")</f>
        <v>0</v>
      </c>
      <c r="C706">
        <v>32.9</v>
      </c>
      <c r="D706">
        <v>24</v>
      </c>
      <c r="E706">
        <v>1.370833333333333</v>
      </c>
      <c r="F706">
        <v>0.06018237082066869</v>
      </c>
      <c r="G706">
        <v>-0.06113517407199387</v>
      </c>
      <c r="H706">
        <v>0.04</v>
      </c>
      <c r="I706">
        <v>0.03544836332104895</v>
      </c>
      <c r="J706" t="s">
        <v>773</v>
      </c>
      <c r="K706" t="s">
        <v>366</v>
      </c>
      <c r="L706">
        <v>2</v>
      </c>
      <c r="M706">
        <v>1.98</v>
      </c>
      <c r="N706">
        <v>0.99</v>
      </c>
      <c r="O706">
        <v>5</v>
      </c>
      <c r="P706">
        <v>0.002012088709965276</v>
      </c>
      <c r="Q706">
        <v>0.5866662165485911</v>
      </c>
      <c r="R706" t="s">
        <v>775</v>
      </c>
      <c r="S706" t="s">
        <v>788</v>
      </c>
      <c r="T706">
        <v>18097.587881</v>
      </c>
      <c r="U706" s="2">
        <v>44442</v>
      </c>
      <c r="V706" t="s">
        <v>795</v>
      </c>
    </row>
    <row r="707" spans="1:22">
      <c r="A707" s="1" t="s">
        <v>727</v>
      </c>
      <c r="B707">
        <f>HYPERLINK("https://www.suredividend.com/sure-analysis-BXMT/","Blackstone Mortgage Trust Inc")</f>
        <v>0</v>
      </c>
      <c r="C707">
        <v>31.53</v>
      </c>
      <c r="D707">
        <v>24</v>
      </c>
      <c r="E707">
        <v>1.31375</v>
      </c>
      <c r="F707">
        <v>0.07865524896923565</v>
      </c>
      <c r="G707">
        <v>-0.05311452594923471</v>
      </c>
      <c r="H707">
        <v>0.007</v>
      </c>
      <c r="I707">
        <v>0.03391481341036884</v>
      </c>
      <c r="J707" t="s">
        <v>773</v>
      </c>
      <c r="K707" t="s">
        <v>366</v>
      </c>
      <c r="L707">
        <v>2.4</v>
      </c>
      <c r="M707">
        <v>2.48</v>
      </c>
      <c r="N707">
        <v>1.033333333333333</v>
      </c>
      <c r="O707">
        <v>0</v>
      </c>
      <c r="P707">
        <v>0</v>
      </c>
      <c r="Q707">
        <v>0.463041158182915</v>
      </c>
      <c r="R707" t="s">
        <v>777</v>
      </c>
      <c r="S707" t="s">
        <v>789</v>
      </c>
      <c r="T707">
        <v>4635.417538</v>
      </c>
      <c r="U707" s="2">
        <v>44421</v>
      </c>
      <c r="V707" t="s">
        <v>800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31.57</v>
      </c>
      <c r="D708">
        <v>24</v>
      </c>
      <c r="E708">
        <v>1.315416666666667</v>
      </c>
      <c r="F708">
        <v>0.05701615457713019</v>
      </c>
      <c r="G708">
        <v>-0.05335459328669978</v>
      </c>
      <c r="H708">
        <v>0.03</v>
      </c>
      <c r="I708">
        <v>0.0327575388147614</v>
      </c>
      <c r="J708" t="s">
        <v>773</v>
      </c>
      <c r="K708" t="s">
        <v>489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0.9797820170322711</v>
      </c>
      <c r="R708" t="s">
        <v>777</v>
      </c>
      <c r="S708" t="s">
        <v>789</v>
      </c>
      <c r="T708">
        <v>657.79975</v>
      </c>
      <c r="U708" s="2">
        <v>44430</v>
      </c>
      <c r="V708" t="s">
        <v>792</v>
      </c>
    </row>
    <row r="709" spans="1:22">
      <c r="A709" s="1" t="s">
        <v>729</v>
      </c>
      <c r="B709">
        <f>HYPERLINK("https://www.suredividend.com/sure-analysis-LADR/","Ladder Capital Corp")</f>
        <v>0</v>
      </c>
      <c r="C709">
        <v>11.63</v>
      </c>
      <c r="D709">
        <v>8.5</v>
      </c>
      <c r="E709">
        <v>1.368235294117647</v>
      </c>
      <c r="F709">
        <v>0.06878761822871883</v>
      </c>
      <c r="G709">
        <v>-0.0607788965949948</v>
      </c>
      <c r="H709">
        <v>0.02</v>
      </c>
      <c r="I709">
        <v>0.03032903768526407</v>
      </c>
      <c r="J709" t="s">
        <v>773</v>
      </c>
      <c r="K709" t="s">
        <v>489</v>
      </c>
      <c r="L709">
        <v>0.4</v>
      </c>
      <c r="M709">
        <v>0.8</v>
      </c>
      <c r="N709">
        <v>2</v>
      </c>
      <c r="O709">
        <v>0</v>
      </c>
      <c r="P709">
        <v>0.009805797673485328</v>
      </c>
      <c r="Q709">
        <v>0.7173909833281651</v>
      </c>
      <c r="R709" t="s">
        <v>777</v>
      </c>
      <c r="S709" t="s">
        <v>789</v>
      </c>
      <c r="T709">
        <v>1468.157744</v>
      </c>
      <c r="U709" s="2">
        <v>44418</v>
      </c>
      <c r="V709" t="s">
        <v>792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82.73</v>
      </c>
      <c r="D710">
        <v>65</v>
      </c>
      <c r="E710">
        <v>1.272769230769231</v>
      </c>
      <c r="F710">
        <v>0.02925178290825577</v>
      </c>
      <c r="G710">
        <v>-0.04709398911956997</v>
      </c>
      <c r="H710">
        <v>0.048</v>
      </c>
      <c r="I710">
        <v>0.03011741779829147</v>
      </c>
      <c r="J710" t="s">
        <v>773</v>
      </c>
      <c r="K710" t="s">
        <v>773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0.5372922992303321</v>
      </c>
      <c r="R710" t="s">
        <v>777</v>
      </c>
      <c r="S710" t="s">
        <v>789</v>
      </c>
      <c r="T710">
        <v>30978.85549</v>
      </c>
      <c r="U710" s="2">
        <v>44411</v>
      </c>
      <c r="V710" t="s">
        <v>800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15.66</v>
      </c>
      <c r="D711">
        <v>11</v>
      </c>
      <c r="E711">
        <v>1.423636363636364</v>
      </c>
      <c r="F711">
        <v>0.07662835249042145</v>
      </c>
      <c r="G711">
        <v>-0.06820540810809939</v>
      </c>
      <c r="H711">
        <v>0.02</v>
      </c>
      <c r="I711">
        <v>0.02989395921453353</v>
      </c>
      <c r="J711" t="s">
        <v>773</v>
      </c>
      <c r="K711" t="s">
        <v>366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0.263331128285386</v>
      </c>
      <c r="R711" t="s">
        <v>778</v>
      </c>
      <c r="S711" t="s">
        <v>786</v>
      </c>
      <c r="T711">
        <v>251.327872</v>
      </c>
      <c r="U711" s="2">
        <v>44418</v>
      </c>
      <c r="V711" t="s">
        <v>790</v>
      </c>
    </row>
    <row r="712" spans="1:22">
      <c r="A712" s="1" t="s">
        <v>732</v>
      </c>
      <c r="B712">
        <f>HYPERLINK("https://www.suredividend.com/sure-analysis-STAG/","STAG Industrial Inc")</f>
        <v>0</v>
      </c>
      <c r="C712">
        <v>40.59</v>
      </c>
      <c r="D712">
        <v>31</v>
      </c>
      <c r="E712">
        <v>1.309354838709678</v>
      </c>
      <c r="F712">
        <v>0.0357230845035723</v>
      </c>
      <c r="G712">
        <v>-0.05247968845937268</v>
      </c>
      <c r="H712">
        <v>0.05</v>
      </c>
      <c r="I712">
        <v>0.02960181354014901</v>
      </c>
      <c r="J712" t="s">
        <v>773</v>
      </c>
      <c r="K712" t="s">
        <v>489</v>
      </c>
      <c r="L712">
        <v>2.04</v>
      </c>
      <c r="M712">
        <v>1.45</v>
      </c>
      <c r="N712">
        <v>0.7107843137254901</v>
      </c>
      <c r="O712">
        <v>10</v>
      </c>
      <c r="P712">
        <v>0.006803348678863008</v>
      </c>
      <c r="Q712">
        <v>0.293140525093425</v>
      </c>
      <c r="R712" t="s">
        <v>777</v>
      </c>
      <c r="S712" t="s">
        <v>789</v>
      </c>
      <c r="T712">
        <v>6577.141822</v>
      </c>
      <c r="U712" s="2">
        <v>44428</v>
      </c>
      <c r="V712" t="s">
        <v>795</v>
      </c>
    </row>
    <row r="713" spans="1:22">
      <c r="A713" s="1" t="s">
        <v>733</v>
      </c>
      <c r="B713">
        <f>HYPERLINK("https://www.suredividend.com/sure-analysis-UDR/","UDR Inc")</f>
        <v>0</v>
      </c>
      <c r="C713">
        <v>53.04</v>
      </c>
      <c r="D713">
        <v>40</v>
      </c>
      <c r="E713">
        <v>1.326</v>
      </c>
      <c r="F713">
        <v>0.02733785822021116</v>
      </c>
      <c r="G713">
        <v>-0.05487055152152154</v>
      </c>
      <c r="H713">
        <v>0.055</v>
      </c>
      <c r="I713">
        <v>0.02731103381489031</v>
      </c>
      <c r="J713" t="s">
        <v>773</v>
      </c>
      <c r="K713" t="s">
        <v>773</v>
      </c>
      <c r="L713">
        <v>1.81</v>
      </c>
      <c r="M713">
        <v>1.45</v>
      </c>
      <c r="N713">
        <v>0.8011049723756906</v>
      </c>
      <c r="O713">
        <v>11</v>
      </c>
      <c r="P713">
        <v>0.0499309672496191</v>
      </c>
      <c r="Q713">
        <v>0.543412851298108</v>
      </c>
      <c r="R713" t="s">
        <v>777</v>
      </c>
      <c r="S713" t="s">
        <v>789</v>
      </c>
      <c r="T713">
        <v>15744.758038</v>
      </c>
      <c r="U713" s="2">
        <v>44406</v>
      </c>
      <c r="V713" t="s">
        <v>792</v>
      </c>
    </row>
    <row r="714" spans="1:22">
      <c r="A714" s="1" t="s">
        <v>734</v>
      </c>
      <c r="B714">
        <f>HYPERLINK("https://www.suredividend.com/sure-analysis-GAIN/","Gladstone Investment Corporation")</f>
        <v>0</v>
      </c>
      <c r="C714">
        <v>14.1</v>
      </c>
      <c r="D714">
        <v>10</v>
      </c>
      <c r="E714">
        <v>1.41</v>
      </c>
      <c r="F714">
        <v>0.05957446808510639</v>
      </c>
      <c r="G714">
        <v>-0.06641002948790165</v>
      </c>
      <c r="H714">
        <v>0.03</v>
      </c>
      <c r="I714">
        <v>0.02447440372479215</v>
      </c>
      <c r="J714" t="s">
        <v>773</v>
      </c>
      <c r="K714" t="s">
        <v>366</v>
      </c>
      <c r="L714">
        <v>0.8</v>
      </c>
      <c r="M714">
        <v>0.84</v>
      </c>
      <c r="N714">
        <v>1.05</v>
      </c>
      <c r="O714">
        <v>9</v>
      </c>
      <c r="P714">
        <v>0.009347419909568888</v>
      </c>
      <c r="Q714">
        <v>0.648351648351648</v>
      </c>
      <c r="R714" t="s">
        <v>778</v>
      </c>
      <c r="S714" t="s">
        <v>786</v>
      </c>
      <c r="T714">
        <v>468.190824</v>
      </c>
      <c r="U714" s="2">
        <v>44433</v>
      </c>
      <c r="V714" t="s">
        <v>794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</v>
      </c>
      <c r="D715">
        <v>3.75</v>
      </c>
      <c r="E715">
        <v>1.84</v>
      </c>
      <c r="F715">
        <v>0.07246376811594203</v>
      </c>
      <c r="G715">
        <v>-0.1148101297450025</v>
      </c>
      <c r="H715">
        <v>0.05</v>
      </c>
      <c r="I715">
        <v>0.02197628453750089</v>
      </c>
      <c r="J715" t="s">
        <v>773</v>
      </c>
      <c r="K715" t="s">
        <v>366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2.580881208158181</v>
      </c>
      <c r="R715" t="s">
        <v>775</v>
      </c>
      <c r="S715" t="s">
        <v>788</v>
      </c>
      <c r="T715">
        <v>83.943551</v>
      </c>
      <c r="U715" s="2">
        <v>44439</v>
      </c>
      <c r="V715" t="s">
        <v>792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19.09</v>
      </c>
      <c r="D716">
        <v>15</v>
      </c>
      <c r="E716">
        <v>1.272666666666667</v>
      </c>
      <c r="F716">
        <v>0.03771608171817706</v>
      </c>
      <c r="G716">
        <v>-0.04707863069116169</v>
      </c>
      <c r="H716">
        <v>0.03</v>
      </c>
      <c r="I716">
        <v>0.02115507764405411</v>
      </c>
      <c r="J716" t="s">
        <v>773</v>
      </c>
      <c r="K716" t="s">
        <v>489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0.39937544898767</v>
      </c>
      <c r="R716" t="s">
        <v>777</v>
      </c>
      <c r="S716" t="s">
        <v>789</v>
      </c>
      <c r="T716">
        <v>1876.589132</v>
      </c>
      <c r="U716" s="2">
        <v>44426</v>
      </c>
      <c r="V716" t="s">
        <v>790</v>
      </c>
    </row>
    <row r="717" spans="1:22">
      <c r="A717" s="1" t="s">
        <v>737</v>
      </c>
      <c r="B717">
        <f>HYPERLINK("https://www.suredividend.com/sure-analysis-PEAK/","Healthpeak Properties Inc")</f>
        <v>0</v>
      </c>
      <c r="C717">
        <v>33.62</v>
      </c>
      <c r="D717">
        <v>24</v>
      </c>
      <c r="E717">
        <v>1.400833333333333</v>
      </c>
      <c r="F717">
        <v>0.03569303985722784</v>
      </c>
      <c r="G717">
        <v>-0.06519138410413383</v>
      </c>
      <c r="H717">
        <v>0.05</v>
      </c>
      <c r="I717">
        <v>0.02054478836232532</v>
      </c>
      <c r="J717" t="s">
        <v>773</v>
      </c>
      <c r="K717" t="s">
        <v>489</v>
      </c>
      <c r="L717">
        <v>1.58</v>
      </c>
      <c r="M717">
        <v>1.2</v>
      </c>
      <c r="N717">
        <v>0.7594936708860759</v>
      </c>
      <c r="O717">
        <v>0</v>
      </c>
      <c r="P717">
        <v>0.03131030647754507</v>
      </c>
      <c r="Q717">
        <v>0.221985562978417</v>
      </c>
      <c r="R717" t="s">
        <v>777</v>
      </c>
      <c r="S717" t="s">
        <v>789</v>
      </c>
      <c r="T717">
        <v>18120.116667</v>
      </c>
      <c r="U717" s="2">
        <v>44434</v>
      </c>
      <c r="V717" t="s">
        <v>795</v>
      </c>
    </row>
    <row r="718" spans="1:22">
      <c r="A718" s="1" t="s">
        <v>738</v>
      </c>
      <c r="B718">
        <f>HYPERLINK("https://www.suredividend.com/sure-analysis-BKR/","Baker Hughes Co")</f>
        <v>0</v>
      </c>
      <c r="C718">
        <v>25.24</v>
      </c>
      <c r="D718">
        <v>13</v>
      </c>
      <c r="E718">
        <v>1.941538461538461</v>
      </c>
      <c r="F718">
        <v>0.02852614896988907</v>
      </c>
      <c r="G718">
        <v>-0.1242688451821216</v>
      </c>
      <c r="H718">
        <v>0.13</v>
      </c>
      <c r="I718">
        <v>0.01768102154543705</v>
      </c>
      <c r="J718" t="s">
        <v>773</v>
      </c>
      <c r="K718" t="s">
        <v>773</v>
      </c>
      <c r="L718">
        <v>0.75</v>
      </c>
      <c r="M718">
        <v>0.72</v>
      </c>
      <c r="N718">
        <v>0.96</v>
      </c>
      <c r="O718">
        <v>0</v>
      </c>
      <c r="P718">
        <v>0</v>
      </c>
      <c r="Q718">
        <v>0.980819638680918</v>
      </c>
      <c r="R718" t="s">
        <v>775</v>
      </c>
      <c r="S718" t="s">
        <v>788</v>
      </c>
      <c r="T718">
        <v>26129.4576</v>
      </c>
      <c r="U718" s="2">
        <v>44398</v>
      </c>
      <c r="V718" t="s">
        <v>795</v>
      </c>
    </row>
    <row r="719" spans="1:22">
      <c r="A719" s="1" t="s">
        <v>739</v>
      </c>
      <c r="B719">
        <f>HYPERLINK("https://www.suredividend.com/sure-analysis-SBR/","Sabine Royalty Trust")</f>
        <v>0</v>
      </c>
      <c r="C719">
        <v>44.77</v>
      </c>
      <c r="D719">
        <v>30</v>
      </c>
      <c r="E719">
        <v>1.492333333333334</v>
      </c>
      <c r="F719">
        <v>0.06589233861961134</v>
      </c>
      <c r="G719">
        <v>-0.07694658780329688</v>
      </c>
      <c r="H719">
        <v>0.02</v>
      </c>
      <c r="I719">
        <v>0.01734629704816615</v>
      </c>
      <c r="J719" t="s">
        <v>773</v>
      </c>
      <c r="K719" t="s">
        <v>366</v>
      </c>
      <c r="L719">
        <v>2.95</v>
      </c>
      <c r="M719">
        <v>2.95</v>
      </c>
      <c r="N719">
        <v>1</v>
      </c>
      <c r="O719">
        <v>0</v>
      </c>
      <c r="P719">
        <v>0.02018543011640217</v>
      </c>
      <c r="Q719">
        <v>0.6132054395687551</v>
      </c>
      <c r="R719" t="s">
        <v>775</v>
      </c>
      <c r="S719" t="s">
        <v>788</v>
      </c>
      <c r="T719">
        <v>652.717276</v>
      </c>
      <c r="U719" s="2">
        <v>44438</v>
      </c>
      <c r="V719" t="s">
        <v>795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29.72</v>
      </c>
      <c r="D720">
        <v>22</v>
      </c>
      <c r="E720">
        <v>1.350909090909091</v>
      </c>
      <c r="F720">
        <v>0.031628532974428</v>
      </c>
      <c r="G720">
        <v>-0.05838194960185705</v>
      </c>
      <c r="H720">
        <v>0.045</v>
      </c>
      <c r="I720">
        <v>0.01675425751333615</v>
      </c>
      <c r="J720" t="s">
        <v>773</v>
      </c>
      <c r="K720" t="s">
        <v>489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0.7261507187454621</v>
      </c>
      <c r="R720" t="s">
        <v>775</v>
      </c>
      <c r="S720" t="s">
        <v>779</v>
      </c>
      <c r="T720">
        <v>14161.399184</v>
      </c>
      <c r="U720" s="2">
        <v>44396</v>
      </c>
      <c r="V720" t="s">
        <v>792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18.7476</v>
      </c>
      <c r="D721">
        <v>11</v>
      </c>
      <c r="E721">
        <v>1.704327272727273</v>
      </c>
      <c r="F721">
        <v>0.04427233352535791</v>
      </c>
      <c r="G721">
        <v>-0.101145491173149</v>
      </c>
      <c r="H721">
        <v>0.075</v>
      </c>
      <c r="I721">
        <v>0.01150828887913469</v>
      </c>
      <c r="J721" t="s">
        <v>773</v>
      </c>
      <c r="K721" t="s">
        <v>366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0.377618729195293</v>
      </c>
      <c r="R721" t="s">
        <v>775</v>
      </c>
      <c r="S721" t="s">
        <v>786</v>
      </c>
      <c r="T721">
        <v>945.709746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19.39</v>
      </c>
      <c r="D722">
        <v>14</v>
      </c>
      <c r="E722">
        <v>1.385</v>
      </c>
      <c r="F722">
        <v>0.04744713769984528</v>
      </c>
      <c r="G722">
        <v>-0.06306374305126217</v>
      </c>
      <c r="H722">
        <v>0.018</v>
      </c>
      <c r="I722">
        <v>0.01053706496654216</v>
      </c>
      <c r="J722" t="s">
        <v>773</v>
      </c>
      <c r="K722" t="s">
        <v>366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1.084341105270513</v>
      </c>
      <c r="R722" t="s">
        <v>777</v>
      </c>
      <c r="S722" t="s">
        <v>789</v>
      </c>
      <c r="T722">
        <v>765.687627</v>
      </c>
      <c r="U722" s="2">
        <v>44452</v>
      </c>
      <c r="V722" t="s">
        <v>800</v>
      </c>
    </row>
    <row r="723" spans="1:22">
      <c r="A723" s="1" t="s">
        <v>743</v>
      </c>
      <c r="B723">
        <f>HYPERLINK("https://www.suredividend.com/sure-analysis-GLAD/","Gladstone Capital Corp.")</f>
        <v>0</v>
      </c>
      <c r="C723">
        <v>11.37</v>
      </c>
      <c r="D723">
        <v>8</v>
      </c>
      <c r="E723">
        <v>1.42125</v>
      </c>
      <c r="F723">
        <v>0.06860158311345647</v>
      </c>
      <c r="G723">
        <v>-0.06789271029841926</v>
      </c>
      <c r="H723">
        <v>0</v>
      </c>
      <c r="I723">
        <v>0.009153659292530536</v>
      </c>
      <c r="J723" t="s">
        <v>773</v>
      </c>
      <c r="K723" t="s">
        <v>366</v>
      </c>
      <c r="L723">
        <v>0.8</v>
      </c>
      <c r="M723">
        <v>0.78</v>
      </c>
      <c r="N723">
        <v>0.975</v>
      </c>
      <c r="O723">
        <v>0</v>
      </c>
      <c r="P723">
        <v>0</v>
      </c>
      <c r="Q723">
        <v>0.59462567669911</v>
      </c>
      <c r="R723" t="s">
        <v>775</v>
      </c>
      <c r="S723" t="s">
        <v>786</v>
      </c>
      <c r="T723">
        <v>390.040698</v>
      </c>
      <c r="U723" s="2">
        <v>44424</v>
      </c>
      <c r="V723" t="s">
        <v>793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11.27</v>
      </c>
      <c r="D724">
        <v>6.6</v>
      </c>
      <c r="E724">
        <v>1.707575757575758</v>
      </c>
      <c r="F724">
        <v>0.05235137533274179</v>
      </c>
      <c r="G724">
        <v>-0.10148774711269</v>
      </c>
      <c r="H724">
        <v>0.052</v>
      </c>
      <c r="I724">
        <v>0.002185845378254392</v>
      </c>
      <c r="J724" t="s">
        <v>773</v>
      </c>
      <c r="K724" t="s">
        <v>489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0.155861870916792</v>
      </c>
      <c r="R724" t="s">
        <v>777</v>
      </c>
      <c r="S724" t="s">
        <v>786</v>
      </c>
      <c r="T724">
        <v>3691.102153</v>
      </c>
      <c r="U724" s="2">
        <v>44415</v>
      </c>
      <c r="V724" t="s">
        <v>800</v>
      </c>
    </row>
    <row r="725" spans="1:22">
      <c r="A725" s="1" t="s">
        <v>745</v>
      </c>
      <c r="B725">
        <f>HYPERLINK("https://www.suredividend.com/sure-analysis-CODI/","Compass Diversified Holdings")</f>
        <v>0</v>
      </c>
      <c r="C725">
        <v>29.19</v>
      </c>
      <c r="D725">
        <v>18</v>
      </c>
      <c r="E725">
        <v>1.621666666666667</v>
      </c>
      <c r="F725">
        <v>0.04933196300102775</v>
      </c>
      <c r="G725">
        <v>-0.0921634116856519</v>
      </c>
      <c r="H725">
        <v>0.04</v>
      </c>
      <c r="I725">
        <v>-0.0006191132111172948</v>
      </c>
      <c r="J725" t="s">
        <v>773</v>
      </c>
      <c r="K725" t="s">
        <v>489</v>
      </c>
      <c r="L725">
        <v>1.75</v>
      </c>
      <c r="M725">
        <v>1.44</v>
      </c>
      <c r="N725">
        <v>0.8228571428571428</v>
      </c>
      <c r="O725">
        <v>0</v>
      </c>
      <c r="P725">
        <v>0</v>
      </c>
      <c r="Q725">
        <v>0.6392798175957231</v>
      </c>
      <c r="R725" t="s">
        <v>775</v>
      </c>
      <c r="S725" t="s">
        <v>782</v>
      </c>
      <c r="T725">
        <v>1894.431</v>
      </c>
      <c r="U725" s="2">
        <v>44408</v>
      </c>
      <c r="V725" t="s">
        <v>794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19.15</v>
      </c>
      <c r="D726">
        <v>11.4</v>
      </c>
      <c r="E726">
        <v>1.679824561403509</v>
      </c>
      <c r="F726">
        <v>0.0731070496083551</v>
      </c>
      <c r="G726">
        <v>-0.09853843527002482</v>
      </c>
      <c r="H726">
        <v>0.01</v>
      </c>
      <c r="I726">
        <v>-0.001765864495348879</v>
      </c>
      <c r="J726" t="s">
        <v>773</v>
      </c>
      <c r="K726" t="s">
        <v>366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0.7724424534676001</v>
      </c>
      <c r="R726" t="s">
        <v>777</v>
      </c>
      <c r="S726" t="s">
        <v>789</v>
      </c>
      <c r="T726">
        <v>2722.295845</v>
      </c>
      <c r="U726" s="2">
        <v>44420</v>
      </c>
      <c r="V726" t="s">
        <v>800</v>
      </c>
    </row>
    <row r="727" spans="1:22">
      <c r="A727" s="1" t="s">
        <v>747</v>
      </c>
      <c r="B727">
        <f>HYPERLINK("https://www.suredividend.com/sure-analysis-CMP/","Compass Minerals International Inc")</f>
        <v>0</v>
      </c>
      <c r="C727">
        <v>67.27</v>
      </c>
      <c r="D727">
        <v>52</v>
      </c>
      <c r="E727">
        <v>1.293653846153846</v>
      </c>
      <c r="F727">
        <v>0.042812546454586</v>
      </c>
      <c r="G727">
        <v>-0.05019077533053617</v>
      </c>
      <c r="H727">
        <v>0</v>
      </c>
      <c r="I727">
        <v>-0.002600077040081028</v>
      </c>
      <c r="J727" t="s">
        <v>773</v>
      </c>
      <c r="K727" t="s">
        <v>489</v>
      </c>
      <c r="L727">
        <v>2.25</v>
      </c>
      <c r="M727">
        <v>2.88</v>
      </c>
      <c r="N727">
        <v>1.28</v>
      </c>
      <c r="O727">
        <v>0</v>
      </c>
      <c r="P727">
        <v>0</v>
      </c>
      <c r="Q727">
        <v>0.100627130041541</v>
      </c>
      <c r="R727" t="s">
        <v>775</v>
      </c>
      <c r="S727" t="s">
        <v>781</v>
      </c>
      <c r="T727">
        <v>2289.784762</v>
      </c>
      <c r="U727" s="2">
        <v>44432</v>
      </c>
      <c r="V727" t="s">
        <v>790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65.16</v>
      </c>
      <c r="D728">
        <v>49</v>
      </c>
      <c r="E728">
        <v>1.329795918367347</v>
      </c>
      <c r="F728">
        <v>0.03560466543891958</v>
      </c>
      <c r="G728">
        <v>-0.05541074533491519</v>
      </c>
      <c r="H728">
        <v>0.01</v>
      </c>
      <c r="I728">
        <v>-0.005282426620287661</v>
      </c>
      <c r="J728" t="s">
        <v>773</v>
      </c>
      <c r="K728" t="s">
        <v>489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1.237714207218654</v>
      </c>
      <c r="R728" t="s">
        <v>775</v>
      </c>
      <c r="S728" t="s">
        <v>788</v>
      </c>
      <c r="T728">
        <v>41585.253918</v>
      </c>
      <c r="U728" s="2">
        <v>44427</v>
      </c>
      <c r="V728" t="s">
        <v>795</v>
      </c>
    </row>
    <row r="729" spans="1:22">
      <c r="A729" s="1" t="s">
        <v>749</v>
      </c>
      <c r="B729">
        <f>HYPERLINK("https://www.suredividend.com/sure-analysis-LAND/","Gladstone Land Corp")</f>
        <v>0</v>
      </c>
      <c r="C729">
        <v>22.76</v>
      </c>
      <c r="D729">
        <v>14</v>
      </c>
      <c r="E729">
        <v>1.625714285714286</v>
      </c>
      <c r="F729">
        <v>0.02372583479789104</v>
      </c>
      <c r="G729">
        <v>-0.09261591944592817</v>
      </c>
      <c r="H729">
        <v>0.06</v>
      </c>
      <c r="I729">
        <v>-0.009496674567935348</v>
      </c>
      <c r="J729" t="s">
        <v>773</v>
      </c>
      <c r="K729" t="s">
        <v>773</v>
      </c>
      <c r="L729">
        <v>0.65</v>
      </c>
      <c r="M729">
        <v>0.54</v>
      </c>
      <c r="N729">
        <v>0.8307692307692308</v>
      </c>
      <c r="O729">
        <v>7</v>
      </c>
      <c r="P729">
        <v>0.03131030647754507</v>
      </c>
      <c r="Q729">
        <v>0.6211057137566061</v>
      </c>
      <c r="R729" t="s">
        <v>777</v>
      </c>
      <c r="S729" t="s">
        <v>789</v>
      </c>
      <c r="T729">
        <v>713.010463</v>
      </c>
      <c r="U729" s="2">
        <v>44424</v>
      </c>
      <c r="V729" t="s">
        <v>793</v>
      </c>
    </row>
    <row r="730" spans="1:22">
      <c r="A730" s="1" t="s">
        <v>750</v>
      </c>
      <c r="B730">
        <f>HYPERLINK("https://www.suredividend.com/sure-analysis-CRT/","Cross Timbers Royalty Trust")</f>
        <v>0</v>
      </c>
      <c r="C730">
        <v>15.37</v>
      </c>
      <c r="D730">
        <v>9</v>
      </c>
      <c r="E730">
        <v>1.707777777777778</v>
      </c>
      <c r="F730">
        <v>0.06506180871828238</v>
      </c>
      <c r="G730">
        <v>-0.1015090058758396</v>
      </c>
      <c r="H730">
        <v>0.01</v>
      </c>
      <c r="I730">
        <v>-0.01011655641710263</v>
      </c>
      <c r="J730" t="s">
        <v>773</v>
      </c>
      <c r="K730" t="s">
        <v>489</v>
      </c>
      <c r="L730">
        <v>1</v>
      </c>
      <c r="M730">
        <v>1</v>
      </c>
      <c r="N730">
        <v>1</v>
      </c>
      <c r="O730">
        <v>0</v>
      </c>
      <c r="P730">
        <v>0.009805797673485328</v>
      </c>
      <c r="Q730">
        <v>2.039471602594526</v>
      </c>
      <c r="R730" t="s">
        <v>775</v>
      </c>
      <c r="S730" t="s">
        <v>788</v>
      </c>
      <c r="T730">
        <v>92.22</v>
      </c>
      <c r="U730" s="2">
        <v>44438</v>
      </c>
      <c r="V730" t="s">
        <v>795</v>
      </c>
    </row>
    <row r="731" spans="1:22">
      <c r="A731" s="1" t="s">
        <v>751</v>
      </c>
      <c r="B731">
        <f>HYPERLINK("https://www.suredividend.com/sure-analysis-DREUF/","Dream Industrial Real Estate Investment Trust")</f>
        <v>0</v>
      </c>
      <c r="C731">
        <v>13.265</v>
      </c>
      <c r="D731">
        <v>8</v>
      </c>
      <c r="E731">
        <v>1.658125</v>
      </c>
      <c r="F731">
        <v>0.04372408594044477</v>
      </c>
      <c r="G731">
        <v>-0.09619123958413023</v>
      </c>
      <c r="H731">
        <v>0.035</v>
      </c>
      <c r="I731">
        <v>-0.01195393420851654</v>
      </c>
      <c r="J731" t="s">
        <v>773</v>
      </c>
      <c r="K731" t="s">
        <v>489</v>
      </c>
      <c r="L731">
        <v>0.65</v>
      </c>
      <c r="M731">
        <v>0.58</v>
      </c>
      <c r="N731">
        <v>0.8923076923076922</v>
      </c>
      <c r="O731">
        <v>0</v>
      </c>
      <c r="P731">
        <v>0.01013720758985226</v>
      </c>
      <c r="Q731">
        <v>0.5091012514220701</v>
      </c>
      <c r="R731" t="s">
        <v>777</v>
      </c>
      <c r="S731" t="s">
        <v>786</v>
      </c>
      <c r="T731">
        <v>2792.381205</v>
      </c>
      <c r="U731" s="2">
        <v>44418</v>
      </c>
      <c r="V731" t="s">
        <v>792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82.69</v>
      </c>
      <c r="D732">
        <v>56</v>
      </c>
      <c r="E732">
        <v>1.476607142857143</v>
      </c>
      <c r="F732">
        <v>0.02950780021768049</v>
      </c>
      <c r="G732">
        <v>-0.07498876629710427</v>
      </c>
      <c r="H732">
        <v>0.012</v>
      </c>
      <c r="I732">
        <v>-0.01268295603421743</v>
      </c>
      <c r="J732" t="s">
        <v>773</v>
      </c>
      <c r="K732" t="s">
        <v>489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0.521451938751853</v>
      </c>
      <c r="R732" t="s">
        <v>777</v>
      </c>
      <c r="S732" t="s">
        <v>789</v>
      </c>
      <c r="T732">
        <v>34941.721074</v>
      </c>
      <c r="U732" s="2">
        <v>44418</v>
      </c>
      <c r="V732" t="s">
        <v>799</v>
      </c>
    </row>
    <row r="733" spans="1:22">
      <c r="A733" s="1" t="s">
        <v>753</v>
      </c>
      <c r="B733">
        <f>HYPERLINK("https://www.suredividend.com/sure-analysis-PBT/","Permian Basin Royalty Trust")</f>
        <v>0</v>
      </c>
      <c r="C733">
        <v>6.29</v>
      </c>
      <c r="D733">
        <v>3.1</v>
      </c>
      <c r="E733">
        <v>2.029032258064516</v>
      </c>
      <c r="F733">
        <v>0.03815580286168521</v>
      </c>
      <c r="G733">
        <v>-0.1319550603261886</v>
      </c>
      <c r="H733">
        <v>0.07000000000000001</v>
      </c>
      <c r="I733">
        <v>-0.01493868325684566</v>
      </c>
      <c r="J733" t="s">
        <v>773</v>
      </c>
      <c r="K733" t="s">
        <v>489</v>
      </c>
      <c r="L733">
        <v>0.24</v>
      </c>
      <c r="M733">
        <v>0.24</v>
      </c>
      <c r="N733">
        <v>1</v>
      </c>
      <c r="O733">
        <v>0</v>
      </c>
      <c r="P733">
        <v>0.07214502590085092</v>
      </c>
      <c r="Q733">
        <v>1.619741774260724</v>
      </c>
      <c r="R733" t="s">
        <v>775</v>
      </c>
      <c r="S733" t="s">
        <v>788</v>
      </c>
      <c r="T733">
        <v>293.169327</v>
      </c>
      <c r="U733" s="2">
        <v>44438</v>
      </c>
      <c r="V733" t="s">
        <v>795</v>
      </c>
    </row>
    <row r="734" spans="1:22">
      <c r="A734" s="1" t="s">
        <v>754</v>
      </c>
      <c r="B734">
        <f>HYPERLINK("https://www.suredividend.com/sure-analysis-GWRS/","Global Water Resources Inc")</f>
        <v>0</v>
      </c>
      <c r="C734">
        <v>19.32</v>
      </c>
      <c r="D734">
        <v>12</v>
      </c>
      <c r="E734">
        <v>1.61</v>
      </c>
      <c r="F734">
        <v>0.0150103519668737</v>
      </c>
      <c r="G734">
        <v>-0.09085150362606875</v>
      </c>
      <c r="H734">
        <v>0.06</v>
      </c>
      <c r="I734">
        <v>-0.01850317751719832</v>
      </c>
      <c r="J734" t="s">
        <v>773</v>
      </c>
      <c r="K734" t="s">
        <v>773</v>
      </c>
      <c r="L734">
        <v>0.4</v>
      </c>
      <c r="M734">
        <v>0.29</v>
      </c>
      <c r="N734">
        <v>0.7249999999999999</v>
      </c>
      <c r="O734">
        <v>6</v>
      </c>
      <c r="P734">
        <v>0.01988310171094443</v>
      </c>
      <c r="Q734">
        <v>0.758409785932721</v>
      </c>
      <c r="R734" t="s">
        <v>775</v>
      </c>
      <c r="S734" t="s">
        <v>787</v>
      </c>
      <c r="T734">
        <v>437.026804</v>
      </c>
      <c r="U734" s="2">
        <v>44415</v>
      </c>
      <c r="V734" t="s">
        <v>790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15.12</v>
      </c>
      <c r="D735">
        <v>11.6</v>
      </c>
      <c r="E735">
        <v>1.303448275862069</v>
      </c>
      <c r="F735">
        <v>0.09259259259259259</v>
      </c>
      <c r="G735">
        <v>-0.05162250501548138</v>
      </c>
      <c r="H735">
        <v>-0.07199999999999999</v>
      </c>
      <c r="I735">
        <v>-0.01910432193959166</v>
      </c>
      <c r="J735" t="s">
        <v>773</v>
      </c>
      <c r="K735" t="s">
        <v>366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0.8090668708646901</v>
      </c>
      <c r="R735" t="s">
        <v>777</v>
      </c>
      <c r="S735" t="s">
        <v>789</v>
      </c>
      <c r="T735">
        <v>2115.198187</v>
      </c>
      <c r="U735" s="2">
        <v>44411</v>
      </c>
      <c r="V735" t="s">
        <v>800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50.7</v>
      </c>
      <c r="D736">
        <v>34.7</v>
      </c>
      <c r="E736">
        <v>1.461095100864553</v>
      </c>
      <c r="F736">
        <v>0.07179487179487179</v>
      </c>
      <c r="G736">
        <v>-0.0730329369416145</v>
      </c>
      <c r="H736">
        <v>-0.049</v>
      </c>
      <c r="I736">
        <v>-0.03140980686391603</v>
      </c>
      <c r="J736" t="s">
        <v>773</v>
      </c>
      <c r="K736" t="s">
        <v>366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0.824187211260308</v>
      </c>
      <c r="R736" t="s">
        <v>775</v>
      </c>
      <c r="S736" t="s">
        <v>786</v>
      </c>
      <c r="T736">
        <v>5060.306464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HYPERLINK("https://www.suredividend.com/sure-analysis-HP/","Helmerich &amp; Payne, Inc.")</f>
        <v>0</v>
      </c>
      <c r="C737">
        <v>30.79</v>
      </c>
      <c r="D737">
        <v>9</v>
      </c>
      <c r="E737">
        <v>3.421111111111111</v>
      </c>
      <c r="F737">
        <v>0.03247807729782397</v>
      </c>
      <c r="G737">
        <v>-0.218072361745697</v>
      </c>
      <c r="H737">
        <v>0.17</v>
      </c>
      <c r="I737">
        <v>-0.04287199570149114</v>
      </c>
      <c r="J737" t="s">
        <v>773</v>
      </c>
      <c r="K737" t="s">
        <v>773</v>
      </c>
      <c r="L737">
        <v>0.55</v>
      </c>
      <c r="M737">
        <v>1</v>
      </c>
      <c r="N737">
        <v>1.818181818181818</v>
      </c>
      <c r="O737">
        <v>0</v>
      </c>
      <c r="P737">
        <v>0</v>
      </c>
      <c r="Q737">
        <v>1.136592000444111</v>
      </c>
      <c r="R737" t="s">
        <v>775</v>
      </c>
      <c r="S737" t="s">
        <v>788</v>
      </c>
      <c r="T737">
        <v>3322.203498</v>
      </c>
      <c r="U737" s="2">
        <v>44427</v>
      </c>
      <c r="V737" t="s">
        <v>795</v>
      </c>
    </row>
    <row r="738" spans="1:22">
      <c r="A738" s="1" t="s">
        <v>758</v>
      </c>
      <c r="B738">
        <f>HYPERLINK("https://www.suredividend.com/sure-analysis-BX/","Blackstone Inc")</f>
        <v>0</v>
      </c>
      <c r="C738">
        <v>116.43</v>
      </c>
      <c r="D738">
        <v>57</v>
      </c>
      <c r="E738">
        <v>2.042631578947368</v>
      </c>
      <c r="F738">
        <v>0.02593833204500558</v>
      </c>
      <c r="G738">
        <v>-0.133113995237949</v>
      </c>
      <c r="H738">
        <v>0.05</v>
      </c>
      <c r="I738">
        <v>-0.05176028120485177</v>
      </c>
      <c r="J738" t="s">
        <v>773</v>
      </c>
      <c r="K738" t="s">
        <v>773</v>
      </c>
      <c r="L738">
        <v>3.55</v>
      </c>
      <c r="M738">
        <v>3.02</v>
      </c>
      <c r="N738">
        <v>0.8507042253521128</v>
      </c>
      <c r="O738">
        <v>0</v>
      </c>
      <c r="P738">
        <v>0.02994069964269874</v>
      </c>
      <c r="Q738">
        <v>1.210770361284271</v>
      </c>
      <c r="R738" t="s">
        <v>775</v>
      </c>
      <c r="S738" t="s">
        <v>786</v>
      </c>
      <c r="T738">
        <v>79864.989094</v>
      </c>
      <c r="U738" s="2">
        <v>44399</v>
      </c>
      <c r="V738" t="s">
        <v>797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33.63</v>
      </c>
      <c r="D739">
        <v>18</v>
      </c>
      <c r="E739">
        <v>1.868333333333333</v>
      </c>
      <c r="F739">
        <v>0.001189414213499851</v>
      </c>
      <c r="G739">
        <v>-0.1175113518744147</v>
      </c>
      <c r="H739">
        <v>0.06</v>
      </c>
      <c r="I739">
        <v>-0.05885026561494522</v>
      </c>
      <c r="J739" t="s">
        <v>773</v>
      </c>
      <c r="K739" t="s">
        <v>773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2.11311061123608</v>
      </c>
      <c r="R739" t="s">
        <v>775</v>
      </c>
      <c r="S739" t="s">
        <v>788</v>
      </c>
      <c r="T739">
        <v>31401.495842</v>
      </c>
      <c r="U739" s="2">
        <v>44433</v>
      </c>
      <c r="V739" t="s">
        <v>795</v>
      </c>
    </row>
    <row r="740" spans="1:22">
      <c r="A740" s="1" t="s">
        <v>760</v>
      </c>
      <c r="B740">
        <f>HYPERLINK("https://www.suredividend.com/sure-analysis-GROW/","U.S. Global Investors, Inc.")</f>
        <v>0</v>
      </c>
      <c r="C740">
        <v>5.83</v>
      </c>
      <c r="D740">
        <v>3.1</v>
      </c>
      <c r="E740">
        <v>1.880645161290323</v>
      </c>
      <c r="F740">
        <v>0.01029159519725557</v>
      </c>
      <c r="G740">
        <v>-0.1186698492398339</v>
      </c>
      <c r="H740">
        <v>0.026</v>
      </c>
      <c r="I740">
        <v>-0.07810366236564303</v>
      </c>
      <c r="J740" t="s">
        <v>773</v>
      </c>
      <c r="K740" t="s">
        <v>773</v>
      </c>
      <c r="L740">
        <v>0.06</v>
      </c>
      <c r="M740">
        <v>0.06</v>
      </c>
      <c r="N740">
        <v>1</v>
      </c>
      <c r="O740">
        <v>0</v>
      </c>
      <c r="P740">
        <v>0.05922384104881218</v>
      </c>
      <c r="Q740">
        <v>1.195774170464389</v>
      </c>
      <c r="R740" t="s">
        <v>775</v>
      </c>
      <c r="S740" t="s">
        <v>786</v>
      </c>
      <c r="T740">
        <v>75.664509</v>
      </c>
      <c r="U740" s="2">
        <v>44336</v>
      </c>
      <c r="V740" t="s">
        <v>800</v>
      </c>
    </row>
    <row r="741" spans="1:22">
      <c r="A741" s="1" t="s">
        <v>761</v>
      </c>
      <c r="B741">
        <f>HYPERLINK("https://www.suredividend.com/sure-analysis-CVA/","Covanta Holding Corporation")</f>
        <v>0</v>
      </c>
      <c r="C741">
        <v>20.17</v>
      </c>
      <c r="D741">
        <v>5.55</v>
      </c>
      <c r="E741">
        <v>3.634234234234235</v>
      </c>
      <c r="F741">
        <v>0.01586514625681705</v>
      </c>
      <c r="G741">
        <v>-0.2274663295689301</v>
      </c>
      <c r="H741">
        <v>0.1</v>
      </c>
      <c r="I741">
        <v>-0.1217600609640143</v>
      </c>
      <c r="J741" t="s">
        <v>773</v>
      </c>
      <c r="K741" t="s">
        <v>773</v>
      </c>
      <c r="L741">
        <v>0.37</v>
      </c>
      <c r="M741">
        <v>0.32</v>
      </c>
      <c r="N741">
        <v>0.8648648648648649</v>
      </c>
      <c r="O741">
        <v>0</v>
      </c>
      <c r="P741">
        <v>0</v>
      </c>
      <c r="Q741">
        <v>1.526397534977517</v>
      </c>
      <c r="R741" t="s">
        <v>775</v>
      </c>
      <c r="S741" t="s">
        <v>782</v>
      </c>
      <c r="T741">
        <v>2682.795201</v>
      </c>
      <c r="U741" s="2">
        <v>44423</v>
      </c>
      <c r="V741" t="s">
        <v>796</v>
      </c>
    </row>
    <row r="742" spans="1:22">
      <c r="A742" s="1" t="s">
        <v>762</v>
      </c>
      <c r="B742">
        <f>HYPERLINK("https://www.suredividend.com/sure-analysis-PTEN/","Patterson-UTI Energy Inc")</f>
        <v>0</v>
      </c>
      <c r="C742">
        <v>9.09</v>
      </c>
      <c r="D742">
        <v>5.95</v>
      </c>
      <c r="E742">
        <v>1.527731092436975</v>
      </c>
      <c r="F742">
        <v>0.0088008800880088</v>
      </c>
      <c r="G742">
        <v>-0.08126424903249141</v>
      </c>
      <c r="H742">
        <v>-0.1</v>
      </c>
      <c r="I742">
        <v>-0.1551134130136579</v>
      </c>
      <c r="J742" t="s">
        <v>773</v>
      </c>
      <c r="K742" t="s">
        <v>773</v>
      </c>
      <c r="L742">
        <v>-2</v>
      </c>
      <c r="M742">
        <v>0.08</v>
      </c>
      <c r="N742">
        <v>9.99</v>
      </c>
      <c r="O742">
        <v>0</v>
      </c>
      <c r="P742">
        <v>0</v>
      </c>
      <c r="Q742">
        <v>2.107798557215631</v>
      </c>
      <c r="R742" t="s">
        <v>775</v>
      </c>
      <c r="S742" t="s">
        <v>788</v>
      </c>
      <c r="T742">
        <v>1718.271601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HYPERLINK("https://www.suredividend.com/sure-analysis-MGM/","MGM Resorts International")</f>
        <v>0</v>
      </c>
      <c r="C743">
        <v>44.43</v>
      </c>
      <c r="D743">
        <v>12</v>
      </c>
      <c r="E743">
        <v>3.7025</v>
      </c>
      <c r="F743">
        <v>0.0002250731487733513</v>
      </c>
      <c r="G743">
        <v>-0.2303363312839991</v>
      </c>
      <c r="H743">
        <v>0.06</v>
      </c>
      <c r="I743">
        <v>-0.1806068660560552</v>
      </c>
      <c r="J743" t="s">
        <v>773</v>
      </c>
      <c r="K743" t="s">
        <v>773</v>
      </c>
      <c r="L743">
        <v>-1</v>
      </c>
      <c r="M743">
        <v>0.01</v>
      </c>
      <c r="N743">
        <v>9.99</v>
      </c>
      <c r="O743">
        <v>0</v>
      </c>
      <c r="P743">
        <v>0.7411011265922482</v>
      </c>
      <c r="Q743">
        <v>1.080611399109313</v>
      </c>
      <c r="R743" t="s">
        <v>775</v>
      </c>
      <c r="S743" t="s">
        <v>785</v>
      </c>
      <c r="T743">
        <v>21409.94515</v>
      </c>
      <c r="U743" s="2">
        <v>44432</v>
      </c>
      <c r="V743" t="s">
        <v>795</v>
      </c>
    </row>
    <row r="744" spans="1:22">
      <c r="A744" s="1" t="s">
        <v>764</v>
      </c>
      <c r="B744">
        <f>HYPERLINK("https://www.suredividend.com/sure-analysis-HFC/","HollyFrontier Corp")</f>
        <v>0</v>
      </c>
      <c r="C744">
        <v>34.69</v>
      </c>
      <c r="D744">
        <v>39</v>
      </c>
      <c r="E744">
        <v>0.8894871794871795</v>
      </c>
      <c r="F744">
        <v>0</v>
      </c>
      <c r="G744">
        <v>0.0236984870605661</v>
      </c>
      <c r="H744">
        <v>0.03</v>
      </c>
      <c r="I744">
        <v>0.07330976279373425</v>
      </c>
      <c r="J744" t="s">
        <v>774</v>
      </c>
      <c r="K744" t="s">
        <v>774</v>
      </c>
      <c r="L744">
        <v>1</v>
      </c>
      <c r="M744">
        <v>0</v>
      </c>
      <c r="N744">
        <v>0</v>
      </c>
      <c r="O744">
        <v>0</v>
      </c>
      <c r="P744">
        <v>0.01613736474159566</v>
      </c>
      <c r="Q744">
        <v>0.703538193336116</v>
      </c>
      <c r="R744" t="s">
        <v>775</v>
      </c>
      <c r="S744" t="s">
        <v>788</v>
      </c>
      <c r="T744">
        <v>5636.783859</v>
      </c>
      <c r="U744" s="2">
        <v>44434</v>
      </c>
      <c r="V744" t="s">
        <v>795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8.5</v>
      </c>
      <c r="D745">
        <v>10.16</v>
      </c>
      <c r="E745">
        <v>0.8366141732283464</v>
      </c>
      <c r="F745">
        <v>0</v>
      </c>
      <c r="G745">
        <v>0.03632256932891753</v>
      </c>
      <c r="H745">
        <v>-0.05</v>
      </c>
      <c r="I745">
        <v>0.06216606786703838</v>
      </c>
      <c r="J745" t="s">
        <v>774</v>
      </c>
      <c r="K745" t="s">
        <v>774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-0.198468603543711</v>
      </c>
      <c r="R745" t="s">
        <v>777</v>
      </c>
      <c r="S745" t="s">
        <v>789</v>
      </c>
      <c r="T745">
        <v>1041.70668</v>
      </c>
      <c r="U745" s="2">
        <v>44413</v>
      </c>
      <c r="V745" t="s">
        <v>790</v>
      </c>
    </row>
    <row r="746" spans="1:22">
      <c r="A746" s="1" t="s">
        <v>766</v>
      </c>
      <c r="B746">
        <f>HYPERLINK("https://www.suredividend.com/sure-analysis-CLDT/","Chatham Lodging Trust")</f>
        <v>0</v>
      </c>
      <c r="C746">
        <v>12.36</v>
      </c>
      <c r="D746">
        <v>11</v>
      </c>
      <c r="E746">
        <v>1.123636363636364</v>
      </c>
      <c r="F746">
        <v>0</v>
      </c>
      <c r="G746">
        <v>-0.02304436349476569</v>
      </c>
      <c r="H746">
        <v>0.05</v>
      </c>
      <c r="I746">
        <v>0.0508540215134119</v>
      </c>
      <c r="J746" t="s">
        <v>774</v>
      </c>
      <c r="K746" t="s">
        <v>774</v>
      </c>
      <c r="L746">
        <v>0.28</v>
      </c>
      <c r="M746">
        <v>0</v>
      </c>
      <c r="N746">
        <v>0</v>
      </c>
      <c r="O746">
        <v>0</v>
      </c>
      <c r="P746">
        <v>0.02104646949148603</v>
      </c>
      <c r="Q746">
        <v>0.626315789473684</v>
      </c>
      <c r="R746" t="s">
        <v>777</v>
      </c>
      <c r="S746" t="s">
        <v>789</v>
      </c>
      <c r="T746">
        <v>602.636854</v>
      </c>
      <c r="U746" s="2">
        <v>44418</v>
      </c>
      <c r="V746" t="s">
        <v>792</v>
      </c>
    </row>
    <row r="747" spans="1:22">
      <c r="A747" s="1" t="s">
        <v>767</v>
      </c>
      <c r="B747">
        <f>HYPERLINK("https://www.suredividend.com/sure-analysis-PK/","Park Hotels &amp; Resorts Inc")</f>
        <v>0</v>
      </c>
      <c r="C747">
        <v>19.33</v>
      </c>
      <c r="D747">
        <v>18</v>
      </c>
      <c r="E747">
        <v>1.073888888888889</v>
      </c>
      <c r="F747">
        <v>0</v>
      </c>
      <c r="G747">
        <v>-0.0141561529614298</v>
      </c>
      <c r="H747">
        <v>0.015</v>
      </c>
      <c r="I747">
        <v>0.03798642608663383</v>
      </c>
      <c r="J747" t="s">
        <v>774</v>
      </c>
      <c r="K747" t="s">
        <v>774</v>
      </c>
      <c r="L747">
        <v>-0.7</v>
      </c>
      <c r="M747">
        <v>0</v>
      </c>
      <c r="N747">
        <v>-0</v>
      </c>
      <c r="O747">
        <v>0</v>
      </c>
      <c r="P747">
        <v>0.07999957023861581</v>
      </c>
      <c r="Q747">
        <v>0.7914735866543091</v>
      </c>
      <c r="R747" t="s">
        <v>777</v>
      </c>
      <c r="S747" t="s">
        <v>789</v>
      </c>
      <c r="T747">
        <v>4571.40766</v>
      </c>
      <c r="U747" s="2">
        <v>44424</v>
      </c>
      <c r="V747" t="s">
        <v>792</v>
      </c>
    </row>
    <row r="748" spans="1:22">
      <c r="A748" s="1" t="s">
        <v>768</v>
      </c>
      <c r="B748">
        <f>HYPERLINK("https://www.suredividend.com/sure-analysis-CAE/","Cae Inc.")</f>
        <v>0</v>
      </c>
      <c r="C748">
        <v>30.28</v>
      </c>
      <c r="D748">
        <v>17</v>
      </c>
      <c r="E748">
        <v>1.781176470588235</v>
      </c>
      <c r="F748">
        <v>0</v>
      </c>
      <c r="G748">
        <v>-0.1090391723025101</v>
      </c>
      <c r="H748">
        <v>0.15</v>
      </c>
      <c r="I748">
        <v>0.0246049518521132</v>
      </c>
      <c r="J748" t="s">
        <v>774</v>
      </c>
      <c r="K748" t="s">
        <v>774</v>
      </c>
      <c r="L748">
        <v>0.84</v>
      </c>
      <c r="M748">
        <v>0</v>
      </c>
      <c r="N748">
        <v>0</v>
      </c>
      <c r="O748">
        <v>0</v>
      </c>
      <c r="P748">
        <v>0.09980608000232882</v>
      </c>
      <c r="Q748">
        <v>0.878411910669975</v>
      </c>
      <c r="R748" t="s">
        <v>775</v>
      </c>
      <c r="S748" t="s">
        <v>782</v>
      </c>
      <c r="T748">
        <v>9591.735221999999</v>
      </c>
      <c r="U748" s="2">
        <v>44435</v>
      </c>
      <c r="V748" t="s">
        <v>795</v>
      </c>
    </row>
    <row r="749" spans="1:22">
      <c r="A749" s="1" t="s">
        <v>769</v>
      </c>
      <c r="B749">
        <f>HYPERLINK("https://www.suredividend.com/sure-analysis-NGL/","NGL Energy Partners LP")</f>
        <v>0</v>
      </c>
      <c r="C749">
        <v>2.41</v>
      </c>
      <c r="D749">
        <v>3</v>
      </c>
      <c r="E749">
        <v>0.8033333333333333</v>
      </c>
      <c r="F749">
        <v>0</v>
      </c>
      <c r="G749">
        <v>0.04477035807902152</v>
      </c>
      <c r="H749">
        <v>-0.025</v>
      </c>
      <c r="I749">
        <v>0.0186510991270461</v>
      </c>
      <c r="J749" t="s">
        <v>774</v>
      </c>
      <c r="K749" t="s">
        <v>774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-0.378914001494729</v>
      </c>
      <c r="R749" t="s">
        <v>776</v>
      </c>
      <c r="S749" t="s">
        <v>788</v>
      </c>
      <c r="T749">
        <v>312.321393</v>
      </c>
      <c r="U749" s="2">
        <v>44442</v>
      </c>
      <c r="V749" t="s">
        <v>792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3.035</v>
      </c>
      <c r="D750">
        <v>2.16</v>
      </c>
      <c r="E750">
        <v>1.405092592592593</v>
      </c>
      <c r="F750">
        <v>0</v>
      </c>
      <c r="G750">
        <v>-0.06575880988601079</v>
      </c>
      <c r="H750">
        <v>0.03</v>
      </c>
      <c r="I750">
        <v>-0.005393484158941808</v>
      </c>
      <c r="J750" t="s">
        <v>774</v>
      </c>
      <c r="K750" t="s">
        <v>774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0.7358727979867301</v>
      </c>
      <c r="R750" t="s">
        <v>775</v>
      </c>
      <c r="S750" t="s">
        <v>782</v>
      </c>
      <c r="T750">
        <v>539.170445</v>
      </c>
      <c r="U750" s="2">
        <v>44421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785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784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786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783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787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722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657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712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769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1056</v>
      </c>
      <c r="B240" t="s">
        <v>10116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653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515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474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753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713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320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684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663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695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359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347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550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664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670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750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697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706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668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503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406</v>
      </c>
      <c r="B483">
        <v>43832</v>
      </c>
    </row>
    <row r="484" spans="1:2">
      <c r="A484" s="1" t="s">
        <v>390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702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767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642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714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541</v>
      </c>
      <c r="B561">
        <v>43845</v>
      </c>
    </row>
    <row r="562" spans="1:2">
      <c r="A562" s="1" t="s">
        <v>710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660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548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639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680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575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743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715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729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688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440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256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703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643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696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689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766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493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701</v>
      </c>
      <c r="B1026" t="s">
        <v>10116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761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708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727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538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195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757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363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681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505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491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638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210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698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619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335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669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567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637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236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497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624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745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709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542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716</v>
      </c>
      <c r="B1438" t="s">
        <v>10116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558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734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252</v>
      </c>
      <c r="B1527">
        <v>43830</v>
      </c>
    </row>
    <row r="1528" spans="1:2">
      <c r="A1528" s="1" t="s">
        <v>361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581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387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607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241</v>
      </c>
      <c r="B1556">
        <v>43864</v>
      </c>
    </row>
    <row r="1557" spans="1:2">
      <c r="A1557" s="1" t="s">
        <v>326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557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407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340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471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47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339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514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229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627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533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547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692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481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595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403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577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385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726</v>
      </c>
      <c r="B1799" t="s">
        <v>10116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412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747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200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185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535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633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561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732</v>
      </c>
      <c r="B1917" t="s">
        <v>10116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496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665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645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544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354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644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271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565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586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717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549</v>
      </c>
      <c r="B2124" t="s">
        <v>774</v>
      </c>
    </row>
    <row r="2125" spans="1:2">
      <c r="A2125" s="1" t="s">
        <v>545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487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647</v>
      </c>
      <c r="B2147">
        <v>43861</v>
      </c>
    </row>
    <row r="2148" spans="1:2">
      <c r="A2148" s="1" t="s">
        <v>632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585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580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516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395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700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388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512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749</v>
      </c>
      <c r="B2257">
        <v>43830</v>
      </c>
    </row>
    <row r="2258" spans="1:2">
      <c r="A2258" s="1" t="s">
        <v>217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237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73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600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536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721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693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216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671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204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529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488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221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368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421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661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257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537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594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249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568</v>
      </c>
      <c r="B2436">
        <v>43832</v>
      </c>
    </row>
    <row r="2437" spans="1:2">
      <c r="A2437" s="1" t="s">
        <v>539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208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517</v>
      </c>
      <c r="B2444">
        <v>43823</v>
      </c>
    </row>
    <row r="2445" spans="1:2">
      <c r="A2445" s="1" t="s">
        <v>651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430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393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289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458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183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386</v>
      </c>
      <c r="B2512" t="s">
        <v>10116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707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699</v>
      </c>
      <c r="B2525">
        <v>43845</v>
      </c>
    </row>
    <row r="2526" spans="1:2">
      <c r="A2526" s="1" t="s">
        <v>322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43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719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431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68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52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682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424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597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656</v>
      </c>
      <c r="B2602">
        <v>43798</v>
      </c>
    </row>
    <row r="2603" spans="1:2">
      <c r="A2603" s="1" t="s">
        <v>330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263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739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212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411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149</v>
      </c>
      <c r="B2652">
        <v>43832</v>
      </c>
    </row>
    <row r="2653" spans="1:2">
      <c r="A2653" s="1" t="s">
        <v>521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758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337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402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342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635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376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248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215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367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667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341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370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209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255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56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687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502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690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384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272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39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282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196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417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504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305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46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441</v>
      </c>
      <c r="B2913">
        <v>43629</v>
      </c>
    </row>
    <row r="2914" spans="1:2">
      <c r="A2914" s="1" t="s">
        <v>33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72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520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207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37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234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646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356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543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266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324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235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54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608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650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672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268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239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501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562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508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604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733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566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243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593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509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442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524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433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437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380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220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309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560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355</v>
      </c>
      <c r="B3281">
        <v>43800</v>
      </c>
    </row>
    <row r="3282" spans="1:2">
      <c r="A3282" s="1" t="s">
        <v>104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410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191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484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180</v>
      </c>
      <c r="B3325">
        <v>43892</v>
      </c>
    </row>
    <row r="3326" spans="1:2">
      <c r="A3326" s="1" t="s">
        <v>343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254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265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556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48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51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275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92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84</v>
      </c>
      <c r="B3400">
        <v>43845</v>
      </c>
    </row>
    <row r="3401" spans="1:2">
      <c r="A3401" s="1" t="s">
        <v>353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587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486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764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358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456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116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222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238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53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75</v>
      </c>
      <c r="B3463">
        <v>43845</v>
      </c>
    </row>
    <row r="3464" spans="1:2">
      <c r="A3464" s="1" t="s">
        <v>190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636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519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658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85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250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228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609</v>
      </c>
      <c r="B3529">
        <v>43801</v>
      </c>
    </row>
    <row r="3530" spans="1:2">
      <c r="A3530" s="1" t="s">
        <v>62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186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352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530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720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480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197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366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74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419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589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404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253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405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267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416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602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286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227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298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79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240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203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399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35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563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231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122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443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126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760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584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81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552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42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754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559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55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98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86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246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218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391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280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143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82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338</v>
      </c>
      <c r="B4106">
        <v>43784</v>
      </c>
    </row>
    <row r="4107" spans="1:2">
      <c r="A4107" s="1" t="s">
        <v>450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89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640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110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344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293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108</v>
      </c>
      <c r="B4199">
        <v>43812</v>
      </c>
    </row>
    <row r="4200" spans="1:2">
      <c r="A4200" s="1" t="s">
        <v>205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199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654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40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673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106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434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372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49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88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378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124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705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306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279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182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365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91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107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64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494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428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285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224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36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59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297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262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525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436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485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603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284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292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70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198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226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120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100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138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427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233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425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492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762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394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763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302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287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219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244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382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121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50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78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555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58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392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142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194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369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576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137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151</v>
      </c>
      <c r="B5207">
        <v>43871</v>
      </c>
    </row>
    <row r="5208" spans="1:2">
      <c r="A5208" s="1" t="s">
        <v>498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232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150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113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596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83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409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768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774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66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93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774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261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774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223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774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774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774</v>
      </c>
    </row>
    <row r="5447" spans="1:2">
      <c r="A5447" s="1" t="s">
        <v>332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774</v>
      </c>
    </row>
    <row r="5467" spans="1:2">
      <c r="A5467" s="1" t="s">
        <v>264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774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774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38</v>
      </c>
      <c r="B5559">
        <v>43815</v>
      </c>
    </row>
    <row r="5560" spans="1:2">
      <c r="A5560" s="1" t="s">
        <v>90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415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774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127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452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774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774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291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774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774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61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774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774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178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774</v>
      </c>
    </row>
    <row r="5740" spans="1:2">
      <c r="A5740" s="1" t="s">
        <v>5915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299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774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774</v>
      </c>
    </row>
    <row r="5762" spans="1:2">
      <c r="A5762" s="1" t="s">
        <v>5935</v>
      </c>
      <c r="B5762" t="s">
        <v>774</v>
      </c>
    </row>
    <row r="5763" spans="1:2">
      <c r="A5763" s="1" t="s">
        <v>67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774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774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774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774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429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242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6024</v>
      </c>
      <c r="B5860" t="s">
        <v>774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774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774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179</v>
      </c>
      <c r="B5882">
        <v>43613</v>
      </c>
    </row>
    <row r="5883" spans="1:2">
      <c r="A5883" s="1" t="s">
        <v>513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569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774</v>
      </c>
    </row>
    <row r="5890" spans="1:2">
      <c r="A5890" s="1" t="s">
        <v>6051</v>
      </c>
      <c r="B5890">
        <v>43805</v>
      </c>
    </row>
    <row r="5891" spans="1:2">
      <c r="A5891" s="1" t="s">
        <v>105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774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141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774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202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118</v>
      </c>
      <c r="B5933">
        <v>43811</v>
      </c>
    </row>
    <row r="5934" spans="1:2">
      <c r="A5934" s="1" t="s">
        <v>724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774</v>
      </c>
    </row>
    <row r="5940" spans="1:2">
      <c r="A5940" s="1" t="s">
        <v>6092</v>
      </c>
      <c r="B5940">
        <v>43654</v>
      </c>
    </row>
    <row r="5941" spans="1:2">
      <c r="A5941" s="1" t="s">
        <v>123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774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774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77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60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774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136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599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774</v>
      </c>
    </row>
    <row r="6018" spans="1:2">
      <c r="A6018" s="1" t="s">
        <v>469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774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774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6180</v>
      </c>
      <c r="B6038" t="s">
        <v>774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774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774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774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774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774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447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63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128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774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774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774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413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774</v>
      </c>
    </row>
    <row r="6281" spans="1:2">
      <c r="A6281" s="1" t="s">
        <v>6413</v>
      </c>
      <c r="B6281" t="s">
        <v>774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534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774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401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146</v>
      </c>
      <c r="B6325">
        <v>43833</v>
      </c>
    </row>
    <row r="6326" spans="1:2">
      <c r="A6326" s="1" t="s">
        <v>6455</v>
      </c>
      <c r="B6326" t="s">
        <v>774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774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571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774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396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774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774</v>
      </c>
    </row>
    <row r="6455" spans="1:2">
      <c r="A6455" s="1" t="s">
        <v>6579</v>
      </c>
      <c r="B6455" t="s">
        <v>774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448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274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774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774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774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774</v>
      </c>
    </row>
    <row r="6583" spans="1:2">
      <c r="A6583" s="1" t="s">
        <v>6701</v>
      </c>
      <c r="B6583" t="s">
        <v>774</v>
      </c>
    </row>
    <row r="6584" spans="1:2">
      <c r="A6584" s="1" t="s">
        <v>6702</v>
      </c>
      <c r="B6584" t="s">
        <v>774</v>
      </c>
    </row>
    <row r="6585" spans="1:2">
      <c r="A6585" s="1" t="s">
        <v>6703</v>
      </c>
      <c r="B6585" t="s">
        <v>774</v>
      </c>
    </row>
    <row r="6586" spans="1:2">
      <c r="A6586" s="1" t="s">
        <v>6704</v>
      </c>
      <c r="B6586" t="s">
        <v>774</v>
      </c>
    </row>
    <row r="6587" spans="1:2">
      <c r="A6587" s="1" t="s">
        <v>6705</v>
      </c>
      <c r="B6587" t="s">
        <v>774</v>
      </c>
    </row>
    <row r="6588" spans="1:2">
      <c r="A6588" s="1" t="s">
        <v>6706</v>
      </c>
      <c r="B6588" t="s">
        <v>774</v>
      </c>
    </row>
    <row r="6589" spans="1:2">
      <c r="A6589" s="1" t="s">
        <v>6707</v>
      </c>
      <c r="B6589" t="s">
        <v>774</v>
      </c>
    </row>
    <row r="6590" spans="1:2">
      <c r="A6590" s="1" t="s">
        <v>6708</v>
      </c>
      <c r="B6590" t="s">
        <v>774</v>
      </c>
    </row>
    <row r="6591" spans="1:2">
      <c r="A6591" s="1" t="s">
        <v>6709</v>
      </c>
      <c r="B6591" t="s">
        <v>774</v>
      </c>
    </row>
    <row r="6592" spans="1:2">
      <c r="A6592" s="1" t="s">
        <v>6710</v>
      </c>
      <c r="B6592" t="s">
        <v>774</v>
      </c>
    </row>
    <row r="6593" spans="1:2">
      <c r="A6593" s="1" t="s">
        <v>6711</v>
      </c>
      <c r="B6593" t="s">
        <v>774</v>
      </c>
    </row>
    <row r="6594" spans="1:2">
      <c r="A6594" s="1" t="s">
        <v>6712</v>
      </c>
      <c r="B6594" t="s">
        <v>774</v>
      </c>
    </row>
    <row r="6595" spans="1:2">
      <c r="A6595" s="1" t="s">
        <v>6713</v>
      </c>
      <c r="B6595" t="s">
        <v>774</v>
      </c>
    </row>
    <row r="6596" spans="1:2">
      <c r="A6596" s="1" t="s">
        <v>6714</v>
      </c>
      <c r="B6596" t="s">
        <v>774</v>
      </c>
    </row>
    <row r="6597" spans="1:2">
      <c r="A6597" s="1" t="s">
        <v>6715</v>
      </c>
      <c r="B6597" t="s">
        <v>774</v>
      </c>
    </row>
    <row r="6598" spans="1:2">
      <c r="A6598" s="1" t="s">
        <v>6716</v>
      </c>
      <c r="B6598" t="s">
        <v>774</v>
      </c>
    </row>
    <row r="6599" spans="1:2">
      <c r="A6599" s="1" t="s">
        <v>6717</v>
      </c>
      <c r="B6599" t="s">
        <v>774</v>
      </c>
    </row>
    <row r="6600" spans="1:2">
      <c r="A6600" s="1" t="s">
        <v>6718</v>
      </c>
      <c r="B6600" t="s">
        <v>774</v>
      </c>
    </row>
    <row r="6601" spans="1:2">
      <c r="A6601" s="1" t="s">
        <v>6719</v>
      </c>
      <c r="B6601" t="s">
        <v>774</v>
      </c>
    </row>
    <row r="6602" spans="1:2">
      <c r="A6602" s="1" t="s">
        <v>6720</v>
      </c>
      <c r="B6602" t="s">
        <v>774</v>
      </c>
    </row>
    <row r="6603" spans="1:2">
      <c r="A6603" s="1" t="s">
        <v>6721</v>
      </c>
      <c r="B6603" t="s">
        <v>774</v>
      </c>
    </row>
    <row r="6604" spans="1:2">
      <c r="A6604" s="1" t="s">
        <v>6722</v>
      </c>
      <c r="B6604" t="s">
        <v>774</v>
      </c>
    </row>
    <row r="6605" spans="1:2">
      <c r="A6605" s="1" t="s">
        <v>6723</v>
      </c>
      <c r="B6605" t="s">
        <v>774</v>
      </c>
    </row>
    <row r="6606" spans="1:2">
      <c r="A6606" s="1" t="s">
        <v>6724</v>
      </c>
      <c r="B6606" t="s">
        <v>774</v>
      </c>
    </row>
    <row r="6607" spans="1:2">
      <c r="A6607" s="1" t="s">
        <v>6725</v>
      </c>
      <c r="B6607" t="s">
        <v>774</v>
      </c>
    </row>
    <row r="6608" spans="1:2">
      <c r="A6608" s="1" t="s">
        <v>6726</v>
      </c>
      <c r="B6608" t="s">
        <v>774</v>
      </c>
    </row>
    <row r="6609" spans="1:2">
      <c r="A6609" s="1" t="s">
        <v>6727</v>
      </c>
      <c r="B6609" t="s">
        <v>774</v>
      </c>
    </row>
    <row r="6610" spans="1:2">
      <c r="A6610" s="1" t="s">
        <v>6728</v>
      </c>
      <c r="B6610" t="s">
        <v>774</v>
      </c>
    </row>
    <row r="6611" spans="1:2">
      <c r="A6611" s="1" t="s">
        <v>6729</v>
      </c>
      <c r="B6611" t="s">
        <v>774</v>
      </c>
    </row>
    <row r="6612" spans="1:2">
      <c r="A6612" s="1" t="s">
        <v>6730</v>
      </c>
      <c r="B6612" t="s">
        <v>774</v>
      </c>
    </row>
    <row r="6613" spans="1:2">
      <c r="A6613" s="1" t="s">
        <v>6731</v>
      </c>
      <c r="B6613" t="s">
        <v>774</v>
      </c>
    </row>
    <row r="6614" spans="1:2">
      <c r="A6614" s="1" t="s">
        <v>6732</v>
      </c>
      <c r="B6614" t="s">
        <v>774</v>
      </c>
    </row>
    <row r="6615" spans="1:2">
      <c r="A6615" s="1" t="s">
        <v>6733</v>
      </c>
      <c r="B6615" t="s">
        <v>774</v>
      </c>
    </row>
    <row r="6616" spans="1:2">
      <c r="A6616" s="1" t="s">
        <v>6734</v>
      </c>
      <c r="B6616" t="s">
        <v>774</v>
      </c>
    </row>
    <row r="6617" spans="1:2">
      <c r="A6617" s="1" t="s">
        <v>6735</v>
      </c>
      <c r="B6617" t="s">
        <v>774</v>
      </c>
    </row>
    <row r="6618" spans="1:2">
      <c r="A6618" s="1" t="s">
        <v>6736</v>
      </c>
      <c r="B6618" t="s">
        <v>774</v>
      </c>
    </row>
    <row r="6619" spans="1:2">
      <c r="A6619" s="1" t="s">
        <v>6737</v>
      </c>
      <c r="B6619" t="s">
        <v>774</v>
      </c>
    </row>
    <row r="6620" spans="1:2">
      <c r="A6620" s="1" t="s">
        <v>6738</v>
      </c>
      <c r="B6620" t="s">
        <v>774</v>
      </c>
    </row>
    <row r="6621" spans="1:2">
      <c r="A6621" s="1" t="s">
        <v>6739</v>
      </c>
      <c r="B6621" t="s">
        <v>774</v>
      </c>
    </row>
    <row r="6622" spans="1:2">
      <c r="A6622" s="1" t="s">
        <v>6740</v>
      </c>
      <c r="B6622" t="s">
        <v>774</v>
      </c>
    </row>
    <row r="6623" spans="1:2">
      <c r="A6623" s="1" t="s">
        <v>6741</v>
      </c>
      <c r="B6623" t="s">
        <v>774</v>
      </c>
    </row>
    <row r="6624" spans="1:2">
      <c r="A6624" s="1" t="s">
        <v>6742</v>
      </c>
      <c r="B6624" t="s">
        <v>774</v>
      </c>
    </row>
    <row r="6625" spans="1:2">
      <c r="A6625" s="1" t="s">
        <v>6743</v>
      </c>
      <c r="B6625" t="s">
        <v>774</v>
      </c>
    </row>
    <row r="6626" spans="1:2">
      <c r="A6626" s="1" t="s">
        <v>6744</v>
      </c>
      <c r="B6626" t="s">
        <v>774</v>
      </c>
    </row>
    <row r="6627" spans="1:2">
      <c r="A6627" s="1" t="s">
        <v>6745</v>
      </c>
      <c r="B6627" t="s">
        <v>774</v>
      </c>
    </row>
    <row r="6628" spans="1:2">
      <c r="A6628" s="1" t="s">
        <v>6746</v>
      </c>
      <c r="B6628" t="s">
        <v>774</v>
      </c>
    </row>
    <row r="6629" spans="1:2">
      <c r="A6629" s="1" t="s">
        <v>6747</v>
      </c>
      <c r="B6629" t="s">
        <v>774</v>
      </c>
    </row>
    <row r="6630" spans="1:2">
      <c r="A6630" s="1" t="s">
        <v>6748</v>
      </c>
      <c r="B6630" t="s">
        <v>774</v>
      </c>
    </row>
    <row r="6631" spans="1:2">
      <c r="A6631" s="1" t="s">
        <v>6749</v>
      </c>
      <c r="B6631" t="s">
        <v>774</v>
      </c>
    </row>
    <row r="6632" spans="1:2">
      <c r="A6632" s="1" t="s">
        <v>6750</v>
      </c>
      <c r="B6632" t="s">
        <v>774</v>
      </c>
    </row>
    <row r="6633" spans="1:2">
      <c r="A6633" s="1" t="s">
        <v>6751</v>
      </c>
      <c r="B6633" t="s">
        <v>774</v>
      </c>
    </row>
    <row r="6634" spans="1:2">
      <c r="A6634" s="1" t="s">
        <v>6752</v>
      </c>
      <c r="B6634" t="s">
        <v>774</v>
      </c>
    </row>
    <row r="6635" spans="1:2">
      <c r="A6635" s="1" t="s">
        <v>6753</v>
      </c>
      <c r="B6635" t="s">
        <v>774</v>
      </c>
    </row>
    <row r="6636" spans="1:2">
      <c r="A6636" s="1" t="s">
        <v>6754</v>
      </c>
      <c r="B6636" t="s">
        <v>774</v>
      </c>
    </row>
    <row r="6637" spans="1:2">
      <c r="A6637" s="1" t="s">
        <v>6755</v>
      </c>
      <c r="B6637" t="s">
        <v>774</v>
      </c>
    </row>
    <row r="6638" spans="1:2">
      <c r="A6638" s="1" t="s">
        <v>6756</v>
      </c>
      <c r="B6638" t="s">
        <v>774</v>
      </c>
    </row>
    <row r="6639" spans="1:2">
      <c r="A6639" s="1" t="s">
        <v>6757</v>
      </c>
      <c r="B6639" t="s">
        <v>774</v>
      </c>
    </row>
    <row r="6640" spans="1:2">
      <c r="A6640" s="1" t="s">
        <v>6758</v>
      </c>
      <c r="B6640" t="s">
        <v>774</v>
      </c>
    </row>
    <row r="6641" spans="1:2">
      <c r="A6641" s="1" t="s">
        <v>6759</v>
      </c>
      <c r="B6641" t="s">
        <v>774</v>
      </c>
    </row>
    <row r="6642" spans="1:2">
      <c r="A6642" s="1" t="s">
        <v>6760</v>
      </c>
      <c r="B6642" t="s">
        <v>774</v>
      </c>
    </row>
    <row r="6643" spans="1:2">
      <c r="A6643" s="1" t="s">
        <v>6761</v>
      </c>
      <c r="B6643" t="s">
        <v>774</v>
      </c>
    </row>
    <row r="6644" spans="1:2">
      <c r="A6644" s="1" t="s">
        <v>6762</v>
      </c>
      <c r="B6644" t="s">
        <v>774</v>
      </c>
    </row>
    <row r="6645" spans="1:2">
      <c r="A6645" s="1" t="s">
        <v>6763</v>
      </c>
      <c r="B6645" t="s">
        <v>774</v>
      </c>
    </row>
    <row r="6646" spans="1:2">
      <c r="A6646" s="1" t="s">
        <v>6764</v>
      </c>
      <c r="B6646" t="s">
        <v>774</v>
      </c>
    </row>
    <row r="6647" spans="1:2">
      <c r="A6647" s="1" t="s">
        <v>6765</v>
      </c>
      <c r="B6647" t="s">
        <v>774</v>
      </c>
    </row>
    <row r="6648" spans="1:2">
      <c r="A6648" s="1" t="s">
        <v>6766</v>
      </c>
      <c r="B6648" t="s">
        <v>774</v>
      </c>
    </row>
    <row r="6649" spans="1:2">
      <c r="A6649" s="1" t="s">
        <v>6767</v>
      </c>
      <c r="B6649" t="s">
        <v>774</v>
      </c>
    </row>
    <row r="6650" spans="1:2">
      <c r="A6650" s="1" t="s">
        <v>6768</v>
      </c>
      <c r="B6650" t="s">
        <v>774</v>
      </c>
    </row>
    <row r="6651" spans="1:2">
      <c r="A6651" s="1" t="s">
        <v>6769</v>
      </c>
      <c r="B6651" t="s">
        <v>774</v>
      </c>
    </row>
    <row r="6652" spans="1:2">
      <c r="A6652" s="1" t="s">
        <v>6770</v>
      </c>
      <c r="B6652" t="s">
        <v>774</v>
      </c>
    </row>
    <row r="6653" spans="1:2">
      <c r="A6653" s="1" t="s">
        <v>6771</v>
      </c>
      <c r="B6653" t="s">
        <v>774</v>
      </c>
    </row>
    <row r="6654" spans="1:2">
      <c r="A6654" s="1" t="s">
        <v>6772</v>
      </c>
      <c r="B6654" t="s">
        <v>774</v>
      </c>
    </row>
    <row r="6655" spans="1:2">
      <c r="A6655" s="1" t="s">
        <v>6773</v>
      </c>
      <c r="B6655" t="s">
        <v>774</v>
      </c>
    </row>
    <row r="6656" spans="1:2">
      <c r="A6656" s="1" t="s">
        <v>6774</v>
      </c>
      <c r="B6656" t="s">
        <v>774</v>
      </c>
    </row>
    <row r="6657" spans="1:2">
      <c r="A6657" s="1" t="s">
        <v>6775</v>
      </c>
      <c r="B6657" t="s">
        <v>774</v>
      </c>
    </row>
    <row r="6658" spans="1:2">
      <c r="A6658" s="1" t="s">
        <v>6776</v>
      </c>
      <c r="B6658" t="s">
        <v>774</v>
      </c>
    </row>
    <row r="6659" spans="1:2">
      <c r="A6659" s="1" t="s">
        <v>6777</v>
      </c>
      <c r="B6659" t="s">
        <v>774</v>
      </c>
    </row>
    <row r="6660" spans="1:2">
      <c r="A6660" s="1" t="s">
        <v>6778</v>
      </c>
      <c r="B6660" t="s">
        <v>774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774</v>
      </c>
    </row>
    <row r="6663" spans="1:2">
      <c r="A6663" s="1" t="s">
        <v>6781</v>
      </c>
      <c r="B6663" t="s">
        <v>774</v>
      </c>
    </row>
    <row r="6664" spans="1:2">
      <c r="A6664" s="1" t="s">
        <v>6782</v>
      </c>
      <c r="B6664" t="s">
        <v>774</v>
      </c>
    </row>
    <row r="6665" spans="1:2">
      <c r="A6665" s="1" t="s">
        <v>6783</v>
      </c>
      <c r="B6665" t="s">
        <v>774</v>
      </c>
    </row>
    <row r="6666" spans="1:2">
      <c r="A6666" s="1" t="s">
        <v>6784</v>
      </c>
      <c r="B6666" t="s">
        <v>774</v>
      </c>
    </row>
    <row r="6667" spans="1:2">
      <c r="A6667" s="1" t="s">
        <v>6785</v>
      </c>
      <c r="B6667" t="s">
        <v>774</v>
      </c>
    </row>
    <row r="6668" spans="1:2">
      <c r="A6668" s="1" t="s">
        <v>6786</v>
      </c>
      <c r="B6668" t="s">
        <v>774</v>
      </c>
    </row>
    <row r="6669" spans="1:2">
      <c r="A6669" s="1" t="s">
        <v>6787</v>
      </c>
      <c r="B6669" t="s">
        <v>774</v>
      </c>
    </row>
    <row r="6670" spans="1:2">
      <c r="A6670" s="1" t="s">
        <v>6788</v>
      </c>
      <c r="B6670" t="s">
        <v>774</v>
      </c>
    </row>
    <row r="6671" spans="1:2">
      <c r="A6671" s="1" t="s">
        <v>6789</v>
      </c>
      <c r="B6671" t="s">
        <v>774</v>
      </c>
    </row>
    <row r="6672" spans="1:2">
      <c r="A6672" s="1" t="s">
        <v>6790</v>
      </c>
      <c r="B6672" t="s">
        <v>774</v>
      </c>
    </row>
    <row r="6673" spans="1:2">
      <c r="A6673" s="1" t="s">
        <v>6791</v>
      </c>
      <c r="B6673" t="s">
        <v>774</v>
      </c>
    </row>
    <row r="6674" spans="1:2">
      <c r="A6674" s="1" t="s">
        <v>6792</v>
      </c>
      <c r="B6674" t="s">
        <v>774</v>
      </c>
    </row>
    <row r="6675" spans="1:2">
      <c r="A6675" s="1" t="s">
        <v>6793</v>
      </c>
      <c r="B6675" t="s">
        <v>774</v>
      </c>
    </row>
    <row r="6676" spans="1:2">
      <c r="A6676" s="1" t="s">
        <v>6794</v>
      </c>
      <c r="B6676" t="s">
        <v>774</v>
      </c>
    </row>
    <row r="6677" spans="1:2">
      <c r="A6677" s="1" t="s">
        <v>6795</v>
      </c>
      <c r="B6677" t="s">
        <v>774</v>
      </c>
    </row>
    <row r="6678" spans="1:2">
      <c r="A6678" s="1" t="s">
        <v>6796</v>
      </c>
      <c r="B6678" t="s">
        <v>774</v>
      </c>
    </row>
    <row r="6679" spans="1:2">
      <c r="A6679" s="1" t="s">
        <v>6797</v>
      </c>
      <c r="B6679" t="s">
        <v>774</v>
      </c>
    </row>
    <row r="6680" spans="1:2">
      <c r="A6680" s="1" t="s">
        <v>6798</v>
      </c>
      <c r="B6680" t="s">
        <v>774</v>
      </c>
    </row>
    <row r="6681" spans="1:2">
      <c r="A6681" s="1" t="s">
        <v>6799</v>
      </c>
      <c r="B6681" t="s">
        <v>774</v>
      </c>
    </row>
    <row r="6682" spans="1:2">
      <c r="A6682" s="1" t="s">
        <v>6800</v>
      </c>
      <c r="B6682" t="s">
        <v>774</v>
      </c>
    </row>
    <row r="6683" spans="1:2">
      <c r="A6683" s="1" t="s">
        <v>6801</v>
      </c>
      <c r="B6683" t="s">
        <v>774</v>
      </c>
    </row>
    <row r="6684" spans="1:2">
      <c r="A6684" s="1" t="s">
        <v>6802</v>
      </c>
      <c r="B6684" t="s">
        <v>774</v>
      </c>
    </row>
    <row r="6685" spans="1:2">
      <c r="A6685" s="1" t="s">
        <v>6803</v>
      </c>
      <c r="B6685" t="s">
        <v>774</v>
      </c>
    </row>
    <row r="6686" spans="1:2">
      <c r="A6686" s="1" t="s">
        <v>6804</v>
      </c>
      <c r="B6686" t="s">
        <v>774</v>
      </c>
    </row>
    <row r="6687" spans="1:2">
      <c r="A6687" s="1" t="s">
        <v>6805</v>
      </c>
      <c r="B6687" t="s">
        <v>774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774</v>
      </c>
    </row>
    <row r="6690" spans="1:2">
      <c r="A6690" s="1" t="s">
        <v>6808</v>
      </c>
      <c r="B6690" t="s">
        <v>774</v>
      </c>
    </row>
    <row r="6691" spans="1:2">
      <c r="A6691" s="1" t="s">
        <v>6809</v>
      </c>
      <c r="B6691" t="s">
        <v>774</v>
      </c>
    </row>
    <row r="6692" spans="1:2">
      <c r="A6692" s="1" t="s">
        <v>6810</v>
      </c>
      <c r="B6692" t="s">
        <v>774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774</v>
      </c>
    </row>
    <row r="6696" spans="1:2">
      <c r="A6696" s="1" t="s">
        <v>6814</v>
      </c>
      <c r="B6696" t="s">
        <v>774</v>
      </c>
    </row>
    <row r="6697" spans="1:2">
      <c r="A6697" s="1" t="s">
        <v>6815</v>
      </c>
      <c r="B6697" t="s">
        <v>774</v>
      </c>
    </row>
    <row r="6698" spans="1:2">
      <c r="A6698" s="1" t="s">
        <v>6816</v>
      </c>
      <c r="B6698" t="s">
        <v>774</v>
      </c>
    </row>
    <row r="6699" spans="1:2">
      <c r="A6699" s="1" t="s">
        <v>6817</v>
      </c>
      <c r="B6699" t="s">
        <v>774</v>
      </c>
    </row>
    <row r="6700" spans="1:2">
      <c r="A6700" s="1" t="s">
        <v>6818</v>
      </c>
      <c r="B6700" t="s">
        <v>774</v>
      </c>
    </row>
    <row r="6701" spans="1:2">
      <c r="A6701" s="1" t="s">
        <v>6819</v>
      </c>
      <c r="B6701" t="s">
        <v>774</v>
      </c>
    </row>
    <row r="6702" spans="1:2">
      <c r="A6702" s="1" t="s">
        <v>6820</v>
      </c>
      <c r="B6702" t="s">
        <v>774</v>
      </c>
    </row>
    <row r="6703" spans="1:2">
      <c r="A6703" s="1" t="s">
        <v>6821</v>
      </c>
      <c r="B6703" t="s">
        <v>774</v>
      </c>
    </row>
    <row r="6704" spans="1:2">
      <c r="A6704" s="1" t="s">
        <v>6822</v>
      </c>
      <c r="B6704" t="s">
        <v>774</v>
      </c>
    </row>
    <row r="6705" spans="1:2">
      <c r="A6705" s="1" t="s">
        <v>6823</v>
      </c>
      <c r="B6705" t="s">
        <v>774</v>
      </c>
    </row>
    <row r="6706" spans="1:2">
      <c r="A6706" s="1" t="s">
        <v>6824</v>
      </c>
      <c r="B6706" t="s">
        <v>774</v>
      </c>
    </row>
    <row r="6707" spans="1:2">
      <c r="A6707" s="1" t="s">
        <v>6825</v>
      </c>
      <c r="B6707" t="s">
        <v>774</v>
      </c>
    </row>
    <row r="6708" spans="1:2">
      <c r="A6708" s="1" t="s">
        <v>6826</v>
      </c>
      <c r="B6708" t="s">
        <v>774</v>
      </c>
    </row>
    <row r="6709" spans="1:2">
      <c r="A6709" s="1" t="s">
        <v>6827</v>
      </c>
      <c r="B6709" t="s">
        <v>774</v>
      </c>
    </row>
    <row r="6710" spans="1:2">
      <c r="A6710" s="1" t="s">
        <v>6828</v>
      </c>
      <c r="B6710" t="s">
        <v>774</v>
      </c>
    </row>
    <row r="6711" spans="1:2">
      <c r="A6711" s="1" t="s">
        <v>6829</v>
      </c>
      <c r="B6711" t="s">
        <v>774</v>
      </c>
    </row>
    <row r="6712" spans="1:2">
      <c r="A6712" s="1" t="s">
        <v>6830</v>
      </c>
      <c r="B6712" t="s">
        <v>774</v>
      </c>
    </row>
    <row r="6713" spans="1:2">
      <c r="A6713" s="1" t="s">
        <v>6831</v>
      </c>
      <c r="B6713" t="s">
        <v>774</v>
      </c>
    </row>
    <row r="6714" spans="1:2">
      <c r="A6714" s="1" t="s">
        <v>6832</v>
      </c>
      <c r="B6714" t="s">
        <v>774</v>
      </c>
    </row>
    <row r="6715" spans="1:2">
      <c r="A6715" s="1" t="s">
        <v>6833</v>
      </c>
      <c r="B6715" t="s">
        <v>774</v>
      </c>
    </row>
    <row r="6716" spans="1:2">
      <c r="A6716" s="1" t="s">
        <v>6834</v>
      </c>
      <c r="B6716" t="s">
        <v>774</v>
      </c>
    </row>
    <row r="6717" spans="1:2">
      <c r="A6717" s="1" t="s">
        <v>6835</v>
      </c>
      <c r="B6717" t="s">
        <v>774</v>
      </c>
    </row>
    <row r="6718" spans="1:2">
      <c r="A6718" s="1" t="s">
        <v>6836</v>
      </c>
      <c r="B6718" t="s">
        <v>774</v>
      </c>
    </row>
    <row r="6719" spans="1:2">
      <c r="A6719" s="1" t="s">
        <v>6837</v>
      </c>
      <c r="B6719" t="s">
        <v>774</v>
      </c>
    </row>
    <row r="6720" spans="1:2">
      <c r="A6720" s="1" t="s">
        <v>6838</v>
      </c>
      <c r="B6720" t="s">
        <v>774</v>
      </c>
    </row>
    <row r="6721" spans="1:2">
      <c r="A6721" s="1" t="s">
        <v>6839</v>
      </c>
      <c r="B6721" t="s">
        <v>774</v>
      </c>
    </row>
    <row r="6722" spans="1:2">
      <c r="A6722" s="1" t="s">
        <v>6840</v>
      </c>
      <c r="B6722" t="s">
        <v>774</v>
      </c>
    </row>
    <row r="6723" spans="1:2">
      <c r="A6723" s="1" t="s">
        <v>6841</v>
      </c>
      <c r="B6723" t="s">
        <v>774</v>
      </c>
    </row>
    <row r="6724" spans="1:2">
      <c r="A6724" s="1" t="s">
        <v>6842</v>
      </c>
      <c r="B6724" t="s">
        <v>774</v>
      </c>
    </row>
    <row r="6725" spans="1:2">
      <c r="A6725" s="1" t="s">
        <v>6843</v>
      </c>
      <c r="B6725" t="s">
        <v>774</v>
      </c>
    </row>
    <row r="6726" spans="1:2">
      <c r="A6726" s="1" t="s">
        <v>6844</v>
      </c>
      <c r="B6726" t="s">
        <v>774</v>
      </c>
    </row>
    <row r="6727" spans="1:2">
      <c r="A6727" s="1" t="s">
        <v>6845</v>
      </c>
      <c r="B6727" t="s">
        <v>774</v>
      </c>
    </row>
    <row r="6728" spans="1:2">
      <c r="A6728" s="1" t="s">
        <v>6846</v>
      </c>
      <c r="B6728" t="s">
        <v>774</v>
      </c>
    </row>
    <row r="6729" spans="1:2">
      <c r="A6729" s="1" t="s">
        <v>6847</v>
      </c>
      <c r="B6729" t="s">
        <v>774</v>
      </c>
    </row>
    <row r="6730" spans="1:2">
      <c r="A6730" s="1" t="s">
        <v>6848</v>
      </c>
      <c r="B6730" t="s">
        <v>774</v>
      </c>
    </row>
    <row r="6731" spans="1:2">
      <c r="A6731" s="1" t="s">
        <v>6849</v>
      </c>
      <c r="B6731" t="s">
        <v>774</v>
      </c>
    </row>
    <row r="6732" spans="1:2">
      <c r="A6732" s="1" t="s">
        <v>6850</v>
      </c>
      <c r="B6732" t="s">
        <v>774</v>
      </c>
    </row>
    <row r="6733" spans="1:2">
      <c r="A6733" s="1" t="s">
        <v>6851</v>
      </c>
      <c r="B6733" t="s">
        <v>774</v>
      </c>
    </row>
    <row r="6734" spans="1:2">
      <c r="A6734" s="1" t="s">
        <v>6852</v>
      </c>
      <c r="B6734" t="s">
        <v>774</v>
      </c>
    </row>
    <row r="6735" spans="1:2">
      <c r="A6735" s="1" t="s">
        <v>6853</v>
      </c>
      <c r="B6735" t="s">
        <v>774</v>
      </c>
    </row>
    <row r="6736" spans="1:2">
      <c r="A6736" s="1" t="s">
        <v>6854</v>
      </c>
      <c r="B6736" t="s">
        <v>774</v>
      </c>
    </row>
    <row r="6737" spans="1:2">
      <c r="A6737" s="1" t="s">
        <v>6855</v>
      </c>
      <c r="B6737" t="s">
        <v>774</v>
      </c>
    </row>
    <row r="6738" spans="1:2">
      <c r="A6738" s="1" t="s">
        <v>6856</v>
      </c>
      <c r="B6738" t="s">
        <v>774</v>
      </c>
    </row>
    <row r="6739" spans="1:2">
      <c r="A6739" s="1" t="s">
        <v>6857</v>
      </c>
      <c r="B6739" t="s">
        <v>774</v>
      </c>
    </row>
    <row r="6740" spans="1:2">
      <c r="A6740" s="1" t="s">
        <v>6858</v>
      </c>
      <c r="B6740" t="s">
        <v>774</v>
      </c>
    </row>
    <row r="6741" spans="1:2">
      <c r="A6741" s="1" t="s">
        <v>6859</v>
      </c>
      <c r="B6741" t="s">
        <v>774</v>
      </c>
    </row>
    <row r="6742" spans="1:2">
      <c r="A6742" s="1" t="s">
        <v>6860</v>
      </c>
      <c r="B6742" t="s">
        <v>774</v>
      </c>
    </row>
    <row r="6743" spans="1:2">
      <c r="A6743" s="1" t="s">
        <v>6861</v>
      </c>
      <c r="B6743" t="s">
        <v>774</v>
      </c>
    </row>
    <row r="6744" spans="1:2">
      <c r="A6744" s="1" t="s">
        <v>6862</v>
      </c>
      <c r="B6744" t="s">
        <v>774</v>
      </c>
    </row>
    <row r="6745" spans="1:2">
      <c r="A6745" s="1" t="s">
        <v>6863</v>
      </c>
      <c r="B6745" t="s">
        <v>774</v>
      </c>
    </row>
    <row r="6746" spans="1:2">
      <c r="A6746" s="1" t="s">
        <v>6864</v>
      </c>
      <c r="B6746" t="s">
        <v>774</v>
      </c>
    </row>
    <row r="6747" spans="1:2">
      <c r="A6747" s="1" t="s">
        <v>6865</v>
      </c>
      <c r="B6747" t="s">
        <v>774</v>
      </c>
    </row>
    <row r="6748" spans="1:2">
      <c r="A6748" s="1" t="s">
        <v>6866</v>
      </c>
      <c r="B6748" t="s">
        <v>774</v>
      </c>
    </row>
    <row r="6749" spans="1:2">
      <c r="A6749" s="1" t="s">
        <v>6867</v>
      </c>
      <c r="B6749" t="s">
        <v>774</v>
      </c>
    </row>
    <row r="6750" spans="1:2">
      <c r="A6750" s="1" t="s">
        <v>6868</v>
      </c>
      <c r="B6750" t="s">
        <v>774</v>
      </c>
    </row>
    <row r="6751" spans="1:2">
      <c r="A6751" s="1" t="s">
        <v>6869</v>
      </c>
      <c r="B6751" t="s">
        <v>774</v>
      </c>
    </row>
    <row r="6752" spans="1:2">
      <c r="A6752" s="1" t="s">
        <v>6870</v>
      </c>
      <c r="B6752" t="s">
        <v>774</v>
      </c>
    </row>
    <row r="6753" spans="1:2">
      <c r="A6753" s="1" t="s">
        <v>6871</v>
      </c>
      <c r="B6753" t="s">
        <v>774</v>
      </c>
    </row>
    <row r="6754" spans="1:2">
      <c r="A6754" s="1" t="s">
        <v>6872</v>
      </c>
      <c r="B6754" t="s">
        <v>774</v>
      </c>
    </row>
    <row r="6755" spans="1:2">
      <c r="A6755" s="1" t="s">
        <v>6873</v>
      </c>
      <c r="B6755" t="s">
        <v>774</v>
      </c>
    </row>
    <row r="6756" spans="1:2">
      <c r="A6756" s="1" t="s">
        <v>6874</v>
      </c>
      <c r="B6756" t="s">
        <v>774</v>
      </c>
    </row>
    <row r="6757" spans="1:2">
      <c r="A6757" s="1" t="s">
        <v>6875</v>
      </c>
      <c r="B6757" t="s">
        <v>774</v>
      </c>
    </row>
    <row r="6758" spans="1:2">
      <c r="A6758" s="1" t="s">
        <v>6876</v>
      </c>
      <c r="B6758" t="s">
        <v>774</v>
      </c>
    </row>
    <row r="6759" spans="1:2">
      <c r="A6759" s="1" t="s">
        <v>6877</v>
      </c>
      <c r="B6759" t="s">
        <v>774</v>
      </c>
    </row>
    <row r="6760" spans="1:2">
      <c r="A6760" s="1" t="s">
        <v>6878</v>
      </c>
      <c r="B6760" t="s">
        <v>774</v>
      </c>
    </row>
    <row r="6761" spans="1:2">
      <c r="A6761" s="1" t="s">
        <v>6879</v>
      </c>
      <c r="B6761" t="s">
        <v>774</v>
      </c>
    </row>
    <row r="6762" spans="1:2">
      <c r="A6762" s="1" t="s">
        <v>6880</v>
      </c>
      <c r="B6762" t="s">
        <v>774</v>
      </c>
    </row>
    <row r="6763" spans="1:2">
      <c r="A6763" s="1" t="s">
        <v>6881</v>
      </c>
      <c r="B6763" t="s">
        <v>774</v>
      </c>
    </row>
    <row r="6764" spans="1:2">
      <c r="A6764" s="1" t="s">
        <v>6882</v>
      </c>
      <c r="B6764" t="s">
        <v>774</v>
      </c>
    </row>
    <row r="6765" spans="1:2">
      <c r="A6765" s="1" t="s">
        <v>6883</v>
      </c>
      <c r="B6765" t="s">
        <v>774</v>
      </c>
    </row>
    <row r="6766" spans="1:2">
      <c r="A6766" s="1" t="s">
        <v>6884</v>
      </c>
      <c r="B6766" t="s">
        <v>774</v>
      </c>
    </row>
    <row r="6767" spans="1:2">
      <c r="A6767" s="1" t="s">
        <v>6885</v>
      </c>
      <c r="B6767" t="s">
        <v>774</v>
      </c>
    </row>
    <row r="6768" spans="1:2">
      <c r="A6768" s="1" t="s">
        <v>6886</v>
      </c>
      <c r="B6768" t="s">
        <v>774</v>
      </c>
    </row>
    <row r="6769" spans="1:2">
      <c r="A6769" s="1" t="s">
        <v>6887</v>
      </c>
      <c r="B6769" t="s">
        <v>774</v>
      </c>
    </row>
    <row r="6770" spans="1:2">
      <c r="A6770" s="1" t="s">
        <v>6888</v>
      </c>
      <c r="B6770" t="s">
        <v>774</v>
      </c>
    </row>
    <row r="6771" spans="1:2">
      <c r="A6771" s="1" t="s">
        <v>6889</v>
      </c>
      <c r="B6771" t="s">
        <v>774</v>
      </c>
    </row>
    <row r="6772" spans="1:2">
      <c r="A6772" s="1" t="s">
        <v>6890</v>
      </c>
      <c r="B6772" t="s">
        <v>774</v>
      </c>
    </row>
    <row r="6773" spans="1:2">
      <c r="A6773" s="1" t="s">
        <v>6891</v>
      </c>
      <c r="B6773" t="s">
        <v>774</v>
      </c>
    </row>
    <row r="6774" spans="1:2">
      <c r="A6774" s="1" t="s">
        <v>6892</v>
      </c>
      <c r="B6774" t="s">
        <v>774</v>
      </c>
    </row>
    <row r="6775" spans="1:2">
      <c r="A6775" s="1" t="s">
        <v>6893</v>
      </c>
      <c r="B6775" t="s">
        <v>774</v>
      </c>
    </row>
    <row r="6776" spans="1:2">
      <c r="A6776" s="1" t="s">
        <v>6894</v>
      </c>
      <c r="B6776" t="s">
        <v>774</v>
      </c>
    </row>
    <row r="6777" spans="1:2">
      <c r="A6777" s="1" t="s">
        <v>6895</v>
      </c>
      <c r="B6777" t="s">
        <v>774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774</v>
      </c>
    </row>
    <row r="6780" spans="1:2">
      <c r="A6780" s="1" t="s">
        <v>6898</v>
      </c>
      <c r="B6780" t="s">
        <v>774</v>
      </c>
    </row>
    <row r="6781" spans="1:2">
      <c r="A6781" s="1" t="s">
        <v>6899</v>
      </c>
      <c r="B6781" t="s">
        <v>774</v>
      </c>
    </row>
    <row r="6782" spans="1:2">
      <c r="A6782" s="1" t="s">
        <v>6900</v>
      </c>
      <c r="B6782" t="s">
        <v>774</v>
      </c>
    </row>
    <row r="6783" spans="1:2">
      <c r="A6783" s="1" t="s">
        <v>6901</v>
      </c>
      <c r="B6783" t="s">
        <v>774</v>
      </c>
    </row>
    <row r="6784" spans="1:2">
      <c r="A6784" s="1" t="s">
        <v>6902</v>
      </c>
      <c r="B6784" t="s">
        <v>774</v>
      </c>
    </row>
    <row r="6785" spans="1:2">
      <c r="A6785" s="1" t="s">
        <v>6903</v>
      </c>
      <c r="B6785" t="s">
        <v>774</v>
      </c>
    </row>
    <row r="6786" spans="1:2">
      <c r="A6786" s="1" t="s">
        <v>6904</v>
      </c>
      <c r="B6786" t="s">
        <v>774</v>
      </c>
    </row>
    <row r="6787" spans="1:2">
      <c r="A6787" s="1" t="s">
        <v>6905</v>
      </c>
      <c r="B6787" t="s">
        <v>774</v>
      </c>
    </row>
    <row r="6788" spans="1:2">
      <c r="A6788" s="1" t="s">
        <v>6906</v>
      </c>
      <c r="B6788" t="s">
        <v>774</v>
      </c>
    </row>
    <row r="6789" spans="1:2">
      <c r="A6789" s="1" t="s">
        <v>6907</v>
      </c>
      <c r="B6789" t="s">
        <v>774</v>
      </c>
    </row>
    <row r="6790" spans="1:2">
      <c r="A6790" s="1" t="s">
        <v>6908</v>
      </c>
      <c r="B6790" t="s">
        <v>774</v>
      </c>
    </row>
    <row r="6791" spans="1:2">
      <c r="A6791" s="1" t="s">
        <v>6909</v>
      </c>
      <c r="B6791" t="s">
        <v>774</v>
      </c>
    </row>
    <row r="6792" spans="1:2">
      <c r="A6792" s="1" t="s">
        <v>6910</v>
      </c>
      <c r="B6792" t="s">
        <v>774</v>
      </c>
    </row>
    <row r="6793" spans="1:2">
      <c r="A6793" s="1" t="s">
        <v>6911</v>
      </c>
      <c r="B6793" t="s">
        <v>774</v>
      </c>
    </row>
    <row r="6794" spans="1:2">
      <c r="A6794" s="1" t="s">
        <v>6912</v>
      </c>
      <c r="B6794" t="s">
        <v>774</v>
      </c>
    </row>
    <row r="6795" spans="1:2">
      <c r="A6795" s="1" t="s">
        <v>6913</v>
      </c>
      <c r="B6795" t="s">
        <v>774</v>
      </c>
    </row>
    <row r="6796" spans="1:2">
      <c r="A6796" s="1" t="s">
        <v>6914</v>
      </c>
      <c r="B6796" t="s">
        <v>774</v>
      </c>
    </row>
    <row r="6797" spans="1:2">
      <c r="A6797" s="1" t="s">
        <v>6915</v>
      </c>
      <c r="B6797" t="s">
        <v>774</v>
      </c>
    </row>
    <row r="6798" spans="1:2">
      <c r="A6798" s="1" t="s">
        <v>6916</v>
      </c>
      <c r="B6798" t="s">
        <v>774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774</v>
      </c>
    </row>
    <row r="6801" spans="1:2">
      <c r="A6801" s="1" t="s">
        <v>6919</v>
      </c>
      <c r="B6801" t="s">
        <v>774</v>
      </c>
    </row>
    <row r="6802" spans="1:2">
      <c r="A6802" s="1" t="s">
        <v>6920</v>
      </c>
      <c r="B6802" t="s">
        <v>774</v>
      </c>
    </row>
    <row r="6803" spans="1:2">
      <c r="A6803" s="1" t="s">
        <v>6921</v>
      </c>
      <c r="B6803" t="s">
        <v>774</v>
      </c>
    </row>
    <row r="6804" spans="1:2">
      <c r="A6804" s="1" t="s">
        <v>6922</v>
      </c>
      <c r="B6804" t="s">
        <v>774</v>
      </c>
    </row>
    <row r="6805" spans="1:2">
      <c r="A6805" s="1" t="s">
        <v>6923</v>
      </c>
      <c r="B6805" t="s">
        <v>774</v>
      </c>
    </row>
    <row r="6806" spans="1:2">
      <c r="A6806" s="1" t="s">
        <v>6924</v>
      </c>
      <c r="B6806" t="s">
        <v>774</v>
      </c>
    </row>
    <row r="6807" spans="1:2">
      <c r="A6807" s="1" t="s">
        <v>6925</v>
      </c>
      <c r="B6807" t="s">
        <v>774</v>
      </c>
    </row>
    <row r="6808" spans="1:2">
      <c r="A6808" s="1" t="s">
        <v>6926</v>
      </c>
      <c r="B6808" t="s">
        <v>774</v>
      </c>
    </row>
    <row r="6809" spans="1:2">
      <c r="A6809" s="1" t="s">
        <v>6927</v>
      </c>
      <c r="B6809" t="s">
        <v>774</v>
      </c>
    </row>
    <row r="6810" spans="1:2">
      <c r="A6810" s="1" t="s">
        <v>6928</v>
      </c>
      <c r="B6810" t="s">
        <v>774</v>
      </c>
    </row>
    <row r="6811" spans="1:2">
      <c r="A6811" s="1" t="s">
        <v>6929</v>
      </c>
      <c r="B6811" t="s">
        <v>774</v>
      </c>
    </row>
    <row r="6812" spans="1:2">
      <c r="A6812" s="1" t="s">
        <v>6930</v>
      </c>
      <c r="B6812" t="s">
        <v>774</v>
      </c>
    </row>
    <row r="6813" spans="1:2">
      <c r="A6813" s="1" t="s">
        <v>6931</v>
      </c>
      <c r="B6813" t="s">
        <v>774</v>
      </c>
    </row>
    <row r="6814" spans="1:2">
      <c r="A6814" s="1" t="s">
        <v>6932</v>
      </c>
      <c r="B6814" t="s">
        <v>774</v>
      </c>
    </row>
    <row r="6815" spans="1:2">
      <c r="A6815" s="1" t="s">
        <v>6933</v>
      </c>
      <c r="B6815" t="s">
        <v>774</v>
      </c>
    </row>
    <row r="6816" spans="1:2">
      <c r="A6816" s="1" t="s">
        <v>6934</v>
      </c>
      <c r="B6816" t="s">
        <v>774</v>
      </c>
    </row>
    <row r="6817" spans="1:2">
      <c r="A6817" s="1" t="s">
        <v>6935</v>
      </c>
      <c r="B6817" t="s">
        <v>774</v>
      </c>
    </row>
    <row r="6818" spans="1:2">
      <c r="A6818" s="1" t="s">
        <v>6936</v>
      </c>
      <c r="B6818" t="s">
        <v>774</v>
      </c>
    </row>
    <row r="6819" spans="1:2">
      <c r="A6819" s="1" t="s">
        <v>6937</v>
      </c>
      <c r="B6819" t="s">
        <v>774</v>
      </c>
    </row>
    <row r="6820" spans="1:2">
      <c r="A6820" s="1" t="s">
        <v>6938</v>
      </c>
      <c r="B6820" t="s">
        <v>774</v>
      </c>
    </row>
    <row r="6821" spans="1:2">
      <c r="A6821" s="1" t="s">
        <v>6939</v>
      </c>
      <c r="B6821" t="s">
        <v>774</v>
      </c>
    </row>
    <row r="6822" spans="1:2">
      <c r="A6822" s="1" t="s">
        <v>6940</v>
      </c>
      <c r="B6822" t="s">
        <v>774</v>
      </c>
    </row>
    <row r="6823" spans="1:2">
      <c r="A6823" s="1" t="s">
        <v>6941</v>
      </c>
      <c r="B6823" t="s">
        <v>774</v>
      </c>
    </row>
    <row r="6824" spans="1:2">
      <c r="A6824" s="1" t="s">
        <v>6942</v>
      </c>
      <c r="B6824" t="s">
        <v>774</v>
      </c>
    </row>
    <row r="6825" spans="1:2">
      <c r="A6825" s="1" t="s">
        <v>6943</v>
      </c>
      <c r="B6825" t="s">
        <v>774</v>
      </c>
    </row>
    <row r="6826" spans="1:2">
      <c r="A6826" s="1" t="s">
        <v>6944</v>
      </c>
      <c r="B6826" t="s">
        <v>774</v>
      </c>
    </row>
    <row r="6827" spans="1:2">
      <c r="A6827" s="1" t="s">
        <v>6945</v>
      </c>
      <c r="B6827" t="s">
        <v>774</v>
      </c>
    </row>
    <row r="6828" spans="1:2">
      <c r="A6828" s="1" t="s">
        <v>6946</v>
      </c>
      <c r="B6828" t="s">
        <v>774</v>
      </c>
    </row>
    <row r="6829" spans="1:2">
      <c r="A6829" s="1" t="s">
        <v>6947</v>
      </c>
      <c r="B6829" t="s">
        <v>774</v>
      </c>
    </row>
    <row r="6830" spans="1:2">
      <c r="A6830" s="1" t="s">
        <v>6948</v>
      </c>
      <c r="B6830" t="s">
        <v>774</v>
      </c>
    </row>
    <row r="6831" spans="1:2">
      <c r="A6831" s="1" t="s">
        <v>6949</v>
      </c>
      <c r="B6831" t="s">
        <v>774</v>
      </c>
    </row>
    <row r="6832" spans="1:2">
      <c r="A6832" s="1" t="s">
        <v>6950</v>
      </c>
      <c r="B6832" t="s">
        <v>774</v>
      </c>
    </row>
    <row r="6833" spans="1:2">
      <c r="A6833" s="1" t="s">
        <v>6951</v>
      </c>
      <c r="B6833" t="s">
        <v>774</v>
      </c>
    </row>
    <row r="6834" spans="1:2">
      <c r="A6834" s="1" t="s">
        <v>6952</v>
      </c>
      <c r="B6834" t="s">
        <v>774</v>
      </c>
    </row>
    <row r="6835" spans="1:2">
      <c r="A6835" s="1" t="s">
        <v>6953</v>
      </c>
      <c r="B6835" t="s">
        <v>774</v>
      </c>
    </row>
    <row r="6836" spans="1:2">
      <c r="A6836" s="1" t="s">
        <v>6954</v>
      </c>
      <c r="B6836" t="s">
        <v>774</v>
      </c>
    </row>
    <row r="6837" spans="1:2">
      <c r="A6837" s="1" t="s">
        <v>6955</v>
      </c>
      <c r="B6837" t="s">
        <v>774</v>
      </c>
    </row>
    <row r="6838" spans="1:2">
      <c r="A6838" s="1" t="s">
        <v>6956</v>
      </c>
      <c r="B6838" t="s">
        <v>774</v>
      </c>
    </row>
    <row r="6839" spans="1:2">
      <c r="A6839" s="1" t="s">
        <v>6957</v>
      </c>
      <c r="B6839" t="s">
        <v>774</v>
      </c>
    </row>
    <row r="6840" spans="1:2">
      <c r="A6840" s="1" t="s">
        <v>6958</v>
      </c>
      <c r="B6840" t="s">
        <v>774</v>
      </c>
    </row>
    <row r="6841" spans="1:2">
      <c r="A6841" s="1" t="s">
        <v>6959</v>
      </c>
      <c r="B6841" t="s">
        <v>774</v>
      </c>
    </row>
    <row r="6842" spans="1:2">
      <c r="A6842" s="1" t="s">
        <v>6960</v>
      </c>
      <c r="B6842" t="s">
        <v>774</v>
      </c>
    </row>
    <row r="6843" spans="1:2">
      <c r="A6843" s="1" t="s">
        <v>6961</v>
      </c>
      <c r="B6843" t="s">
        <v>774</v>
      </c>
    </row>
    <row r="6844" spans="1:2">
      <c r="A6844" s="1" t="s">
        <v>6962</v>
      </c>
      <c r="B6844" t="s">
        <v>774</v>
      </c>
    </row>
    <row r="6845" spans="1:2">
      <c r="A6845" s="1" t="s">
        <v>6963</v>
      </c>
      <c r="B6845" t="s">
        <v>774</v>
      </c>
    </row>
    <row r="6846" spans="1:2">
      <c r="A6846" s="1" t="s">
        <v>6964</v>
      </c>
      <c r="B6846" t="s">
        <v>774</v>
      </c>
    </row>
    <row r="6847" spans="1:2">
      <c r="A6847" s="1" t="s">
        <v>6965</v>
      </c>
      <c r="B6847" t="s">
        <v>774</v>
      </c>
    </row>
    <row r="6848" spans="1:2">
      <c r="A6848" s="1" t="s">
        <v>6966</v>
      </c>
      <c r="B6848" t="s">
        <v>774</v>
      </c>
    </row>
    <row r="6849" spans="1:2">
      <c r="A6849" s="1" t="s">
        <v>6967</v>
      </c>
      <c r="B6849" t="s">
        <v>774</v>
      </c>
    </row>
    <row r="6850" spans="1:2">
      <c r="A6850" s="1" t="s">
        <v>6968</v>
      </c>
      <c r="B6850" t="s">
        <v>774</v>
      </c>
    </row>
    <row r="6851" spans="1:2">
      <c r="A6851" s="1" t="s">
        <v>6969</v>
      </c>
      <c r="B6851" t="s">
        <v>774</v>
      </c>
    </row>
    <row r="6852" spans="1:2">
      <c r="A6852" s="1" t="s">
        <v>6970</v>
      </c>
      <c r="B6852" t="s">
        <v>774</v>
      </c>
    </row>
    <row r="6853" spans="1:2">
      <c r="A6853" s="1" t="s">
        <v>6971</v>
      </c>
      <c r="B6853" t="s">
        <v>774</v>
      </c>
    </row>
    <row r="6854" spans="1:2">
      <c r="A6854" s="1" t="s">
        <v>6972</v>
      </c>
      <c r="B6854" t="s">
        <v>774</v>
      </c>
    </row>
    <row r="6855" spans="1:2">
      <c r="A6855" s="1" t="s">
        <v>6973</v>
      </c>
      <c r="B6855" t="s">
        <v>774</v>
      </c>
    </row>
    <row r="6856" spans="1:2">
      <c r="A6856" s="1" t="s">
        <v>6974</v>
      </c>
      <c r="B6856" t="s">
        <v>774</v>
      </c>
    </row>
    <row r="6857" spans="1:2">
      <c r="A6857" s="1" t="s">
        <v>6975</v>
      </c>
      <c r="B6857" t="s">
        <v>774</v>
      </c>
    </row>
    <row r="6858" spans="1:2">
      <c r="A6858" s="1" t="s">
        <v>6976</v>
      </c>
      <c r="B6858" t="s">
        <v>774</v>
      </c>
    </row>
    <row r="6859" spans="1:2">
      <c r="A6859" s="1" t="s">
        <v>6977</v>
      </c>
      <c r="B6859" t="s">
        <v>774</v>
      </c>
    </row>
    <row r="6860" spans="1:2">
      <c r="A6860" s="1" t="s">
        <v>6978</v>
      </c>
      <c r="B6860" t="s">
        <v>774</v>
      </c>
    </row>
    <row r="6861" spans="1:2">
      <c r="A6861" s="1" t="s">
        <v>6979</v>
      </c>
      <c r="B6861" t="s">
        <v>774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774</v>
      </c>
    </row>
    <row r="6864" spans="1:2">
      <c r="A6864" s="1" t="s">
        <v>6982</v>
      </c>
      <c r="B6864" t="s">
        <v>774</v>
      </c>
    </row>
    <row r="6865" spans="1:2">
      <c r="A6865" s="1" t="s">
        <v>6983</v>
      </c>
      <c r="B6865" t="s">
        <v>774</v>
      </c>
    </row>
    <row r="6866" spans="1:2">
      <c r="A6866" s="1" t="s">
        <v>6984</v>
      </c>
      <c r="B6866" t="s">
        <v>774</v>
      </c>
    </row>
    <row r="6867" spans="1:2">
      <c r="A6867" s="1" t="s">
        <v>6985</v>
      </c>
      <c r="B6867" t="s">
        <v>774</v>
      </c>
    </row>
    <row r="6868" spans="1:2">
      <c r="A6868" s="1" t="s">
        <v>6986</v>
      </c>
      <c r="B6868" t="s">
        <v>774</v>
      </c>
    </row>
    <row r="6869" spans="1:2">
      <c r="A6869" s="1" t="s">
        <v>6987</v>
      </c>
      <c r="B6869" t="s">
        <v>774</v>
      </c>
    </row>
    <row r="6870" spans="1:2">
      <c r="A6870" s="1" t="s">
        <v>6988</v>
      </c>
      <c r="B6870" t="s">
        <v>774</v>
      </c>
    </row>
    <row r="6871" spans="1:2">
      <c r="A6871" s="1" t="s">
        <v>6989</v>
      </c>
      <c r="B6871" t="s">
        <v>774</v>
      </c>
    </row>
    <row r="6872" spans="1:2">
      <c r="A6872" s="1" t="s">
        <v>6990</v>
      </c>
      <c r="B6872" t="s">
        <v>774</v>
      </c>
    </row>
    <row r="6873" spans="1:2">
      <c r="A6873" s="1" t="s">
        <v>6991</v>
      </c>
      <c r="B6873" t="s">
        <v>774</v>
      </c>
    </row>
    <row r="6874" spans="1:2">
      <c r="A6874" s="1" t="s">
        <v>6992</v>
      </c>
      <c r="B6874" t="s">
        <v>774</v>
      </c>
    </row>
    <row r="6875" spans="1:2">
      <c r="A6875" s="1" t="s">
        <v>6993</v>
      </c>
      <c r="B6875" t="s">
        <v>774</v>
      </c>
    </row>
    <row r="6876" spans="1:2">
      <c r="A6876" s="1" t="s">
        <v>6994</v>
      </c>
      <c r="B6876" t="s">
        <v>774</v>
      </c>
    </row>
    <row r="6877" spans="1:2">
      <c r="A6877" s="1" t="s">
        <v>6995</v>
      </c>
      <c r="B6877" t="s">
        <v>774</v>
      </c>
    </row>
    <row r="6878" spans="1:2">
      <c r="A6878" s="1" t="s">
        <v>6996</v>
      </c>
      <c r="B6878" t="s">
        <v>774</v>
      </c>
    </row>
    <row r="6879" spans="1:2">
      <c r="A6879" s="1" t="s">
        <v>6997</v>
      </c>
      <c r="B6879" t="s">
        <v>774</v>
      </c>
    </row>
    <row r="6880" spans="1:2">
      <c r="A6880" s="1" t="s">
        <v>6998</v>
      </c>
      <c r="B6880" t="s">
        <v>774</v>
      </c>
    </row>
    <row r="6881" spans="1:2">
      <c r="A6881" s="1" t="s">
        <v>6999</v>
      </c>
      <c r="B6881" t="s">
        <v>774</v>
      </c>
    </row>
    <row r="6882" spans="1:2">
      <c r="A6882" s="1" t="s">
        <v>7000</v>
      </c>
      <c r="B6882" t="s">
        <v>774</v>
      </c>
    </row>
    <row r="6883" spans="1:2">
      <c r="A6883" s="1" t="s">
        <v>7001</v>
      </c>
      <c r="B6883" t="s">
        <v>774</v>
      </c>
    </row>
    <row r="6884" spans="1:2">
      <c r="A6884" s="1" t="s">
        <v>7002</v>
      </c>
      <c r="B6884" t="s">
        <v>774</v>
      </c>
    </row>
    <row r="6885" spans="1:2">
      <c r="A6885" s="1" t="s">
        <v>7003</v>
      </c>
      <c r="B6885" t="s">
        <v>774</v>
      </c>
    </row>
    <row r="6886" spans="1:2">
      <c r="A6886" s="1" t="s">
        <v>7004</v>
      </c>
      <c r="B6886" t="s">
        <v>774</v>
      </c>
    </row>
    <row r="6887" spans="1:2">
      <c r="A6887" s="1" t="s">
        <v>7005</v>
      </c>
      <c r="B6887" t="s">
        <v>774</v>
      </c>
    </row>
    <row r="6888" spans="1:2">
      <c r="A6888" s="1" t="s">
        <v>7006</v>
      </c>
      <c r="B6888" t="s">
        <v>774</v>
      </c>
    </row>
    <row r="6889" spans="1:2">
      <c r="A6889" s="1" t="s">
        <v>7007</v>
      </c>
      <c r="B6889" t="s">
        <v>774</v>
      </c>
    </row>
    <row r="6890" spans="1:2">
      <c r="A6890" s="1" t="s">
        <v>7008</v>
      </c>
      <c r="B6890" t="s">
        <v>774</v>
      </c>
    </row>
    <row r="6891" spans="1:2">
      <c r="A6891" s="1" t="s">
        <v>7009</v>
      </c>
      <c r="B6891" t="s">
        <v>774</v>
      </c>
    </row>
    <row r="6892" spans="1:2">
      <c r="A6892" s="1" t="s">
        <v>7010</v>
      </c>
      <c r="B6892" t="s">
        <v>774</v>
      </c>
    </row>
    <row r="6893" spans="1:2">
      <c r="A6893" s="1" t="s">
        <v>7011</v>
      </c>
      <c r="B6893" t="s">
        <v>774</v>
      </c>
    </row>
    <row r="6894" spans="1:2">
      <c r="A6894" s="1" t="s">
        <v>7012</v>
      </c>
      <c r="B6894" t="s">
        <v>774</v>
      </c>
    </row>
    <row r="6895" spans="1:2">
      <c r="A6895" s="1" t="s">
        <v>7013</v>
      </c>
      <c r="B6895" t="s">
        <v>774</v>
      </c>
    </row>
    <row r="6896" spans="1:2">
      <c r="A6896" s="1" t="s">
        <v>7014</v>
      </c>
      <c r="B6896" t="s">
        <v>774</v>
      </c>
    </row>
    <row r="6897" spans="1:2">
      <c r="A6897" s="1" t="s">
        <v>7015</v>
      </c>
      <c r="B6897" t="s">
        <v>774</v>
      </c>
    </row>
    <row r="6898" spans="1:2">
      <c r="A6898" s="1" t="s">
        <v>7016</v>
      </c>
      <c r="B6898" t="s">
        <v>774</v>
      </c>
    </row>
    <row r="6899" spans="1:2">
      <c r="A6899" s="1" t="s">
        <v>7017</v>
      </c>
      <c r="B6899" t="s">
        <v>774</v>
      </c>
    </row>
    <row r="6900" spans="1:2">
      <c r="A6900" s="1" t="s">
        <v>7018</v>
      </c>
      <c r="B6900" t="s">
        <v>774</v>
      </c>
    </row>
    <row r="6901" spans="1:2">
      <c r="A6901" s="1" t="s">
        <v>7019</v>
      </c>
      <c r="B6901" t="s">
        <v>774</v>
      </c>
    </row>
    <row r="6902" spans="1:2">
      <c r="A6902" s="1" t="s">
        <v>7020</v>
      </c>
      <c r="B6902" t="s">
        <v>774</v>
      </c>
    </row>
    <row r="6903" spans="1:2">
      <c r="A6903" s="1" t="s">
        <v>7021</v>
      </c>
      <c r="B6903" t="s">
        <v>774</v>
      </c>
    </row>
    <row r="6904" spans="1:2">
      <c r="A6904" s="1" t="s">
        <v>7022</v>
      </c>
      <c r="B6904" t="s">
        <v>774</v>
      </c>
    </row>
    <row r="6905" spans="1:2">
      <c r="A6905" s="1" t="s">
        <v>7023</v>
      </c>
      <c r="B6905" t="s">
        <v>774</v>
      </c>
    </row>
    <row r="6906" spans="1:2">
      <c r="A6906" s="1" t="s">
        <v>7024</v>
      </c>
      <c r="B6906" t="s">
        <v>774</v>
      </c>
    </row>
    <row r="6907" spans="1:2">
      <c r="A6907" s="1" t="s">
        <v>7025</v>
      </c>
      <c r="B6907" t="s">
        <v>774</v>
      </c>
    </row>
    <row r="6908" spans="1:2">
      <c r="A6908" s="1" t="s">
        <v>7026</v>
      </c>
      <c r="B6908" t="s">
        <v>774</v>
      </c>
    </row>
    <row r="6909" spans="1:2">
      <c r="A6909" s="1" t="s">
        <v>7027</v>
      </c>
      <c r="B6909" t="s">
        <v>774</v>
      </c>
    </row>
    <row r="6910" spans="1:2">
      <c r="A6910" s="1" t="s">
        <v>7028</v>
      </c>
      <c r="B6910" t="s">
        <v>774</v>
      </c>
    </row>
    <row r="6911" spans="1:2">
      <c r="A6911" s="1" t="s">
        <v>7029</v>
      </c>
      <c r="B6911" t="s">
        <v>774</v>
      </c>
    </row>
    <row r="6912" spans="1:2">
      <c r="A6912" s="1" t="s">
        <v>7030</v>
      </c>
      <c r="B6912" t="s">
        <v>774</v>
      </c>
    </row>
    <row r="6913" spans="1:2">
      <c r="A6913" s="1" t="s">
        <v>7031</v>
      </c>
      <c r="B6913" t="s">
        <v>774</v>
      </c>
    </row>
    <row r="6914" spans="1:2">
      <c r="A6914" s="1" t="s">
        <v>7032</v>
      </c>
      <c r="B6914" t="s">
        <v>774</v>
      </c>
    </row>
    <row r="6915" spans="1:2">
      <c r="A6915" s="1" t="s">
        <v>7033</v>
      </c>
      <c r="B6915" t="s">
        <v>774</v>
      </c>
    </row>
    <row r="6916" spans="1:2">
      <c r="A6916" s="1" t="s">
        <v>7034</v>
      </c>
      <c r="B6916" t="s">
        <v>774</v>
      </c>
    </row>
    <row r="6917" spans="1:2">
      <c r="A6917" s="1" t="s">
        <v>7035</v>
      </c>
      <c r="B6917" t="s">
        <v>774</v>
      </c>
    </row>
    <row r="6918" spans="1:2">
      <c r="A6918" s="1" t="s">
        <v>7036</v>
      </c>
      <c r="B6918" t="s">
        <v>774</v>
      </c>
    </row>
    <row r="6919" spans="1:2">
      <c r="A6919" s="1" t="s">
        <v>7037</v>
      </c>
      <c r="B6919" t="s">
        <v>774</v>
      </c>
    </row>
    <row r="6920" spans="1:2">
      <c r="A6920" s="1" t="s">
        <v>7038</v>
      </c>
      <c r="B6920" t="s">
        <v>774</v>
      </c>
    </row>
    <row r="6921" spans="1:2">
      <c r="A6921" s="1" t="s">
        <v>7039</v>
      </c>
      <c r="B6921" t="s">
        <v>774</v>
      </c>
    </row>
    <row r="6922" spans="1:2">
      <c r="A6922" s="1" t="s">
        <v>7040</v>
      </c>
      <c r="B6922" t="s">
        <v>774</v>
      </c>
    </row>
    <row r="6923" spans="1:2">
      <c r="A6923" s="1" t="s">
        <v>7041</v>
      </c>
      <c r="B6923" t="s">
        <v>774</v>
      </c>
    </row>
    <row r="6924" spans="1:2">
      <c r="A6924" s="1" t="s">
        <v>7042</v>
      </c>
      <c r="B6924" t="s">
        <v>774</v>
      </c>
    </row>
    <row r="6925" spans="1:2">
      <c r="A6925" s="1" t="s">
        <v>7043</v>
      </c>
      <c r="B6925" t="s">
        <v>774</v>
      </c>
    </row>
    <row r="6926" spans="1:2">
      <c r="A6926" s="1" t="s">
        <v>7044</v>
      </c>
      <c r="B6926" t="s">
        <v>774</v>
      </c>
    </row>
    <row r="6927" spans="1:2">
      <c r="A6927" s="1" t="s">
        <v>7045</v>
      </c>
      <c r="B6927" t="s">
        <v>774</v>
      </c>
    </row>
    <row r="6928" spans="1:2">
      <c r="A6928" s="1" t="s">
        <v>7046</v>
      </c>
      <c r="B6928" t="s">
        <v>774</v>
      </c>
    </row>
    <row r="6929" spans="1:2">
      <c r="A6929" s="1" t="s">
        <v>7047</v>
      </c>
      <c r="B6929" t="s">
        <v>774</v>
      </c>
    </row>
    <row r="6930" spans="1:2">
      <c r="A6930" s="1" t="s">
        <v>7048</v>
      </c>
      <c r="B6930" t="s">
        <v>774</v>
      </c>
    </row>
    <row r="6931" spans="1:2">
      <c r="A6931" s="1" t="s">
        <v>7049</v>
      </c>
      <c r="B6931" t="s">
        <v>774</v>
      </c>
    </row>
    <row r="6932" spans="1:2">
      <c r="A6932" s="1" t="s">
        <v>7050</v>
      </c>
      <c r="B6932" t="s">
        <v>774</v>
      </c>
    </row>
    <row r="6933" spans="1:2">
      <c r="A6933" s="1" t="s">
        <v>7051</v>
      </c>
      <c r="B6933" t="s">
        <v>774</v>
      </c>
    </row>
    <row r="6934" spans="1:2">
      <c r="A6934" s="1" t="s">
        <v>7052</v>
      </c>
      <c r="B6934" t="s">
        <v>774</v>
      </c>
    </row>
    <row r="6935" spans="1:2">
      <c r="A6935" s="1" t="s">
        <v>7053</v>
      </c>
      <c r="B6935" t="s">
        <v>774</v>
      </c>
    </row>
    <row r="6936" spans="1:2">
      <c r="A6936" s="1" t="s">
        <v>7054</v>
      </c>
      <c r="B6936" t="s">
        <v>774</v>
      </c>
    </row>
    <row r="6937" spans="1:2">
      <c r="A6937" s="1" t="s">
        <v>7055</v>
      </c>
      <c r="B6937" t="s">
        <v>774</v>
      </c>
    </row>
    <row r="6938" spans="1:2">
      <c r="A6938" s="1" t="s">
        <v>7056</v>
      </c>
      <c r="B6938" t="s">
        <v>774</v>
      </c>
    </row>
    <row r="6939" spans="1:2">
      <c r="A6939" s="1" t="s">
        <v>7057</v>
      </c>
      <c r="B6939" t="s">
        <v>774</v>
      </c>
    </row>
    <row r="6940" spans="1:2">
      <c r="A6940" s="1" t="s">
        <v>7058</v>
      </c>
      <c r="B6940" t="s">
        <v>774</v>
      </c>
    </row>
    <row r="6941" spans="1:2">
      <c r="A6941" s="1" t="s">
        <v>7059</v>
      </c>
      <c r="B6941" t="s">
        <v>774</v>
      </c>
    </row>
    <row r="6942" spans="1:2">
      <c r="A6942" s="1" t="s">
        <v>7060</v>
      </c>
      <c r="B6942" t="s">
        <v>774</v>
      </c>
    </row>
    <row r="6943" spans="1:2">
      <c r="A6943" s="1" t="s">
        <v>7061</v>
      </c>
      <c r="B6943" t="s">
        <v>774</v>
      </c>
    </row>
    <row r="6944" spans="1:2">
      <c r="A6944" s="1" t="s">
        <v>7062</v>
      </c>
      <c r="B6944" t="s">
        <v>774</v>
      </c>
    </row>
    <row r="6945" spans="1:2">
      <c r="A6945" s="1" t="s">
        <v>7063</v>
      </c>
      <c r="B6945" t="s">
        <v>774</v>
      </c>
    </row>
    <row r="6946" spans="1:2">
      <c r="A6946" s="1" t="s">
        <v>7064</v>
      </c>
      <c r="B6946" t="s">
        <v>774</v>
      </c>
    </row>
    <row r="6947" spans="1:2">
      <c r="A6947" s="1" t="s">
        <v>7065</v>
      </c>
      <c r="B6947" t="s">
        <v>774</v>
      </c>
    </row>
    <row r="6948" spans="1:2">
      <c r="A6948" s="1" t="s">
        <v>7066</v>
      </c>
      <c r="B6948" t="s">
        <v>774</v>
      </c>
    </row>
    <row r="6949" spans="1:2">
      <c r="A6949" s="1" t="s">
        <v>7067</v>
      </c>
      <c r="B6949" t="s">
        <v>774</v>
      </c>
    </row>
    <row r="6950" spans="1:2">
      <c r="A6950" s="1" t="s">
        <v>7068</v>
      </c>
      <c r="B6950" t="s">
        <v>774</v>
      </c>
    </row>
    <row r="6951" spans="1:2">
      <c r="A6951" s="1" t="s">
        <v>7069</v>
      </c>
      <c r="B6951" t="s">
        <v>774</v>
      </c>
    </row>
    <row r="6952" spans="1:2">
      <c r="A6952" s="1" t="s">
        <v>7070</v>
      </c>
      <c r="B6952" t="s">
        <v>774</v>
      </c>
    </row>
    <row r="6953" spans="1:2">
      <c r="A6953" s="1" t="s">
        <v>7071</v>
      </c>
      <c r="B6953" t="s">
        <v>774</v>
      </c>
    </row>
    <row r="6954" spans="1:2">
      <c r="A6954" s="1" t="s">
        <v>7072</v>
      </c>
      <c r="B6954" t="s">
        <v>774</v>
      </c>
    </row>
    <row r="6955" spans="1:2">
      <c r="A6955" s="1" t="s">
        <v>7073</v>
      </c>
      <c r="B6955" t="s">
        <v>774</v>
      </c>
    </row>
    <row r="6956" spans="1:2">
      <c r="A6956" s="1" t="s">
        <v>7074</v>
      </c>
      <c r="B6956" t="s">
        <v>774</v>
      </c>
    </row>
    <row r="6957" spans="1:2">
      <c r="A6957" s="1" t="s">
        <v>7075</v>
      </c>
      <c r="B6957" t="s">
        <v>774</v>
      </c>
    </row>
    <row r="6958" spans="1:2">
      <c r="A6958" s="1" t="s">
        <v>7076</v>
      </c>
      <c r="B6958" t="s">
        <v>774</v>
      </c>
    </row>
    <row r="6959" spans="1:2">
      <c r="A6959" s="1" t="s">
        <v>7077</v>
      </c>
      <c r="B6959" t="s">
        <v>774</v>
      </c>
    </row>
    <row r="6960" spans="1:2">
      <c r="A6960" s="1" t="s">
        <v>7078</v>
      </c>
      <c r="B6960" t="s">
        <v>774</v>
      </c>
    </row>
    <row r="6961" spans="1:2">
      <c r="A6961" s="1" t="s">
        <v>7079</v>
      </c>
      <c r="B6961" t="s">
        <v>774</v>
      </c>
    </row>
    <row r="6962" spans="1:2">
      <c r="A6962" s="1" t="s">
        <v>7080</v>
      </c>
      <c r="B6962" t="s">
        <v>774</v>
      </c>
    </row>
    <row r="6963" spans="1:2">
      <c r="A6963" s="1" t="s">
        <v>7081</v>
      </c>
      <c r="B6963" t="s">
        <v>774</v>
      </c>
    </row>
    <row r="6964" spans="1:2">
      <c r="A6964" s="1" t="s">
        <v>7082</v>
      </c>
      <c r="B6964" t="s">
        <v>774</v>
      </c>
    </row>
    <row r="6965" spans="1:2">
      <c r="A6965" s="1" t="s">
        <v>7083</v>
      </c>
      <c r="B6965" t="s">
        <v>774</v>
      </c>
    </row>
    <row r="6966" spans="1:2">
      <c r="A6966" s="1" t="s">
        <v>7084</v>
      </c>
      <c r="B6966" t="s">
        <v>774</v>
      </c>
    </row>
    <row r="6967" spans="1:2">
      <c r="A6967" s="1" t="s">
        <v>7085</v>
      </c>
      <c r="B6967" t="s">
        <v>774</v>
      </c>
    </row>
    <row r="6968" spans="1:2">
      <c r="A6968" s="1" t="s">
        <v>7086</v>
      </c>
      <c r="B6968" t="s">
        <v>774</v>
      </c>
    </row>
    <row r="6969" spans="1:2">
      <c r="A6969" s="1" t="s">
        <v>7087</v>
      </c>
      <c r="B6969" t="s">
        <v>774</v>
      </c>
    </row>
    <row r="6970" spans="1:2">
      <c r="A6970" s="1" t="s">
        <v>7088</v>
      </c>
      <c r="B6970" t="s">
        <v>774</v>
      </c>
    </row>
    <row r="6971" spans="1:2">
      <c r="A6971" s="1" t="s">
        <v>7089</v>
      </c>
      <c r="B6971" t="s">
        <v>774</v>
      </c>
    </row>
    <row r="6972" spans="1:2">
      <c r="A6972" s="1" t="s">
        <v>7090</v>
      </c>
      <c r="B6972" t="s">
        <v>774</v>
      </c>
    </row>
    <row r="6973" spans="1:2">
      <c r="A6973" s="1" t="s">
        <v>7091</v>
      </c>
      <c r="B6973" t="s">
        <v>774</v>
      </c>
    </row>
    <row r="6974" spans="1:2">
      <c r="A6974" s="1" t="s">
        <v>7092</v>
      </c>
      <c r="B6974" t="s">
        <v>774</v>
      </c>
    </row>
    <row r="6975" spans="1:2">
      <c r="A6975" s="1" t="s">
        <v>7093</v>
      </c>
      <c r="B6975" t="s">
        <v>774</v>
      </c>
    </row>
    <row r="6976" spans="1:2">
      <c r="A6976" s="1" t="s">
        <v>7094</v>
      </c>
      <c r="B6976" t="s">
        <v>774</v>
      </c>
    </row>
    <row r="6977" spans="1:2">
      <c r="A6977" s="1" t="s">
        <v>7095</v>
      </c>
      <c r="B6977" t="s">
        <v>774</v>
      </c>
    </row>
    <row r="6978" spans="1:2">
      <c r="A6978" s="1" t="s">
        <v>7096</v>
      </c>
      <c r="B6978" t="s">
        <v>774</v>
      </c>
    </row>
    <row r="6979" spans="1:2">
      <c r="A6979" s="1" t="s">
        <v>7097</v>
      </c>
      <c r="B6979" t="s">
        <v>774</v>
      </c>
    </row>
    <row r="6980" spans="1:2">
      <c r="A6980" s="1" t="s">
        <v>7098</v>
      </c>
      <c r="B6980" t="s">
        <v>774</v>
      </c>
    </row>
    <row r="6981" spans="1:2">
      <c r="A6981" s="1" t="s">
        <v>7099</v>
      </c>
      <c r="B6981" t="s">
        <v>774</v>
      </c>
    </row>
    <row r="6982" spans="1:2">
      <c r="A6982" s="1" t="s">
        <v>7100</v>
      </c>
      <c r="B6982" t="s">
        <v>774</v>
      </c>
    </row>
    <row r="6983" spans="1:2">
      <c r="A6983" s="1" t="s">
        <v>7101</v>
      </c>
      <c r="B6983" t="s">
        <v>774</v>
      </c>
    </row>
    <row r="6984" spans="1:2">
      <c r="A6984" s="1" t="s">
        <v>7102</v>
      </c>
      <c r="B6984" t="s">
        <v>774</v>
      </c>
    </row>
    <row r="6985" spans="1:2">
      <c r="A6985" s="1" t="s">
        <v>7103</v>
      </c>
      <c r="B6985" t="s">
        <v>774</v>
      </c>
    </row>
    <row r="6986" spans="1:2">
      <c r="A6986" s="1" t="s">
        <v>7104</v>
      </c>
      <c r="B6986" t="s">
        <v>774</v>
      </c>
    </row>
    <row r="6987" spans="1:2">
      <c r="A6987" s="1" t="s">
        <v>7105</v>
      </c>
      <c r="B6987" t="s">
        <v>774</v>
      </c>
    </row>
    <row r="6988" spans="1:2">
      <c r="A6988" s="1" t="s">
        <v>7106</v>
      </c>
      <c r="B6988" t="s">
        <v>774</v>
      </c>
    </row>
    <row r="6989" spans="1:2">
      <c r="A6989" s="1" t="s">
        <v>7107</v>
      </c>
      <c r="B6989" t="s">
        <v>774</v>
      </c>
    </row>
    <row r="6990" spans="1:2">
      <c r="A6990" s="1" t="s">
        <v>7108</v>
      </c>
      <c r="B6990" t="s">
        <v>774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774</v>
      </c>
    </row>
    <row r="6993" spans="1:2">
      <c r="A6993" s="1" t="s">
        <v>7111</v>
      </c>
      <c r="B6993" t="s">
        <v>774</v>
      </c>
    </row>
    <row r="6994" spans="1:2">
      <c r="A6994" s="1" t="s">
        <v>7112</v>
      </c>
      <c r="B6994" t="s">
        <v>774</v>
      </c>
    </row>
    <row r="6995" spans="1:2">
      <c r="A6995" s="1" t="s">
        <v>7113</v>
      </c>
      <c r="B6995" t="s">
        <v>774</v>
      </c>
    </row>
    <row r="6996" spans="1:2">
      <c r="A6996" s="1" t="s">
        <v>7114</v>
      </c>
      <c r="B6996" t="s">
        <v>774</v>
      </c>
    </row>
    <row r="6997" spans="1:2">
      <c r="A6997" s="1" t="s">
        <v>7115</v>
      </c>
      <c r="B6997" t="s">
        <v>774</v>
      </c>
    </row>
    <row r="6998" spans="1:2">
      <c r="A6998" s="1" t="s">
        <v>7116</v>
      </c>
      <c r="B6998" t="s">
        <v>774</v>
      </c>
    </row>
    <row r="6999" spans="1:2">
      <c r="A6999" s="1" t="s">
        <v>7117</v>
      </c>
      <c r="B6999" t="s">
        <v>774</v>
      </c>
    </row>
    <row r="7000" spans="1:2">
      <c r="A7000" s="1" t="s">
        <v>7118</v>
      </c>
      <c r="B7000" t="s">
        <v>774</v>
      </c>
    </row>
    <row r="7001" spans="1:2">
      <c r="A7001" s="1" t="s">
        <v>7119</v>
      </c>
      <c r="B7001" t="s">
        <v>774</v>
      </c>
    </row>
    <row r="7002" spans="1:2">
      <c r="A7002" s="1" t="s">
        <v>7120</v>
      </c>
      <c r="B7002" t="s">
        <v>774</v>
      </c>
    </row>
    <row r="7003" spans="1:2">
      <c r="A7003" s="1" t="s">
        <v>7121</v>
      </c>
      <c r="B7003" t="s">
        <v>774</v>
      </c>
    </row>
    <row r="7004" spans="1:2">
      <c r="A7004" s="1" t="s">
        <v>7122</v>
      </c>
      <c r="B7004" t="s">
        <v>774</v>
      </c>
    </row>
    <row r="7005" spans="1:2">
      <c r="A7005" s="1" t="s">
        <v>7123</v>
      </c>
      <c r="B7005" t="s">
        <v>774</v>
      </c>
    </row>
    <row r="7006" spans="1:2">
      <c r="A7006" s="1" t="s">
        <v>7124</v>
      </c>
      <c r="B7006" t="s">
        <v>774</v>
      </c>
    </row>
    <row r="7007" spans="1:2">
      <c r="A7007" s="1" t="s">
        <v>7125</v>
      </c>
      <c r="B7007" t="s">
        <v>774</v>
      </c>
    </row>
    <row r="7008" spans="1:2">
      <c r="A7008" s="1" t="s">
        <v>7126</v>
      </c>
      <c r="B7008" t="s">
        <v>774</v>
      </c>
    </row>
    <row r="7009" spans="1:2">
      <c r="A7009" s="1" t="s">
        <v>7127</v>
      </c>
      <c r="B7009" t="s">
        <v>774</v>
      </c>
    </row>
    <row r="7010" spans="1:2">
      <c r="A7010" s="1" t="s">
        <v>7128</v>
      </c>
      <c r="B7010" t="s">
        <v>774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774</v>
      </c>
    </row>
    <row r="7013" spans="1:2">
      <c r="A7013" s="1" t="s">
        <v>7131</v>
      </c>
      <c r="B7013" t="s">
        <v>774</v>
      </c>
    </row>
    <row r="7014" spans="1:2">
      <c r="A7014" s="1" t="s">
        <v>7132</v>
      </c>
      <c r="B7014" t="s">
        <v>774</v>
      </c>
    </row>
    <row r="7015" spans="1:2">
      <c r="A7015" s="1" t="s">
        <v>7133</v>
      </c>
      <c r="B7015" t="s">
        <v>774</v>
      </c>
    </row>
    <row r="7016" spans="1:2">
      <c r="A7016" s="1" t="s">
        <v>7134</v>
      </c>
      <c r="B7016" t="s">
        <v>774</v>
      </c>
    </row>
    <row r="7017" spans="1:2">
      <c r="A7017" s="1" t="s">
        <v>7135</v>
      </c>
      <c r="B7017" t="s">
        <v>774</v>
      </c>
    </row>
    <row r="7018" spans="1:2">
      <c r="A7018" s="1" t="s">
        <v>7136</v>
      </c>
      <c r="B7018" t="s">
        <v>774</v>
      </c>
    </row>
    <row r="7019" spans="1:2">
      <c r="A7019" s="1" t="s">
        <v>7137</v>
      </c>
      <c r="B7019" t="s">
        <v>774</v>
      </c>
    </row>
    <row r="7020" spans="1:2">
      <c r="A7020" s="1" t="s">
        <v>7138</v>
      </c>
      <c r="B7020" t="s">
        <v>774</v>
      </c>
    </row>
    <row r="7021" spans="1:2">
      <c r="A7021" s="1" t="s">
        <v>7139</v>
      </c>
      <c r="B7021" t="s">
        <v>774</v>
      </c>
    </row>
    <row r="7022" spans="1:2">
      <c r="A7022" s="1" t="s">
        <v>7140</v>
      </c>
      <c r="B7022" t="s">
        <v>774</v>
      </c>
    </row>
    <row r="7023" spans="1:2">
      <c r="A7023" s="1" t="s">
        <v>7141</v>
      </c>
      <c r="B7023" t="s">
        <v>774</v>
      </c>
    </row>
    <row r="7024" spans="1:2">
      <c r="A7024" s="1" t="s">
        <v>7142</v>
      </c>
      <c r="B7024" t="s">
        <v>774</v>
      </c>
    </row>
    <row r="7025" spans="1:2">
      <c r="A7025" s="1" t="s">
        <v>7143</v>
      </c>
      <c r="B7025" t="s">
        <v>774</v>
      </c>
    </row>
    <row r="7026" spans="1:2">
      <c r="A7026" s="1" t="s">
        <v>7144</v>
      </c>
      <c r="B7026" t="s">
        <v>774</v>
      </c>
    </row>
    <row r="7027" spans="1:2">
      <c r="A7027" s="1" t="s">
        <v>7145</v>
      </c>
      <c r="B7027" t="s">
        <v>774</v>
      </c>
    </row>
    <row r="7028" spans="1:2">
      <c r="A7028" s="1" t="s">
        <v>7146</v>
      </c>
      <c r="B7028" t="s">
        <v>774</v>
      </c>
    </row>
    <row r="7029" spans="1:2">
      <c r="A7029" s="1" t="s">
        <v>7147</v>
      </c>
      <c r="B7029" t="s">
        <v>774</v>
      </c>
    </row>
    <row r="7030" spans="1:2">
      <c r="A7030" s="1" t="s">
        <v>7148</v>
      </c>
      <c r="B7030" t="s">
        <v>774</v>
      </c>
    </row>
    <row r="7031" spans="1:2">
      <c r="A7031" s="1" t="s">
        <v>7149</v>
      </c>
      <c r="B7031" t="s">
        <v>774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774</v>
      </c>
    </row>
    <row r="7036" spans="1:2">
      <c r="A7036" s="1" t="s">
        <v>7154</v>
      </c>
      <c r="B7036" t="s">
        <v>774</v>
      </c>
    </row>
    <row r="7037" spans="1:2">
      <c r="A7037" s="1" t="s">
        <v>7155</v>
      </c>
      <c r="B7037" t="s">
        <v>774</v>
      </c>
    </row>
    <row r="7038" spans="1:2">
      <c r="A7038" s="1" t="s">
        <v>7156</v>
      </c>
      <c r="B7038" t="s">
        <v>774</v>
      </c>
    </row>
    <row r="7039" spans="1:2">
      <c r="A7039" s="1" t="s">
        <v>7157</v>
      </c>
      <c r="B7039" t="s">
        <v>774</v>
      </c>
    </row>
    <row r="7040" spans="1:2">
      <c r="A7040" s="1" t="s">
        <v>7158</v>
      </c>
      <c r="B7040" t="s">
        <v>774</v>
      </c>
    </row>
    <row r="7041" spans="1:2">
      <c r="A7041" s="1" t="s">
        <v>7159</v>
      </c>
      <c r="B7041" t="s">
        <v>774</v>
      </c>
    </row>
    <row r="7042" spans="1:2">
      <c r="A7042" s="1" t="s">
        <v>7160</v>
      </c>
      <c r="B7042" t="s">
        <v>774</v>
      </c>
    </row>
    <row r="7043" spans="1:2">
      <c r="A7043" s="1" t="s">
        <v>7161</v>
      </c>
      <c r="B7043" t="s">
        <v>774</v>
      </c>
    </row>
    <row r="7044" spans="1:2">
      <c r="A7044" s="1" t="s">
        <v>7162</v>
      </c>
      <c r="B7044" t="s">
        <v>774</v>
      </c>
    </row>
    <row r="7045" spans="1:2">
      <c r="A7045" s="1" t="s">
        <v>7163</v>
      </c>
      <c r="B7045" t="s">
        <v>774</v>
      </c>
    </row>
    <row r="7046" spans="1:2">
      <c r="A7046" s="1" t="s">
        <v>7164</v>
      </c>
      <c r="B7046" t="s">
        <v>774</v>
      </c>
    </row>
    <row r="7047" spans="1:2">
      <c r="A7047" s="1" t="s">
        <v>7165</v>
      </c>
      <c r="B7047" t="s">
        <v>774</v>
      </c>
    </row>
    <row r="7048" spans="1:2">
      <c r="A7048" s="1" t="s">
        <v>7166</v>
      </c>
      <c r="B7048" t="s">
        <v>774</v>
      </c>
    </row>
    <row r="7049" spans="1:2">
      <c r="A7049" s="1" t="s">
        <v>7167</v>
      </c>
      <c r="B7049" t="s">
        <v>774</v>
      </c>
    </row>
    <row r="7050" spans="1:2">
      <c r="A7050" s="1" t="s">
        <v>7168</v>
      </c>
      <c r="B7050" t="s">
        <v>774</v>
      </c>
    </row>
    <row r="7051" spans="1:2">
      <c r="A7051" s="1" t="s">
        <v>7169</v>
      </c>
      <c r="B7051" t="s">
        <v>774</v>
      </c>
    </row>
    <row r="7052" spans="1:2">
      <c r="A7052" s="1" t="s">
        <v>7170</v>
      </c>
      <c r="B7052" t="s">
        <v>774</v>
      </c>
    </row>
    <row r="7053" spans="1:2">
      <c r="A7053" s="1" t="s">
        <v>7171</v>
      </c>
      <c r="B7053" t="s">
        <v>774</v>
      </c>
    </row>
    <row r="7054" spans="1:2">
      <c r="A7054" s="1" t="s">
        <v>7172</v>
      </c>
      <c r="B7054" t="s">
        <v>774</v>
      </c>
    </row>
    <row r="7055" spans="1:2">
      <c r="A7055" s="1" t="s">
        <v>7173</v>
      </c>
      <c r="B7055" t="s">
        <v>774</v>
      </c>
    </row>
    <row r="7056" spans="1:2">
      <c r="A7056" s="1" t="s">
        <v>7174</v>
      </c>
      <c r="B7056" t="s">
        <v>774</v>
      </c>
    </row>
    <row r="7057" spans="1:2">
      <c r="A7057" s="1" t="s">
        <v>7175</v>
      </c>
      <c r="B7057" t="s">
        <v>774</v>
      </c>
    </row>
    <row r="7058" spans="1:2">
      <c r="A7058" s="1" t="s">
        <v>7176</v>
      </c>
      <c r="B7058" t="s">
        <v>774</v>
      </c>
    </row>
    <row r="7059" spans="1:2">
      <c r="A7059" s="1" t="s">
        <v>7177</v>
      </c>
      <c r="B7059" t="s">
        <v>774</v>
      </c>
    </row>
    <row r="7060" spans="1:2">
      <c r="A7060" s="1" t="s">
        <v>7178</v>
      </c>
      <c r="B7060" t="s">
        <v>774</v>
      </c>
    </row>
    <row r="7061" spans="1:2">
      <c r="A7061" s="1" t="s">
        <v>7179</v>
      </c>
      <c r="B7061" t="s">
        <v>774</v>
      </c>
    </row>
    <row r="7062" spans="1:2">
      <c r="A7062" s="1" t="s">
        <v>7180</v>
      </c>
      <c r="B7062" t="s">
        <v>774</v>
      </c>
    </row>
    <row r="7063" spans="1:2">
      <c r="A7063" s="1" t="s">
        <v>7181</v>
      </c>
      <c r="B7063" t="s">
        <v>774</v>
      </c>
    </row>
    <row r="7064" spans="1:2">
      <c r="A7064" s="1" t="s">
        <v>7182</v>
      </c>
      <c r="B7064" t="s">
        <v>774</v>
      </c>
    </row>
    <row r="7065" spans="1:2">
      <c r="A7065" s="1" t="s">
        <v>7183</v>
      </c>
      <c r="B7065" t="s">
        <v>774</v>
      </c>
    </row>
    <row r="7066" spans="1:2">
      <c r="A7066" s="1" t="s">
        <v>7184</v>
      </c>
      <c r="B7066" t="s">
        <v>774</v>
      </c>
    </row>
    <row r="7067" spans="1:2">
      <c r="A7067" s="1" t="s">
        <v>7185</v>
      </c>
      <c r="B7067" t="s">
        <v>774</v>
      </c>
    </row>
    <row r="7068" spans="1:2">
      <c r="A7068" s="1" t="s">
        <v>7186</v>
      </c>
      <c r="B7068" t="s">
        <v>774</v>
      </c>
    </row>
    <row r="7069" spans="1:2">
      <c r="A7069" s="1" t="s">
        <v>7187</v>
      </c>
      <c r="B7069" t="s">
        <v>774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774</v>
      </c>
    </row>
    <row r="7072" spans="1:2">
      <c r="A7072" s="1" t="s">
        <v>7190</v>
      </c>
      <c r="B7072" t="s">
        <v>774</v>
      </c>
    </row>
    <row r="7073" spans="1:2">
      <c r="A7073" s="1" t="s">
        <v>7191</v>
      </c>
      <c r="B7073" t="s">
        <v>774</v>
      </c>
    </row>
    <row r="7074" spans="1:2">
      <c r="A7074" s="1" t="s">
        <v>7192</v>
      </c>
      <c r="B7074" t="s">
        <v>774</v>
      </c>
    </row>
    <row r="7075" spans="1:2">
      <c r="A7075" s="1" t="s">
        <v>7193</v>
      </c>
      <c r="B7075" t="s">
        <v>774</v>
      </c>
    </row>
    <row r="7076" spans="1:2">
      <c r="A7076" s="1" t="s">
        <v>7194</v>
      </c>
      <c r="B7076" t="s">
        <v>774</v>
      </c>
    </row>
    <row r="7077" spans="1:2">
      <c r="A7077" s="1" t="s">
        <v>7195</v>
      </c>
      <c r="B7077" t="s">
        <v>774</v>
      </c>
    </row>
    <row r="7078" spans="1:2">
      <c r="A7078" s="1" t="s">
        <v>7196</v>
      </c>
      <c r="B7078" t="s">
        <v>774</v>
      </c>
    </row>
    <row r="7079" spans="1:2">
      <c r="A7079" s="1" t="s">
        <v>7197</v>
      </c>
      <c r="B7079" t="s">
        <v>774</v>
      </c>
    </row>
    <row r="7080" spans="1:2">
      <c r="A7080" s="1" t="s">
        <v>7198</v>
      </c>
      <c r="B7080" t="s">
        <v>774</v>
      </c>
    </row>
    <row r="7081" spans="1:2">
      <c r="A7081" s="1" t="s">
        <v>7199</v>
      </c>
      <c r="B7081" t="s">
        <v>774</v>
      </c>
    </row>
    <row r="7082" spans="1:2">
      <c r="A7082" s="1" t="s">
        <v>7200</v>
      </c>
      <c r="B7082" t="s">
        <v>774</v>
      </c>
    </row>
    <row r="7083" spans="1:2">
      <c r="A7083" s="1" t="s">
        <v>7201</v>
      </c>
      <c r="B7083" t="s">
        <v>774</v>
      </c>
    </row>
    <row r="7084" spans="1:2">
      <c r="A7084" s="1" t="s">
        <v>7202</v>
      </c>
      <c r="B7084" t="s">
        <v>774</v>
      </c>
    </row>
    <row r="7085" spans="1:2">
      <c r="A7085" s="1" t="s">
        <v>7203</v>
      </c>
      <c r="B7085" t="s">
        <v>774</v>
      </c>
    </row>
    <row r="7086" spans="1:2">
      <c r="A7086" s="1" t="s">
        <v>7204</v>
      </c>
      <c r="B7086" t="s">
        <v>774</v>
      </c>
    </row>
    <row r="7087" spans="1:2">
      <c r="A7087" s="1" t="s">
        <v>7205</v>
      </c>
      <c r="B7087" t="s">
        <v>774</v>
      </c>
    </row>
    <row r="7088" spans="1:2">
      <c r="A7088" s="1" t="s">
        <v>7206</v>
      </c>
      <c r="B7088" t="s">
        <v>774</v>
      </c>
    </row>
    <row r="7089" spans="1:2">
      <c r="A7089" s="1" t="s">
        <v>7207</v>
      </c>
      <c r="B7089" t="s">
        <v>774</v>
      </c>
    </row>
    <row r="7090" spans="1:2">
      <c r="A7090" s="1" t="s">
        <v>7208</v>
      </c>
      <c r="B7090" t="s">
        <v>774</v>
      </c>
    </row>
    <row r="7091" spans="1:2">
      <c r="A7091" s="1" t="s">
        <v>7209</v>
      </c>
      <c r="B7091" t="s">
        <v>774</v>
      </c>
    </row>
    <row r="7092" spans="1:2">
      <c r="A7092" s="1" t="s">
        <v>7210</v>
      </c>
      <c r="B7092" t="s">
        <v>774</v>
      </c>
    </row>
    <row r="7093" spans="1:2">
      <c r="A7093" s="1" t="s">
        <v>7211</v>
      </c>
      <c r="B7093" t="s">
        <v>774</v>
      </c>
    </row>
    <row r="7094" spans="1:2">
      <c r="A7094" s="1" t="s">
        <v>7212</v>
      </c>
      <c r="B7094" t="s">
        <v>774</v>
      </c>
    </row>
    <row r="7095" spans="1:2">
      <c r="A7095" s="1" t="s">
        <v>7213</v>
      </c>
      <c r="B7095" t="s">
        <v>774</v>
      </c>
    </row>
    <row r="7096" spans="1:2">
      <c r="A7096" s="1" t="s">
        <v>7214</v>
      </c>
      <c r="B7096" t="s">
        <v>774</v>
      </c>
    </row>
    <row r="7097" spans="1:2">
      <c r="A7097" s="1" t="s">
        <v>7215</v>
      </c>
      <c r="B7097" t="s">
        <v>774</v>
      </c>
    </row>
    <row r="7098" spans="1:2">
      <c r="A7098" s="1" t="s">
        <v>7216</v>
      </c>
      <c r="B7098" t="s">
        <v>774</v>
      </c>
    </row>
    <row r="7099" spans="1:2">
      <c r="A7099" s="1" t="s">
        <v>7217</v>
      </c>
      <c r="B7099" t="s">
        <v>774</v>
      </c>
    </row>
    <row r="7100" spans="1:2">
      <c r="A7100" s="1" t="s">
        <v>7218</v>
      </c>
      <c r="B7100" t="s">
        <v>774</v>
      </c>
    </row>
    <row r="7101" spans="1:2">
      <c r="A7101" s="1" t="s">
        <v>7219</v>
      </c>
      <c r="B7101" t="s">
        <v>774</v>
      </c>
    </row>
    <row r="7102" spans="1:2">
      <c r="A7102" s="1" t="s">
        <v>7220</v>
      </c>
      <c r="B7102" t="s">
        <v>774</v>
      </c>
    </row>
    <row r="7103" spans="1:2">
      <c r="A7103" s="1" t="s">
        <v>7221</v>
      </c>
      <c r="B7103" t="s">
        <v>774</v>
      </c>
    </row>
    <row r="7104" spans="1:2">
      <c r="A7104" s="1" t="s">
        <v>7222</v>
      </c>
      <c r="B7104" t="s">
        <v>774</v>
      </c>
    </row>
    <row r="7105" spans="1:2">
      <c r="A7105" s="1" t="s">
        <v>7223</v>
      </c>
      <c r="B7105" t="s">
        <v>774</v>
      </c>
    </row>
    <row r="7106" spans="1:2">
      <c r="A7106" s="1" t="s">
        <v>7224</v>
      </c>
      <c r="B7106" t="s">
        <v>774</v>
      </c>
    </row>
    <row r="7107" spans="1:2">
      <c r="A7107" s="1" t="s">
        <v>7225</v>
      </c>
      <c r="B7107" t="s">
        <v>774</v>
      </c>
    </row>
    <row r="7108" spans="1:2">
      <c r="A7108" s="1" t="s">
        <v>7226</v>
      </c>
      <c r="B7108" t="s">
        <v>774</v>
      </c>
    </row>
    <row r="7109" spans="1:2">
      <c r="A7109" s="1" t="s">
        <v>7227</v>
      </c>
      <c r="B7109" t="s">
        <v>774</v>
      </c>
    </row>
    <row r="7110" spans="1:2">
      <c r="A7110" s="1" t="s">
        <v>7228</v>
      </c>
      <c r="B7110" t="s">
        <v>774</v>
      </c>
    </row>
    <row r="7111" spans="1:2">
      <c r="A7111" s="1" t="s">
        <v>7229</v>
      </c>
      <c r="B7111" t="s">
        <v>774</v>
      </c>
    </row>
    <row r="7112" spans="1:2">
      <c r="A7112" s="1" t="s">
        <v>7230</v>
      </c>
      <c r="B7112" t="s">
        <v>774</v>
      </c>
    </row>
    <row r="7113" spans="1:2">
      <c r="A7113" s="1" t="s">
        <v>7231</v>
      </c>
      <c r="B7113" t="s">
        <v>774</v>
      </c>
    </row>
    <row r="7114" spans="1:2">
      <c r="A7114" s="1" t="s">
        <v>7232</v>
      </c>
      <c r="B7114" t="s">
        <v>774</v>
      </c>
    </row>
    <row r="7115" spans="1:2">
      <c r="A7115" s="1" t="s">
        <v>7233</v>
      </c>
      <c r="B7115" t="s">
        <v>774</v>
      </c>
    </row>
    <row r="7116" spans="1:2">
      <c r="A7116" s="1" t="s">
        <v>7234</v>
      </c>
      <c r="B7116" t="s">
        <v>774</v>
      </c>
    </row>
    <row r="7117" spans="1:2">
      <c r="A7117" s="1" t="s">
        <v>7235</v>
      </c>
      <c r="B7117" t="s">
        <v>774</v>
      </c>
    </row>
    <row r="7118" spans="1:2">
      <c r="A7118" s="1" t="s">
        <v>7236</v>
      </c>
      <c r="B7118" t="s">
        <v>774</v>
      </c>
    </row>
    <row r="7119" spans="1:2">
      <c r="A7119" s="1" t="s">
        <v>7237</v>
      </c>
      <c r="B7119" t="s">
        <v>774</v>
      </c>
    </row>
    <row r="7120" spans="1:2">
      <c r="A7120" s="1" t="s">
        <v>7238</v>
      </c>
      <c r="B7120" t="s">
        <v>774</v>
      </c>
    </row>
    <row r="7121" spans="1:2">
      <c r="A7121" s="1" t="s">
        <v>7239</v>
      </c>
      <c r="B7121" t="s">
        <v>774</v>
      </c>
    </row>
    <row r="7122" spans="1:2">
      <c r="A7122" s="1" t="s">
        <v>7240</v>
      </c>
      <c r="B7122" t="s">
        <v>774</v>
      </c>
    </row>
    <row r="7123" spans="1:2">
      <c r="A7123" s="1" t="s">
        <v>7241</v>
      </c>
      <c r="B7123" t="s">
        <v>774</v>
      </c>
    </row>
    <row r="7124" spans="1:2">
      <c r="A7124" s="1" t="s">
        <v>7242</v>
      </c>
      <c r="B7124" t="s">
        <v>774</v>
      </c>
    </row>
    <row r="7125" spans="1:2">
      <c r="A7125" s="1" t="s">
        <v>7243</v>
      </c>
      <c r="B7125" t="s">
        <v>774</v>
      </c>
    </row>
    <row r="7126" spans="1:2">
      <c r="A7126" s="1" t="s">
        <v>7244</v>
      </c>
      <c r="B7126" t="s">
        <v>774</v>
      </c>
    </row>
    <row r="7127" spans="1:2">
      <c r="A7127" s="1" t="s">
        <v>7245</v>
      </c>
      <c r="B7127" t="s">
        <v>774</v>
      </c>
    </row>
    <row r="7128" spans="1:2">
      <c r="A7128" s="1" t="s">
        <v>7246</v>
      </c>
      <c r="B7128" t="s">
        <v>774</v>
      </c>
    </row>
    <row r="7129" spans="1:2">
      <c r="A7129" s="1" t="s">
        <v>7247</v>
      </c>
      <c r="B7129" t="s">
        <v>774</v>
      </c>
    </row>
    <row r="7130" spans="1:2">
      <c r="A7130" s="1" t="s">
        <v>7248</v>
      </c>
      <c r="B7130" t="s">
        <v>774</v>
      </c>
    </row>
    <row r="7131" spans="1:2">
      <c r="A7131" s="1" t="s">
        <v>7249</v>
      </c>
      <c r="B7131" t="s">
        <v>774</v>
      </c>
    </row>
    <row r="7132" spans="1:2">
      <c r="A7132" s="1" t="s">
        <v>7250</v>
      </c>
      <c r="B7132" t="s">
        <v>774</v>
      </c>
    </row>
    <row r="7133" spans="1:2">
      <c r="A7133" s="1" t="s">
        <v>7251</v>
      </c>
      <c r="B7133" t="s">
        <v>774</v>
      </c>
    </row>
    <row r="7134" spans="1:2">
      <c r="A7134" s="1" t="s">
        <v>7252</v>
      </c>
      <c r="B7134" t="s">
        <v>774</v>
      </c>
    </row>
    <row r="7135" spans="1:2">
      <c r="A7135" s="1" t="s">
        <v>7253</v>
      </c>
      <c r="B7135" t="s">
        <v>774</v>
      </c>
    </row>
    <row r="7136" spans="1:2">
      <c r="A7136" s="1" t="s">
        <v>7254</v>
      </c>
      <c r="B7136" t="s">
        <v>774</v>
      </c>
    </row>
    <row r="7137" spans="1:2">
      <c r="A7137" s="1" t="s">
        <v>7255</v>
      </c>
      <c r="B7137" t="s">
        <v>774</v>
      </c>
    </row>
    <row r="7138" spans="1:2">
      <c r="A7138" s="1" t="s">
        <v>7256</v>
      </c>
      <c r="B7138" t="s">
        <v>774</v>
      </c>
    </row>
    <row r="7139" spans="1:2">
      <c r="A7139" s="1" t="s">
        <v>7257</v>
      </c>
      <c r="B7139" t="s">
        <v>774</v>
      </c>
    </row>
    <row r="7140" spans="1:2">
      <c r="A7140" s="1" t="s">
        <v>7258</v>
      </c>
      <c r="B7140" t="s">
        <v>774</v>
      </c>
    </row>
    <row r="7141" spans="1:2">
      <c r="A7141" s="1" t="s">
        <v>7259</v>
      </c>
      <c r="B7141" t="s">
        <v>774</v>
      </c>
    </row>
    <row r="7142" spans="1:2">
      <c r="A7142" s="1" t="s">
        <v>7260</v>
      </c>
      <c r="B7142" t="s">
        <v>774</v>
      </c>
    </row>
    <row r="7143" spans="1:2">
      <c r="A7143" s="1" t="s">
        <v>7261</v>
      </c>
      <c r="B7143" t="s">
        <v>774</v>
      </c>
    </row>
    <row r="7144" spans="1:2">
      <c r="A7144" s="1" t="s">
        <v>7262</v>
      </c>
      <c r="B7144" t="s">
        <v>774</v>
      </c>
    </row>
    <row r="7145" spans="1:2">
      <c r="A7145" s="1" t="s">
        <v>7263</v>
      </c>
      <c r="B7145" t="s">
        <v>774</v>
      </c>
    </row>
    <row r="7146" spans="1:2">
      <c r="A7146" s="1" t="s">
        <v>7264</v>
      </c>
      <c r="B7146" t="s">
        <v>774</v>
      </c>
    </row>
    <row r="7147" spans="1:2">
      <c r="A7147" s="1" t="s">
        <v>7265</v>
      </c>
      <c r="B7147" t="s">
        <v>774</v>
      </c>
    </row>
    <row r="7148" spans="1:2">
      <c r="A7148" s="1" t="s">
        <v>7266</v>
      </c>
      <c r="B7148" t="s">
        <v>774</v>
      </c>
    </row>
    <row r="7149" spans="1:2">
      <c r="A7149" s="1" t="s">
        <v>7267</v>
      </c>
      <c r="B7149" t="s">
        <v>774</v>
      </c>
    </row>
    <row r="7150" spans="1:2">
      <c r="A7150" s="1" t="s">
        <v>7268</v>
      </c>
      <c r="B7150" t="s">
        <v>774</v>
      </c>
    </row>
    <row r="7151" spans="1:2">
      <c r="A7151" s="1" t="s">
        <v>7269</v>
      </c>
      <c r="B7151" t="s">
        <v>774</v>
      </c>
    </row>
    <row r="7152" spans="1:2">
      <c r="A7152" s="1" t="s">
        <v>7270</v>
      </c>
      <c r="B7152" t="s">
        <v>774</v>
      </c>
    </row>
    <row r="7153" spans="1:2">
      <c r="A7153" s="1" t="s">
        <v>7271</v>
      </c>
      <c r="B7153" t="s">
        <v>774</v>
      </c>
    </row>
    <row r="7154" spans="1:2">
      <c r="A7154" s="1" t="s">
        <v>7272</v>
      </c>
      <c r="B7154" t="s">
        <v>774</v>
      </c>
    </row>
    <row r="7155" spans="1:2">
      <c r="A7155" s="1" t="s">
        <v>7273</v>
      </c>
      <c r="B7155" t="s">
        <v>774</v>
      </c>
    </row>
    <row r="7156" spans="1:2">
      <c r="A7156" s="1" t="s">
        <v>7274</v>
      </c>
      <c r="B7156" t="s">
        <v>774</v>
      </c>
    </row>
    <row r="7157" spans="1:2">
      <c r="A7157" s="1" t="s">
        <v>7275</v>
      </c>
      <c r="B7157" t="s">
        <v>774</v>
      </c>
    </row>
    <row r="7158" spans="1:2">
      <c r="A7158" s="1" t="s">
        <v>7276</v>
      </c>
      <c r="B7158" t="s">
        <v>774</v>
      </c>
    </row>
    <row r="7159" spans="1:2">
      <c r="A7159" s="1" t="s">
        <v>7277</v>
      </c>
      <c r="B7159" t="s">
        <v>774</v>
      </c>
    </row>
    <row r="7160" spans="1:2">
      <c r="A7160" s="1" t="s">
        <v>7278</v>
      </c>
      <c r="B7160" t="s">
        <v>774</v>
      </c>
    </row>
    <row r="7161" spans="1:2">
      <c r="A7161" s="1" t="s">
        <v>7279</v>
      </c>
      <c r="B7161" t="s">
        <v>774</v>
      </c>
    </row>
    <row r="7162" spans="1:2">
      <c r="A7162" s="1" t="s">
        <v>7280</v>
      </c>
      <c r="B7162" t="s">
        <v>774</v>
      </c>
    </row>
    <row r="7163" spans="1:2">
      <c r="A7163" s="1" t="s">
        <v>7281</v>
      </c>
      <c r="B7163" t="s">
        <v>774</v>
      </c>
    </row>
    <row r="7164" spans="1:2">
      <c r="A7164" s="1" t="s">
        <v>7282</v>
      </c>
      <c r="B7164" t="s">
        <v>774</v>
      </c>
    </row>
    <row r="7165" spans="1:2">
      <c r="A7165" s="1" t="s">
        <v>7283</v>
      </c>
      <c r="B7165" t="s">
        <v>774</v>
      </c>
    </row>
    <row r="7166" spans="1:2">
      <c r="A7166" s="1" t="s">
        <v>7284</v>
      </c>
      <c r="B7166" t="s">
        <v>774</v>
      </c>
    </row>
    <row r="7167" spans="1:2">
      <c r="A7167" s="1" t="s">
        <v>7285</v>
      </c>
      <c r="B7167" t="s">
        <v>774</v>
      </c>
    </row>
    <row r="7168" spans="1:2">
      <c r="A7168" s="1" t="s">
        <v>7286</v>
      </c>
      <c r="B7168" t="s">
        <v>774</v>
      </c>
    </row>
    <row r="7169" spans="1:2">
      <c r="A7169" s="1" t="s">
        <v>7287</v>
      </c>
      <c r="B7169" t="s">
        <v>774</v>
      </c>
    </row>
    <row r="7170" spans="1:2">
      <c r="A7170" s="1" t="s">
        <v>7288</v>
      </c>
      <c r="B7170" t="s">
        <v>774</v>
      </c>
    </row>
    <row r="7171" spans="1:2">
      <c r="A7171" s="1" t="s">
        <v>7289</v>
      </c>
      <c r="B7171" t="s">
        <v>774</v>
      </c>
    </row>
    <row r="7172" spans="1:2">
      <c r="A7172" s="1" t="s">
        <v>7290</v>
      </c>
      <c r="B7172" t="s">
        <v>774</v>
      </c>
    </row>
    <row r="7173" spans="1:2">
      <c r="A7173" s="1" t="s">
        <v>7291</v>
      </c>
      <c r="B7173" t="s">
        <v>774</v>
      </c>
    </row>
    <row r="7174" spans="1:2">
      <c r="A7174" s="1" t="s">
        <v>7292</v>
      </c>
      <c r="B7174" t="s">
        <v>774</v>
      </c>
    </row>
    <row r="7175" spans="1:2">
      <c r="A7175" s="1" t="s">
        <v>7293</v>
      </c>
      <c r="B7175" t="s">
        <v>774</v>
      </c>
    </row>
    <row r="7176" spans="1:2">
      <c r="A7176" s="1" t="s">
        <v>7294</v>
      </c>
      <c r="B7176" t="s">
        <v>774</v>
      </c>
    </row>
    <row r="7177" spans="1:2">
      <c r="A7177" s="1" t="s">
        <v>7295</v>
      </c>
      <c r="B7177" t="s">
        <v>774</v>
      </c>
    </row>
    <row r="7178" spans="1:2">
      <c r="A7178" s="1" t="s">
        <v>7296</v>
      </c>
      <c r="B7178" t="s">
        <v>774</v>
      </c>
    </row>
    <row r="7179" spans="1:2">
      <c r="A7179" s="1" t="s">
        <v>7297</v>
      </c>
      <c r="B7179" t="s">
        <v>774</v>
      </c>
    </row>
    <row r="7180" spans="1:2">
      <c r="A7180" s="1" t="s">
        <v>7298</v>
      </c>
      <c r="B7180" t="s">
        <v>774</v>
      </c>
    </row>
    <row r="7181" spans="1:2">
      <c r="A7181" s="1" t="s">
        <v>7299</v>
      </c>
      <c r="B7181" t="s">
        <v>774</v>
      </c>
    </row>
    <row r="7182" spans="1:2">
      <c r="A7182" s="1" t="s">
        <v>7300</v>
      </c>
      <c r="B7182" t="s">
        <v>774</v>
      </c>
    </row>
    <row r="7183" spans="1:2">
      <c r="A7183" s="1" t="s">
        <v>7301</v>
      </c>
      <c r="B7183" t="s">
        <v>774</v>
      </c>
    </row>
    <row r="7184" spans="1:2">
      <c r="A7184" s="1" t="s">
        <v>7302</v>
      </c>
      <c r="B7184" t="s">
        <v>774</v>
      </c>
    </row>
    <row r="7185" spans="1:2">
      <c r="A7185" s="1" t="s">
        <v>7303</v>
      </c>
      <c r="B7185" t="s">
        <v>774</v>
      </c>
    </row>
    <row r="7186" spans="1:2">
      <c r="A7186" s="1" t="s">
        <v>7304</v>
      </c>
      <c r="B7186" t="s">
        <v>774</v>
      </c>
    </row>
    <row r="7187" spans="1:2">
      <c r="A7187" s="1" t="s">
        <v>7305</v>
      </c>
      <c r="B7187" t="s">
        <v>774</v>
      </c>
    </row>
    <row r="7188" spans="1:2">
      <c r="A7188" s="1" t="s">
        <v>7306</v>
      </c>
      <c r="B7188" t="s">
        <v>774</v>
      </c>
    </row>
    <row r="7189" spans="1:2">
      <c r="A7189" s="1" t="s">
        <v>7307</v>
      </c>
      <c r="B7189" t="s">
        <v>774</v>
      </c>
    </row>
    <row r="7190" spans="1:2">
      <c r="A7190" s="1" t="s">
        <v>7308</v>
      </c>
      <c r="B7190" t="s">
        <v>774</v>
      </c>
    </row>
    <row r="7191" spans="1:2">
      <c r="A7191" s="1" t="s">
        <v>7309</v>
      </c>
      <c r="B7191" t="s">
        <v>774</v>
      </c>
    </row>
    <row r="7192" spans="1:2">
      <c r="A7192" s="1" t="s">
        <v>7310</v>
      </c>
      <c r="B7192" t="s">
        <v>774</v>
      </c>
    </row>
    <row r="7193" spans="1:2">
      <c r="A7193" s="1" t="s">
        <v>7311</v>
      </c>
      <c r="B7193" t="s">
        <v>774</v>
      </c>
    </row>
    <row r="7194" spans="1:2">
      <c r="A7194" s="1" t="s">
        <v>7312</v>
      </c>
      <c r="B7194" t="s">
        <v>774</v>
      </c>
    </row>
    <row r="7195" spans="1:2">
      <c r="A7195" s="1" t="s">
        <v>7313</v>
      </c>
      <c r="B7195" t="s">
        <v>774</v>
      </c>
    </row>
    <row r="7196" spans="1:2">
      <c r="A7196" s="1" t="s">
        <v>7314</v>
      </c>
      <c r="B7196" t="s">
        <v>774</v>
      </c>
    </row>
    <row r="7197" spans="1:2">
      <c r="A7197" s="1" t="s">
        <v>7315</v>
      </c>
      <c r="B7197" t="s">
        <v>774</v>
      </c>
    </row>
    <row r="7198" spans="1:2">
      <c r="A7198" s="1" t="s">
        <v>7316</v>
      </c>
      <c r="B7198" t="s">
        <v>774</v>
      </c>
    </row>
    <row r="7199" spans="1:2">
      <c r="A7199" s="1" t="s">
        <v>7317</v>
      </c>
      <c r="B7199" t="s">
        <v>774</v>
      </c>
    </row>
    <row r="7200" spans="1:2">
      <c r="A7200" s="1" t="s">
        <v>7318</v>
      </c>
      <c r="B7200" t="s">
        <v>774</v>
      </c>
    </row>
    <row r="7201" spans="1:2">
      <c r="A7201" s="1" t="s">
        <v>7319</v>
      </c>
      <c r="B7201" t="s">
        <v>774</v>
      </c>
    </row>
    <row r="7202" spans="1:2">
      <c r="A7202" s="1" t="s">
        <v>7320</v>
      </c>
      <c r="B7202" t="s">
        <v>774</v>
      </c>
    </row>
    <row r="7203" spans="1:2">
      <c r="A7203" s="1" t="s">
        <v>7321</v>
      </c>
      <c r="B7203" t="s">
        <v>774</v>
      </c>
    </row>
    <row r="7204" spans="1:2">
      <c r="A7204" s="1" t="s">
        <v>7322</v>
      </c>
      <c r="B7204" t="s">
        <v>774</v>
      </c>
    </row>
    <row r="7205" spans="1:2">
      <c r="A7205" s="1" t="s">
        <v>7323</v>
      </c>
      <c r="B7205" t="s">
        <v>774</v>
      </c>
    </row>
    <row r="7206" spans="1:2">
      <c r="A7206" s="1" t="s">
        <v>7324</v>
      </c>
      <c r="B7206" t="s">
        <v>774</v>
      </c>
    </row>
    <row r="7207" spans="1:2">
      <c r="A7207" s="1" t="s">
        <v>7325</v>
      </c>
      <c r="B7207" t="s">
        <v>774</v>
      </c>
    </row>
    <row r="7208" spans="1:2">
      <c r="A7208" s="1" t="s">
        <v>7326</v>
      </c>
      <c r="B7208" t="s">
        <v>774</v>
      </c>
    </row>
    <row r="7209" spans="1:2">
      <c r="A7209" s="1" t="s">
        <v>7327</v>
      </c>
      <c r="B7209" t="s">
        <v>774</v>
      </c>
    </row>
    <row r="7210" spans="1:2">
      <c r="A7210" s="1" t="s">
        <v>7328</v>
      </c>
      <c r="B7210" t="s">
        <v>774</v>
      </c>
    </row>
    <row r="7211" spans="1:2">
      <c r="A7211" s="1" t="s">
        <v>7329</v>
      </c>
      <c r="B7211" t="s">
        <v>774</v>
      </c>
    </row>
    <row r="7212" spans="1:2">
      <c r="A7212" s="1" t="s">
        <v>7330</v>
      </c>
      <c r="B7212" t="s">
        <v>774</v>
      </c>
    </row>
    <row r="7213" spans="1:2">
      <c r="A7213" s="1" t="s">
        <v>7331</v>
      </c>
      <c r="B7213" t="s">
        <v>774</v>
      </c>
    </row>
    <row r="7214" spans="1:2">
      <c r="A7214" s="1" t="s">
        <v>7332</v>
      </c>
      <c r="B7214" t="s">
        <v>774</v>
      </c>
    </row>
    <row r="7215" spans="1:2">
      <c r="A7215" s="1" t="s">
        <v>7333</v>
      </c>
      <c r="B7215" t="s">
        <v>774</v>
      </c>
    </row>
    <row r="7216" spans="1:2">
      <c r="A7216" s="1" t="s">
        <v>7334</v>
      </c>
      <c r="B7216" t="s">
        <v>774</v>
      </c>
    </row>
    <row r="7217" spans="1:2">
      <c r="A7217" s="1" t="s">
        <v>7335</v>
      </c>
      <c r="B7217" t="s">
        <v>774</v>
      </c>
    </row>
    <row r="7218" spans="1:2">
      <c r="A7218" s="1" t="s">
        <v>7336</v>
      </c>
      <c r="B7218" t="s">
        <v>774</v>
      </c>
    </row>
    <row r="7219" spans="1:2">
      <c r="A7219" s="1" t="s">
        <v>7337</v>
      </c>
      <c r="B7219" t="s">
        <v>774</v>
      </c>
    </row>
    <row r="7220" spans="1:2">
      <c r="A7220" s="1" t="s">
        <v>7338</v>
      </c>
      <c r="B7220" t="s">
        <v>774</v>
      </c>
    </row>
    <row r="7221" spans="1:2">
      <c r="A7221" s="1" t="s">
        <v>7339</v>
      </c>
      <c r="B7221" t="s">
        <v>774</v>
      </c>
    </row>
    <row r="7222" spans="1:2">
      <c r="A7222" s="1" t="s">
        <v>7340</v>
      </c>
      <c r="B7222" t="s">
        <v>774</v>
      </c>
    </row>
    <row r="7223" spans="1:2">
      <c r="A7223" s="1" t="s">
        <v>7341</v>
      </c>
      <c r="B7223" t="s">
        <v>774</v>
      </c>
    </row>
    <row r="7224" spans="1:2">
      <c r="A7224" s="1" t="s">
        <v>7342</v>
      </c>
      <c r="B7224" t="s">
        <v>774</v>
      </c>
    </row>
    <row r="7225" spans="1:2">
      <c r="A7225" s="1" t="s">
        <v>7343</v>
      </c>
      <c r="B7225" t="s">
        <v>774</v>
      </c>
    </row>
    <row r="7226" spans="1:2">
      <c r="A7226" s="1" t="s">
        <v>7344</v>
      </c>
      <c r="B7226" t="s">
        <v>774</v>
      </c>
    </row>
    <row r="7227" spans="1:2">
      <c r="A7227" s="1" t="s">
        <v>7345</v>
      </c>
      <c r="B7227" t="s">
        <v>774</v>
      </c>
    </row>
    <row r="7228" spans="1:2">
      <c r="A7228" s="1" t="s">
        <v>7346</v>
      </c>
      <c r="B7228" t="s">
        <v>774</v>
      </c>
    </row>
    <row r="7229" spans="1:2">
      <c r="A7229" s="1" t="s">
        <v>7347</v>
      </c>
      <c r="B7229" t="s">
        <v>774</v>
      </c>
    </row>
    <row r="7230" spans="1:2">
      <c r="A7230" s="1" t="s">
        <v>7348</v>
      </c>
      <c r="B7230" t="s">
        <v>774</v>
      </c>
    </row>
    <row r="7231" spans="1:2">
      <c r="A7231" s="1" t="s">
        <v>7349</v>
      </c>
      <c r="B7231" t="s">
        <v>774</v>
      </c>
    </row>
    <row r="7232" spans="1:2">
      <c r="A7232" s="1" t="s">
        <v>7350</v>
      </c>
      <c r="B7232" t="s">
        <v>774</v>
      </c>
    </row>
    <row r="7233" spans="1:2">
      <c r="A7233" s="1" t="s">
        <v>7351</v>
      </c>
      <c r="B7233" t="s">
        <v>774</v>
      </c>
    </row>
    <row r="7234" spans="1:2">
      <c r="A7234" s="1" t="s">
        <v>7352</v>
      </c>
      <c r="B7234" t="s">
        <v>774</v>
      </c>
    </row>
    <row r="7235" spans="1:2">
      <c r="A7235" s="1" t="s">
        <v>7353</v>
      </c>
      <c r="B7235" t="s">
        <v>774</v>
      </c>
    </row>
    <row r="7236" spans="1:2">
      <c r="A7236" s="1" t="s">
        <v>7354</v>
      </c>
      <c r="B7236" t="s">
        <v>774</v>
      </c>
    </row>
    <row r="7237" spans="1:2">
      <c r="A7237" s="1" t="s">
        <v>7355</v>
      </c>
      <c r="B7237" t="s">
        <v>774</v>
      </c>
    </row>
    <row r="7238" spans="1:2">
      <c r="A7238" s="1" t="s">
        <v>7356</v>
      </c>
      <c r="B7238" t="s">
        <v>774</v>
      </c>
    </row>
    <row r="7239" spans="1:2">
      <c r="A7239" s="1" t="s">
        <v>7357</v>
      </c>
      <c r="B7239" t="s">
        <v>774</v>
      </c>
    </row>
    <row r="7240" spans="1:2">
      <c r="A7240" s="1" t="s">
        <v>7358</v>
      </c>
      <c r="B7240" t="s">
        <v>774</v>
      </c>
    </row>
    <row r="7241" spans="1:2">
      <c r="A7241" s="1" t="s">
        <v>7359</v>
      </c>
      <c r="B7241" t="s">
        <v>774</v>
      </c>
    </row>
    <row r="7242" spans="1:2">
      <c r="A7242" s="1" t="s">
        <v>7360</v>
      </c>
      <c r="B7242" t="s">
        <v>774</v>
      </c>
    </row>
    <row r="7243" spans="1:2">
      <c r="A7243" s="1" t="s">
        <v>7361</v>
      </c>
      <c r="B7243" t="s">
        <v>774</v>
      </c>
    </row>
    <row r="7244" spans="1:2">
      <c r="A7244" s="1" t="s">
        <v>7362</v>
      </c>
      <c r="B7244" t="s">
        <v>774</v>
      </c>
    </row>
    <row r="7245" spans="1:2">
      <c r="A7245" s="1" t="s">
        <v>7363</v>
      </c>
      <c r="B7245" t="s">
        <v>774</v>
      </c>
    </row>
    <row r="7246" spans="1:2">
      <c r="A7246" s="1" t="s">
        <v>7364</v>
      </c>
      <c r="B7246" t="s">
        <v>774</v>
      </c>
    </row>
    <row r="7247" spans="1:2">
      <c r="A7247" s="1" t="s">
        <v>7365</v>
      </c>
      <c r="B7247" t="s">
        <v>774</v>
      </c>
    </row>
    <row r="7248" spans="1:2">
      <c r="A7248" s="1" t="s">
        <v>7366</v>
      </c>
      <c r="B7248" t="s">
        <v>774</v>
      </c>
    </row>
    <row r="7249" spans="1:2">
      <c r="A7249" s="1" t="s">
        <v>7367</v>
      </c>
      <c r="B7249" t="s">
        <v>774</v>
      </c>
    </row>
    <row r="7250" spans="1:2">
      <c r="A7250" s="1" t="s">
        <v>7368</v>
      </c>
      <c r="B7250" t="s">
        <v>774</v>
      </c>
    </row>
    <row r="7251" spans="1:2">
      <c r="A7251" s="1" t="s">
        <v>7369</v>
      </c>
      <c r="B7251" t="s">
        <v>774</v>
      </c>
    </row>
    <row r="7252" spans="1:2">
      <c r="A7252" s="1" t="s">
        <v>7370</v>
      </c>
      <c r="B7252" t="s">
        <v>774</v>
      </c>
    </row>
    <row r="7253" spans="1:2">
      <c r="A7253" s="1" t="s">
        <v>7371</v>
      </c>
      <c r="B7253" t="s">
        <v>774</v>
      </c>
    </row>
    <row r="7254" spans="1:2">
      <c r="A7254" s="1" t="s">
        <v>7372</v>
      </c>
      <c r="B7254" t="s">
        <v>774</v>
      </c>
    </row>
    <row r="7255" spans="1:2">
      <c r="A7255" s="1" t="s">
        <v>7373</v>
      </c>
      <c r="B7255" t="s">
        <v>774</v>
      </c>
    </row>
    <row r="7256" spans="1:2">
      <c r="A7256" s="1" t="s">
        <v>7374</v>
      </c>
      <c r="B7256" t="s">
        <v>774</v>
      </c>
    </row>
    <row r="7257" spans="1:2">
      <c r="A7257" s="1" t="s">
        <v>7375</v>
      </c>
      <c r="B7257" t="s">
        <v>774</v>
      </c>
    </row>
    <row r="7258" spans="1:2">
      <c r="A7258" s="1" t="s">
        <v>7376</v>
      </c>
      <c r="B7258" t="s">
        <v>774</v>
      </c>
    </row>
    <row r="7259" spans="1:2">
      <c r="A7259" s="1" t="s">
        <v>7377</v>
      </c>
      <c r="B7259" t="s">
        <v>774</v>
      </c>
    </row>
    <row r="7260" spans="1:2">
      <c r="A7260" s="1" t="s">
        <v>7378</v>
      </c>
      <c r="B7260" t="s">
        <v>774</v>
      </c>
    </row>
    <row r="7261" spans="1:2">
      <c r="A7261" s="1" t="s">
        <v>7379</v>
      </c>
      <c r="B7261" t="s">
        <v>774</v>
      </c>
    </row>
    <row r="7262" spans="1:2">
      <c r="A7262" s="1" t="s">
        <v>7380</v>
      </c>
      <c r="B7262" t="s">
        <v>774</v>
      </c>
    </row>
    <row r="7263" spans="1:2">
      <c r="A7263" s="1" t="s">
        <v>7381</v>
      </c>
      <c r="B7263" t="s">
        <v>774</v>
      </c>
    </row>
    <row r="7264" spans="1:2">
      <c r="A7264" s="1" t="s">
        <v>7382</v>
      </c>
      <c r="B7264" t="s">
        <v>774</v>
      </c>
    </row>
    <row r="7265" spans="1:2">
      <c r="A7265" s="1" t="s">
        <v>7383</v>
      </c>
      <c r="B7265" t="s">
        <v>774</v>
      </c>
    </row>
    <row r="7266" spans="1:2">
      <c r="A7266" s="1" t="s">
        <v>7384</v>
      </c>
      <c r="B7266" t="s">
        <v>774</v>
      </c>
    </row>
    <row r="7267" spans="1:2">
      <c r="A7267" s="1" t="s">
        <v>7385</v>
      </c>
      <c r="B7267" t="s">
        <v>774</v>
      </c>
    </row>
    <row r="7268" spans="1:2">
      <c r="A7268" s="1" t="s">
        <v>7386</v>
      </c>
      <c r="B7268" t="s">
        <v>774</v>
      </c>
    </row>
    <row r="7269" spans="1:2">
      <c r="A7269" s="1" t="s">
        <v>7387</v>
      </c>
      <c r="B7269" t="s">
        <v>774</v>
      </c>
    </row>
    <row r="7270" spans="1:2">
      <c r="A7270" s="1" t="s">
        <v>7388</v>
      </c>
      <c r="B7270" t="s">
        <v>774</v>
      </c>
    </row>
    <row r="7271" spans="1:2">
      <c r="A7271" s="1" t="s">
        <v>7389</v>
      </c>
      <c r="B7271" t="s">
        <v>774</v>
      </c>
    </row>
    <row r="7272" spans="1:2">
      <c r="A7272" s="1" t="s">
        <v>7390</v>
      </c>
      <c r="B7272" t="s">
        <v>774</v>
      </c>
    </row>
    <row r="7273" spans="1:2">
      <c r="A7273" s="1" t="s">
        <v>7391</v>
      </c>
      <c r="B7273" t="s">
        <v>774</v>
      </c>
    </row>
    <row r="7274" spans="1:2">
      <c r="A7274" s="1" t="s">
        <v>7392</v>
      </c>
      <c r="B7274" t="s">
        <v>774</v>
      </c>
    </row>
    <row r="7275" spans="1:2">
      <c r="A7275" s="1" t="s">
        <v>7393</v>
      </c>
      <c r="B7275" t="s">
        <v>774</v>
      </c>
    </row>
    <row r="7276" spans="1:2">
      <c r="A7276" s="1" t="s">
        <v>7394</v>
      </c>
      <c r="B7276" t="s">
        <v>774</v>
      </c>
    </row>
    <row r="7277" spans="1:2">
      <c r="A7277" s="1" t="s">
        <v>7395</v>
      </c>
      <c r="B7277" t="s">
        <v>774</v>
      </c>
    </row>
    <row r="7278" spans="1:2">
      <c r="A7278" s="1" t="s">
        <v>7396</v>
      </c>
      <c r="B7278" t="s">
        <v>774</v>
      </c>
    </row>
    <row r="7279" spans="1:2">
      <c r="A7279" s="1" t="s">
        <v>7397</v>
      </c>
      <c r="B7279" t="s">
        <v>774</v>
      </c>
    </row>
    <row r="7280" spans="1:2">
      <c r="A7280" s="1" t="s">
        <v>7398</v>
      </c>
      <c r="B7280" t="s">
        <v>774</v>
      </c>
    </row>
    <row r="7281" spans="1:2">
      <c r="A7281" s="1" t="s">
        <v>7399</v>
      </c>
      <c r="B7281" t="s">
        <v>774</v>
      </c>
    </row>
    <row r="7282" spans="1:2">
      <c r="A7282" s="1" t="s">
        <v>7400</v>
      </c>
      <c r="B7282" t="s">
        <v>774</v>
      </c>
    </row>
    <row r="7283" spans="1:2">
      <c r="A7283" s="1" t="s">
        <v>7401</v>
      </c>
      <c r="B7283" t="s">
        <v>774</v>
      </c>
    </row>
    <row r="7284" spans="1:2">
      <c r="A7284" s="1" t="s">
        <v>7402</v>
      </c>
      <c r="B7284" t="s">
        <v>774</v>
      </c>
    </row>
    <row r="7285" spans="1:2">
      <c r="A7285" s="1" t="s">
        <v>7403</v>
      </c>
      <c r="B7285" t="s">
        <v>774</v>
      </c>
    </row>
    <row r="7286" spans="1:2">
      <c r="A7286" s="1" t="s">
        <v>7404</v>
      </c>
      <c r="B7286" t="s">
        <v>774</v>
      </c>
    </row>
    <row r="7287" spans="1:2">
      <c r="A7287" s="1" t="s">
        <v>7405</v>
      </c>
      <c r="B7287" t="s">
        <v>774</v>
      </c>
    </row>
    <row r="7288" spans="1:2">
      <c r="A7288" s="1" t="s">
        <v>7406</v>
      </c>
      <c r="B7288" t="s">
        <v>774</v>
      </c>
    </row>
    <row r="7289" spans="1:2">
      <c r="A7289" s="1" t="s">
        <v>7407</v>
      </c>
      <c r="B7289" t="s">
        <v>774</v>
      </c>
    </row>
    <row r="7290" spans="1:2">
      <c r="A7290" s="1" t="s">
        <v>7408</v>
      </c>
      <c r="B7290" t="s">
        <v>774</v>
      </c>
    </row>
    <row r="7291" spans="1:2">
      <c r="A7291" s="1" t="s">
        <v>7409</v>
      </c>
      <c r="B7291" t="s">
        <v>774</v>
      </c>
    </row>
    <row r="7292" spans="1:2">
      <c r="A7292" s="1" t="s">
        <v>7410</v>
      </c>
      <c r="B7292" t="s">
        <v>774</v>
      </c>
    </row>
    <row r="7293" spans="1:2">
      <c r="A7293" s="1" t="s">
        <v>7411</v>
      </c>
      <c r="B7293" t="s">
        <v>774</v>
      </c>
    </row>
    <row r="7294" spans="1:2">
      <c r="A7294" s="1" t="s">
        <v>7412</v>
      </c>
      <c r="B7294" t="s">
        <v>774</v>
      </c>
    </row>
    <row r="7295" spans="1:2">
      <c r="A7295" s="1" t="s">
        <v>7413</v>
      </c>
      <c r="B7295" t="s">
        <v>774</v>
      </c>
    </row>
    <row r="7296" spans="1:2">
      <c r="A7296" s="1" t="s">
        <v>7414</v>
      </c>
      <c r="B7296" t="s">
        <v>774</v>
      </c>
    </row>
    <row r="7297" spans="1:2">
      <c r="A7297" s="1" t="s">
        <v>7415</v>
      </c>
      <c r="B7297" t="s">
        <v>774</v>
      </c>
    </row>
    <row r="7298" spans="1:2">
      <c r="A7298" s="1" t="s">
        <v>7416</v>
      </c>
      <c r="B7298" t="s">
        <v>774</v>
      </c>
    </row>
    <row r="7299" spans="1:2">
      <c r="A7299" s="1" t="s">
        <v>7417</v>
      </c>
      <c r="B7299" t="s">
        <v>774</v>
      </c>
    </row>
    <row r="7300" spans="1:2">
      <c r="A7300" s="1" t="s">
        <v>7418</v>
      </c>
      <c r="B7300" t="s">
        <v>774</v>
      </c>
    </row>
    <row r="7301" spans="1:2">
      <c r="A7301" s="1" t="s">
        <v>7419</v>
      </c>
      <c r="B7301" t="s">
        <v>774</v>
      </c>
    </row>
    <row r="7302" spans="1:2">
      <c r="A7302" s="1" t="s">
        <v>7420</v>
      </c>
      <c r="B7302" t="s">
        <v>774</v>
      </c>
    </row>
    <row r="7303" spans="1:2">
      <c r="A7303" s="1" t="s">
        <v>7421</v>
      </c>
      <c r="B7303" t="s">
        <v>774</v>
      </c>
    </row>
    <row r="7304" spans="1:2">
      <c r="A7304" s="1" t="s">
        <v>7422</v>
      </c>
      <c r="B7304" t="s">
        <v>774</v>
      </c>
    </row>
    <row r="7305" spans="1:2">
      <c r="A7305" s="1" t="s">
        <v>7423</v>
      </c>
      <c r="B7305" t="s">
        <v>774</v>
      </c>
    </row>
    <row r="7306" spans="1:2">
      <c r="A7306" s="1" t="s">
        <v>7424</v>
      </c>
      <c r="B7306" t="s">
        <v>774</v>
      </c>
    </row>
    <row r="7307" spans="1:2">
      <c r="A7307" s="1" t="s">
        <v>7425</v>
      </c>
      <c r="B7307" t="s">
        <v>774</v>
      </c>
    </row>
    <row r="7308" spans="1:2">
      <c r="A7308" s="1" t="s">
        <v>7426</v>
      </c>
      <c r="B7308" t="s">
        <v>774</v>
      </c>
    </row>
    <row r="7309" spans="1:2">
      <c r="A7309" s="1" t="s">
        <v>7427</v>
      </c>
      <c r="B7309" t="s">
        <v>774</v>
      </c>
    </row>
    <row r="7310" spans="1:2">
      <c r="A7310" s="1" t="s">
        <v>7428</v>
      </c>
      <c r="B7310" t="s">
        <v>774</v>
      </c>
    </row>
    <row r="7311" spans="1:2">
      <c r="A7311" s="1" t="s">
        <v>7429</v>
      </c>
      <c r="B7311" t="s">
        <v>774</v>
      </c>
    </row>
    <row r="7312" spans="1:2">
      <c r="A7312" s="1" t="s">
        <v>7430</v>
      </c>
      <c r="B7312" t="s">
        <v>774</v>
      </c>
    </row>
    <row r="7313" spans="1:2">
      <c r="A7313" s="1" t="s">
        <v>7431</v>
      </c>
      <c r="B7313" t="s">
        <v>774</v>
      </c>
    </row>
    <row r="7314" spans="1:2">
      <c r="A7314" s="1" t="s">
        <v>7432</v>
      </c>
      <c r="B7314" t="s">
        <v>774</v>
      </c>
    </row>
    <row r="7315" spans="1:2">
      <c r="A7315" s="1" t="s">
        <v>7433</v>
      </c>
      <c r="B7315" t="s">
        <v>774</v>
      </c>
    </row>
    <row r="7316" spans="1:2">
      <c r="A7316" s="1" t="s">
        <v>7434</v>
      </c>
      <c r="B7316" t="s">
        <v>774</v>
      </c>
    </row>
    <row r="7317" spans="1:2">
      <c r="A7317" s="1" t="s">
        <v>7435</v>
      </c>
      <c r="B7317" t="s">
        <v>774</v>
      </c>
    </row>
    <row r="7318" spans="1:2">
      <c r="A7318" s="1" t="s">
        <v>7436</v>
      </c>
      <c r="B7318" t="s">
        <v>774</v>
      </c>
    </row>
    <row r="7319" spans="1:2">
      <c r="A7319" s="1" t="s">
        <v>7437</v>
      </c>
      <c r="B7319" t="s">
        <v>774</v>
      </c>
    </row>
    <row r="7320" spans="1:2">
      <c r="A7320" s="1" t="s">
        <v>7438</v>
      </c>
      <c r="B7320" t="s">
        <v>774</v>
      </c>
    </row>
    <row r="7321" spans="1:2">
      <c r="A7321" s="1" t="s">
        <v>7439</v>
      </c>
      <c r="B7321" t="s">
        <v>774</v>
      </c>
    </row>
    <row r="7322" spans="1:2">
      <c r="A7322" s="1" t="s">
        <v>7440</v>
      </c>
      <c r="B7322" t="s">
        <v>774</v>
      </c>
    </row>
    <row r="7323" spans="1:2">
      <c r="A7323" s="1" t="s">
        <v>7441</v>
      </c>
      <c r="B7323" t="s">
        <v>774</v>
      </c>
    </row>
    <row r="7324" spans="1:2">
      <c r="A7324" s="1" t="s">
        <v>7442</v>
      </c>
      <c r="B7324" t="s">
        <v>774</v>
      </c>
    </row>
    <row r="7325" spans="1:2">
      <c r="A7325" s="1" t="s">
        <v>7443</v>
      </c>
      <c r="B7325" t="s">
        <v>774</v>
      </c>
    </row>
    <row r="7326" spans="1:2">
      <c r="A7326" s="1" t="s">
        <v>7444</v>
      </c>
      <c r="B7326" t="s">
        <v>774</v>
      </c>
    </row>
    <row r="7327" spans="1:2">
      <c r="A7327" s="1" t="s">
        <v>7445</v>
      </c>
      <c r="B7327" t="s">
        <v>774</v>
      </c>
    </row>
    <row r="7328" spans="1:2">
      <c r="A7328" s="1" t="s">
        <v>7446</v>
      </c>
      <c r="B7328" t="s">
        <v>774</v>
      </c>
    </row>
    <row r="7329" spans="1:2">
      <c r="A7329" s="1" t="s">
        <v>7447</v>
      </c>
      <c r="B7329" t="s">
        <v>774</v>
      </c>
    </row>
    <row r="7330" spans="1:2">
      <c r="A7330" s="1" t="s">
        <v>7448</v>
      </c>
      <c r="B7330" t="s">
        <v>774</v>
      </c>
    </row>
    <row r="7331" spans="1:2">
      <c r="A7331" s="1" t="s">
        <v>7449</v>
      </c>
      <c r="B7331" t="s">
        <v>774</v>
      </c>
    </row>
    <row r="7332" spans="1:2">
      <c r="A7332" s="1" t="s">
        <v>7450</v>
      </c>
      <c r="B7332" t="s">
        <v>774</v>
      </c>
    </row>
    <row r="7333" spans="1:2">
      <c r="A7333" s="1" t="s">
        <v>7451</v>
      </c>
      <c r="B7333" t="s">
        <v>774</v>
      </c>
    </row>
    <row r="7334" spans="1:2">
      <c r="A7334" s="1" t="s">
        <v>7452</v>
      </c>
      <c r="B7334" t="s">
        <v>774</v>
      </c>
    </row>
    <row r="7335" spans="1:2">
      <c r="A7335" s="1" t="s">
        <v>7453</v>
      </c>
      <c r="B7335" t="s">
        <v>774</v>
      </c>
    </row>
    <row r="7336" spans="1:2">
      <c r="A7336" s="1" t="s">
        <v>7454</v>
      </c>
      <c r="B7336" t="s">
        <v>774</v>
      </c>
    </row>
    <row r="7337" spans="1:2">
      <c r="A7337" s="1" t="s">
        <v>7455</v>
      </c>
      <c r="B7337" t="s">
        <v>774</v>
      </c>
    </row>
    <row r="7338" spans="1:2">
      <c r="A7338" s="1" t="s">
        <v>7456</v>
      </c>
      <c r="B7338" t="s">
        <v>774</v>
      </c>
    </row>
    <row r="7339" spans="1:2">
      <c r="A7339" s="1" t="s">
        <v>7457</v>
      </c>
      <c r="B7339" t="s">
        <v>774</v>
      </c>
    </row>
    <row r="7340" spans="1:2">
      <c r="A7340" s="1" t="s">
        <v>7458</v>
      </c>
      <c r="B7340" t="s">
        <v>774</v>
      </c>
    </row>
    <row r="7341" spans="1:2">
      <c r="A7341" s="1" t="s">
        <v>7459</v>
      </c>
      <c r="B7341" t="s">
        <v>774</v>
      </c>
    </row>
    <row r="7342" spans="1:2">
      <c r="A7342" s="1" t="s">
        <v>7460</v>
      </c>
      <c r="B7342" t="s">
        <v>774</v>
      </c>
    </row>
    <row r="7343" spans="1:2">
      <c r="A7343" s="1" t="s">
        <v>7461</v>
      </c>
      <c r="B7343" t="s">
        <v>774</v>
      </c>
    </row>
    <row r="7344" spans="1:2">
      <c r="A7344" s="1" t="s">
        <v>7462</v>
      </c>
      <c r="B7344" t="s">
        <v>774</v>
      </c>
    </row>
    <row r="7345" spans="1:2">
      <c r="A7345" s="1" t="s">
        <v>7463</v>
      </c>
      <c r="B7345" t="s">
        <v>774</v>
      </c>
    </row>
    <row r="7346" spans="1:2">
      <c r="A7346" s="1" t="s">
        <v>7464</v>
      </c>
      <c r="B7346" t="s">
        <v>774</v>
      </c>
    </row>
    <row r="7347" spans="1:2">
      <c r="A7347" s="1" t="s">
        <v>7465</v>
      </c>
      <c r="B7347" t="s">
        <v>774</v>
      </c>
    </row>
    <row r="7348" spans="1:2">
      <c r="A7348" s="1" t="s">
        <v>7466</v>
      </c>
      <c r="B7348" t="s">
        <v>774</v>
      </c>
    </row>
    <row r="7349" spans="1:2">
      <c r="A7349" s="1" t="s">
        <v>7467</v>
      </c>
      <c r="B7349" t="s">
        <v>774</v>
      </c>
    </row>
    <row r="7350" spans="1:2">
      <c r="A7350" s="1" t="s">
        <v>7468</v>
      </c>
      <c r="B7350" t="s">
        <v>774</v>
      </c>
    </row>
    <row r="7351" spans="1:2">
      <c r="A7351" s="1" t="s">
        <v>7469</v>
      </c>
      <c r="B7351" t="s">
        <v>774</v>
      </c>
    </row>
    <row r="7352" spans="1:2">
      <c r="A7352" s="1" t="s">
        <v>7470</v>
      </c>
      <c r="B7352" t="s">
        <v>774</v>
      </c>
    </row>
    <row r="7353" spans="1:2">
      <c r="A7353" s="1" t="s">
        <v>7471</v>
      </c>
      <c r="B7353" t="s">
        <v>774</v>
      </c>
    </row>
    <row r="7354" spans="1:2">
      <c r="A7354" s="1" t="s">
        <v>7472</v>
      </c>
      <c r="B7354" t="s">
        <v>774</v>
      </c>
    </row>
    <row r="7355" spans="1:2">
      <c r="A7355" s="1" t="s">
        <v>7473</v>
      </c>
      <c r="B7355" t="s">
        <v>774</v>
      </c>
    </row>
    <row r="7356" spans="1:2">
      <c r="A7356" s="1" t="s">
        <v>7474</v>
      </c>
      <c r="B7356" t="s">
        <v>774</v>
      </c>
    </row>
    <row r="7357" spans="1:2">
      <c r="A7357" s="1" t="s">
        <v>7475</v>
      </c>
      <c r="B7357" t="s">
        <v>774</v>
      </c>
    </row>
    <row r="7358" spans="1:2">
      <c r="A7358" s="1" t="s">
        <v>7476</v>
      </c>
      <c r="B7358" t="s">
        <v>774</v>
      </c>
    </row>
    <row r="7359" spans="1:2">
      <c r="A7359" s="1" t="s">
        <v>7477</v>
      </c>
      <c r="B7359" t="s">
        <v>774</v>
      </c>
    </row>
    <row r="7360" spans="1:2">
      <c r="A7360" s="1" t="s">
        <v>7478</v>
      </c>
      <c r="B7360" t="s">
        <v>774</v>
      </c>
    </row>
    <row r="7361" spans="1:2">
      <c r="A7361" s="1" t="s">
        <v>7479</v>
      </c>
      <c r="B7361" t="s">
        <v>774</v>
      </c>
    </row>
    <row r="7362" spans="1:2">
      <c r="A7362" s="1" t="s">
        <v>7480</v>
      </c>
      <c r="B7362" t="s">
        <v>774</v>
      </c>
    </row>
    <row r="7363" spans="1:2">
      <c r="A7363" s="1" t="s">
        <v>7481</v>
      </c>
      <c r="B7363" t="s">
        <v>774</v>
      </c>
    </row>
    <row r="7364" spans="1:2">
      <c r="A7364" s="1" t="s">
        <v>7482</v>
      </c>
      <c r="B7364" t="s">
        <v>774</v>
      </c>
    </row>
    <row r="7365" spans="1:2">
      <c r="A7365" s="1" t="s">
        <v>7483</v>
      </c>
      <c r="B7365" t="s">
        <v>774</v>
      </c>
    </row>
    <row r="7366" spans="1:2">
      <c r="A7366" s="1" t="s">
        <v>7484</v>
      </c>
      <c r="B7366" t="s">
        <v>774</v>
      </c>
    </row>
    <row r="7367" spans="1:2">
      <c r="A7367" s="1" t="s">
        <v>7485</v>
      </c>
      <c r="B7367" t="s">
        <v>774</v>
      </c>
    </row>
    <row r="7368" spans="1:2">
      <c r="A7368" s="1" t="s">
        <v>7486</v>
      </c>
      <c r="B7368" t="s">
        <v>774</v>
      </c>
    </row>
    <row r="7369" spans="1:2">
      <c r="A7369" s="1" t="s">
        <v>7487</v>
      </c>
      <c r="B7369" t="s">
        <v>774</v>
      </c>
    </row>
    <row r="7370" spans="1:2">
      <c r="A7370" s="1" t="s">
        <v>7488</v>
      </c>
      <c r="B7370" t="s">
        <v>774</v>
      </c>
    </row>
    <row r="7371" spans="1:2">
      <c r="A7371" s="1" t="s">
        <v>7489</v>
      </c>
      <c r="B7371" t="s">
        <v>774</v>
      </c>
    </row>
    <row r="7372" spans="1:2">
      <c r="A7372" s="1" t="s">
        <v>7490</v>
      </c>
      <c r="B7372" t="s">
        <v>774</v>
      </c>
    </row>
    <row r="7373" spans="1:2">
      <c r="A7373" s="1" t="s">
        <v>7491</v>
      </c>
      <c r="B7373" t="s">
        <v>774</v>
      </c>
    </row>
    <row r="7374" spans="1:2">
      <c r="A7374" s="1" t="s">
        <v>7492</v>
      </c>
      <c r="B7374" t="s">
        <v>774</v>
      </c>
    </row>
    <row r="7375" spans="1:2">
      <c r="A7375" s="1" t="s">
        <v>7493</v>
      </c>
      <c r="B7375" t="s">
        <v>774</v>
      </c>
    </row>
    <row r="7376" spans="1:2">
      <c r="A7376" s="1" t="s">
        <v>7494</v>
      </c>
      <c r="B7376" t="s">
        <v>774</v>
      </c>
    </row>
    <row r="7377" spans="1:2">
      <c r="A7377" s="1" t="s">
        <v>7495</v>
      </c>
      <c r="B7377" t="s">
        <v>774</v>
      </c>
    </row>
    <row r="7378" spans="1:2">
      <c r="A7378" s="1" t="s">
        <v>7496</v>
      </c>
      <c r="B7378" t="s">
        <v>774</v>
      </c>
    </row>
    <row r="7379" spans="1:2">
      <c r="A7379" s="1" t="s">
        <v>7497</v>
      </c>
      <c r="B7379" t="s">
        <v>774</v>
      </c>
    </row>
    <row r="7380" spans="1:2">
      <c r="A7380" s="1" t="s">
        <v>7498</v>
      </c>
      <c r="B7380" t="s">
        <v>774</v>
      </c>
    </row>
    <row r="7381" spans="1:2">
      <c r="A7381" s="1" t="s">
        <v>7499</v>
      </c>
      <c r="B7381" t="s">
        <v>774</v>
      </c>
    </row>
    <row r="7382" spans="1:2">
      <c r="A7382" s="1" t="s">
        <v>7500</v>
      </c>
      <c r="B7382" t="s">
        <v>774</v>
      </c>
    </row>
    <row r="7383" spans="1:2">
      <c r="A7383" s="1" t="s">
        <v>7501</v>
      </c>
      <c r="B7383" t="s">
        <v>774</v>
      </c>
    </row>
    <row r="7384" spans="1:2">
      <c r="A7384" s="1" t="s">
        <v>7502</v>
      </c>
      <c r="B7384" t="s">
        <v>774</v>
      </c>
    </row>
    <row r="7385" spans="1:2">
      <c r="A7385" s="1" t="s">
        <v>7503</v>
      </c>
      <c r="B7385" t="s">
        <v>774</v>
      </c>
    </row>
    <row r="7386" spans="1:2">
      <c r="A7386" s="1" t="s">
        <v>7504</v>
      </c>
      <c r="B7386" t="s">
        <v>774</v>
      </c>
    </row>
    <row r="7387" spans="1:2">
      <c r="A7387" s="1" t="s">
        <v>7505</v>
      </c>
      <c r="B7387" t="s">
        <v>774</v>
      </c>
    </row>
    <row r="7388" spans="1:2">
      <c r="A7388" s="1" t="s">
        <v>7506</v>
      </c>
      <c r="B7388" t="s">
        <v>774</v>
      </c>
    </row>
    <row r="7389" spans="1:2">
      <c r="A7389" s="1" t="s">
        <v>7507</v>
      </c>
      <c r="B7389" t="s">
        <v>774</v>
      </c>
    </row>
    <row r="7390" spans="1:2">
      <c r="A7390" s="1" t="s">
        <v>7508</v>
      </c>
      <c r="B7390" t="s">
        <v>774</v>
      </c>
    </row>
    <row r="7391" spans="1:2">
      <c r="A7391" s="1" t="s">
        <v>7509</v>
      </c>
      <c r="B7391" t="s">
        <v>774</v>
      </c>
    </row>
    <row r="7392" spans="1:2">
      <c r="A7392" s="1" t="s">
        <v>7510</v>
      </c>
      <c r="B7392" t="s">
        <v>774</v>
      </c>
    </row>
    <row r="7393" spans="1:2">
      <c r="A7393" s="1" t="s">
        <v>7511</v>
      </c>
      <c r="B7393" t="s">
        <v>774</v>
      </c>
    </row>
    <row r="7394" spans="1:2">
      <c r="A7394" s="1" t="s">
        <v>7512</v>
      </c>
      <c r="B7394" t="s">
        <v>774</v>
      </c>
    </row>
    <row r="7395" spans="1:2">
      <c r="A7395" s="1" t="s">
        <v>7513</v>
      </c>
      <c r="B7395" t="s">
        <v>774</v>
      </c>
    </row>
    <row r="7396" spans="1:2">
      <c r="A7396" s="1" t="s">
        <v>7514</v>
      </c>
      <c r="B7396" t="s">
        <v>774</v>
      </c>
    </row>
    <row r="7397" spans="1:2">
      <c r="A7397" s="1" t="s">
        <v>7515</v>
      </c>
      <c r="B7397" t="s">
        <v>774</v>
      </c>
    </row>
    <row r="7398" spans="1:2">
      <c r="A7398" s="1" t="s">
        <v>7516</v>
      </c>
      <c r="B7398" t="s">
        <v>774</v>
      </c>
    </row>
    <row r="7399" spans="1:2">
      <c r="A7399" s="1" t="s">
        <v>7517</v>
      </c>
      <c r="B7399" t="s">
        <v>774</v>
      </c>
    </row>
    <row r="7400" spans="1:2">
      <c r="A7400" s="1" t="s">
        <v>7518</v>
      </c>
      <c r="B7400" t="s">
        <v>774</v>
      </c>
    </row>
    <row r="7401" spans="1:2">
      <c r="A7401" s="1" t="s">
        <v>7519</v>
      </c>
      <c r="B7401" t="s">
        <v>774</v>
      </c>
    </row>
    <row r="7402" spans="1:2">
      <c r="A7402" s="1" t="s">
        <v>7520</v>
      </c>
      <c r="B7402" t="s">
        <v>774</v>
      </c>
    </row>
    <row r="7403" spans="1:2">
      <c r="A7403" s="1" t="s">
        <v>7521</v>
      </c>
      <c r="B7403" t="s">
        <v>774</v>
      </c>
    </row>
    <row r="7404" spans="1:2">
      <c r="A7404" s="1" t="s">
        <v>7522</v>
      </c>
      <c r="B7404" t="s">
        <v>774</v>
      </c>
    </row>
    <row r="7405" spans="1:2">
      <c r="A7405" s="1" t="s">
        <v>7523</v>
      </c>
      <c r="B7405" t="s">
        <v>774</v>
      </c>
    </row>
    <row r="7406" spans="1:2">
      <c r="A7406" s="1" t="s">
        <v>7524</v>
      </c>
      <c r="B7406" t="s">
        <v>774</v>
      </c>
    </row>
    <row r="7407" spans="1:2">
      <c r="A7407" s="1" t="s">
        <v>7525</v>
      </c>
      <c r="B7407" t="s">
        <v>774</v>
      </c>
    </row>
    <row r="7408" spans="1:2">
      <c r="A7408" s="1" t="s">
        <v>7526</v>
      </c>
      <c r="B7408" t="s">
        <v>774</v>
      </c>
    </row>
    <row r="7409" spans="1:2">
      <c r="A7409" s="1" t="s">
        <v>7527</v>
      </c>
      <c r="B7409" t="s">
        <v>774</v>
      </c>
    </row>
    <row r="7410" spans="1:2">
      <c r="A7410" s="1" t="s">
        <v>7528</v>
      </c>
      <c r="B7410" t="s">
        <v>774</v>
      </c>
    </row>
    <row r="7411" spans="1:2">
      <c r="A7411" s="1" t="s">
        <v>7529</v>
      </c>
      <c r="B7411" t="s">
        <v>774</v>
      </c>
    </row>
    <row r="7412" spans="1:2">
      <c r="A7412" s="1" t="s">
        <v>7530</v>
      </c>
      <c r="B7412" t="s">
        <v>774</v>
      </c>
    </row>
    <row r="7413" spans="1:2">
      <c r="A7413" s="1" t="s">
        <v>7531</v>
      </c>
      <c r="B7413" t="s">
        <v>774</v>
      </c>
    </row>
    <row r="7414" spans="1:2">
      <c r="A7414" s="1" t="s">
        <v>7532</v>
      </c>
      <c r="B7414" t="s">
        <v>774</v>
      </c>
    </row>
    <row r="7415" spans="1:2">
      <c r="A7415" s="1" t="s">
        <v>7533</v>
      </c>
      <c r="B7415" t="s">
        <v>774</v>
      </c>
    </row>
    <row r="7416" spans="1:2">
      <c r="A7416" s="1" t="s">
        <v>7534</v>
      </c>
      <c r="B7416" t="s">
        <v>774</v>
      </c>
    </row>
    <row r="7417" spans="1:2">
      <c r="A7417" s="1" t="s">
        <v>7535</v>
      </c>
      <c r="B7417" t="s">
        <v>774</v>
      </c>
    </row>
    <row r="7418" spans="1:2">
      <c r="A7418" s="1" t="s">
        <v>7536</v>
      </c>
      <c r="B7418" t="s">
        <v>774</v>
      </c>
    </row>
    <row r="7419" spans="1:2">
      <c r="A7419" s="1" t="s">
        <v>7537</v>
      </c>
      <c r="B7419" t="s">
        <v>774</v>
      </c>
    </row>
    <row r="7420" spans="1:2">
      <c r="A7420" s="1" t="s">
        <v>7538</v>
      </c>
      <c r="B7420" t="s">
        <v>774</v>
      </c>
    </row>
    <row r="7421" spans="1:2">
      <c r="A7421" s="1" t="s">
        <v>7539</v>
      </c>
      <c r="B7421" t="s">
        <v>774</v>
      </c>
    </row>
    <row r="7422" spans="1:2">
      <c r="A7422" s="1" t="s">
        <v>7540</v>
      </c>
      <c r="B7422" t="s">
        <v>774</v>
      </c>
    </row>
    <row r="7423" spans="1:2">
      <c r="A7423" s="1" t="s">
        <v>7541</v>
      </c>
      <c r="B7423" t="s">
        <v>774</v>
      </c>
    </row>
    <row r="7424" spans="1:2">
      <c r="A7424" s="1" t="s">
        <v>7542</v>
      </c>
      <c r="B7424" t="s">
        <v>774</v>
      </c>
    </row>
    <row r="7425" spans="1:2">
      <c r="A7425" s="1" t="s">
        <v>7543</v>
      </c>
      <c r="B7425" t="s">
        <v>774</v>
      </c>
    </row>
    <row r="7426" spans="1:2">
      <c r="A7426" s="1" t="s">
        <v>7544</v>
      </c>
      <c r="B7426" t="s">
        <v>774</v>
      </c>
    </row>
    <row r="7427" spans="1:2">
      <c r="A7427" s="1" t="s">
        <v>7545</v>
      </c>
      <c r="B7427" t="s">
        <v>774</v>
      </c>
    </row>
    <row r="7428" spans="1:2">
      <c r="A7428" s="1" t="s">
        <v>7546</v>
      </c>
      <c r="B7428" t="s">
        <v>774</v>
      </c>
    </row>
    <row r="7429" spans="1:2">
      <c r="A7429" s="1" t="s">
        <v>7547</v>
      </c>
      <c r="B7429" t="s">
        <v>774</v>
      </c>
    </row>
    <row r="7430" spans="1:2">
      <c r="A7430" s="1" t="s">
        <v>7548</v>
      </c>
      <c r="B7430" t="s">
        <v>774</v>
      </c>
    </row>
    <row r="7431" spans="1:2">
      <c r="A7431" s="1" t="s">
        <v>7549</v>
      </c>
      <c r="B7431" t="s">
        <v>774</v>
      </c>
    </row>
    <row r="7432" spans="1:2">
      <c r="A7432" s="1" t="s">
        <v>7550</v>
      </c>
      <c r="B7432" t="s">
        <v>774</v>
      </c>
    </row>
    <row r="7433" spans="1:2">
      <c r="A7433" s="1" t="s">
        <v>7551</v>
      </c>
      <c r="B7433" t="s">
        <v>774</v>
      </c>
    </row>
    <row r="7434" spans="1:2">
      <c r="A7434" s="1" t="s">
        <v>7552</v>
      </c>
      <c r="B7434" t="s">
        <v>774</v>
      </c>
    </row>
    <row r="7435" spans="1:2">
      <c r="A7435" s="1" t="s">
        <v>7553</v>
      </c>
      <c r="B7435" t="s">
        <v>774</v>
      </c>
    </row>
    <row r="7436" spans="1:2">
      <c r="A7436" s="1" t="s">
        <v>7554</v>
      </c>
      <c r="B7436" t="s">
        <v>774</v>
      </c>
    </row>
    <row r="7437" spans="1:2">
      <c r="A7437" s="1" t="s">
        <v>7555</v>
      </c>
      <c r="B7437" t="s">
        <v>774</v>
      </c>
    </row>
    <row r="7438" spans="1:2">
      <c r="A7438" s="1" t="s">
        <v>7556</v>
      </c>
      <c r="B7438" t="s">
        <v>774</v>
      </c>
    </row>
    <row r="7439" spans="1:2">
      <c r="A7439" s="1" t="s">
        <v>7557</v>
      </c>
      <c r="B7439" t="s">
        <v>774</v>
      </c>
    </row>
    <row r="7440" spans="1:2">
      <c r="A7440" s="1" t="s">
        <v>7558</v>
      </c>
      <c r="B7440" t="s">
        <v>774</v>
      </c>
    </row>
    <row r="7441" spans="1:2">
      <c r="A7441" s="1" t="s">
        <v>7559</v>
      </c>
      <c r="B7441" t="s">
        <v>774</v>
      </c>
    </row>
    <row r="7442" spans="1:2">
      <c r="A7442" s="1" t="s">
        <v>7560</v>
      </c>
      <c r="B7442" t="s">
        <v>774</v>
      </c>
    </row>
    <row r="7443" spans="1:2">
      <c r="A7443" s="1" t="s">
        <v>7561</v>
      </c>
      <c r="B7443" t="s">
        <v>774</v>
      </c>
    </row>
    <row r="7444" spans="1:2">
      <c r="A7444" s="1" t="s">
        <v>7562</v>
      </c>
      <c r="B7444" t="s">
        <v>774</v>
      </c>
    </row>
    <row r="7445" spans="1:2">
      <c r="A7445" s="1" t="s">
        <v>7563</v>
      </c>
      <c r="B7445" t="s">
        <v>774</v>
      </c>
    </row>
    <row r="7446" spans="1:2">
      <c r="A7446" s="1" t="s">
        <v>7564</v>
      </c>
      <c r="B7446" t="s">
        <v>774</v>
      </c>
    </row>
    <row r="7447" spans="1:2">
      <c r="A7447" s="1" t="s">
        <v>7565</v>
      </c>
      <c r="B7447" t="s">
        <v>774</v>
      </c>
    </row>
    <row r="7448" spans="1:2">
      <c r="A7448" s="1" t="s">
        <v>7566</v>
      </c>
      <c r="B7448" t="s">
        <v>774</v>
      </c>
    </row>
    <row r="7449" spans="1:2">
      <c r="A7449" s="1" t="s">
        <v>7567</v>
      </c>
      <c r="B7449" t="s">
        <v>774</v>
      </c>
    </row>
    <row r="7450" spans="1:2">
      <c r="A7450" s="1" t="s">
        <v>7568</v>
      </c>
      <c r="B7450" t="s">
        <v>774</v>
      </c>
    </row>
    <row r="7451" spans="1:2">
      <c r="A7451" s="1" t="s">
        <v>7569</v>
      </c>
      <c r="B7451" t="s">
        <v>774</v>
      </c>
    </row>
    <row r="7452" spans="1:2">
      <c r="A7452" s="1" t="s">
        <v>7570</v>
      </c>
      <c r="B7452" t="s">
        <v>774</v>
      </c>
    </row>
    <row r="7453" spans="1:2">
      <c r="A7453" s="1" t="s">
        <v>7571</v>
      </c>
      <c r="B7453" t="s">
        <v>774</v>
      </c>
    </row>
    <row r="7454" spans="1:2">
      <c r="A7454" s="1" t="s">
        <v>7572</v>
      </c>
      <c r="B7454" t="s">
        <v>774</v>
      </c>
    </row>
    <row r="7455" spans="1:2">
      <c r="A7455" s="1" t="s">
        <v>7573</v>
      </c>
      <c r="B7455" t="s">
        <v>774</v>
      </c>
    </row>
    <row r="7456" spans="1:2">
      <c r="A7456" s="1" t="s">
        <v>7574</v>
      </c>
      <c r="B7456" t="s">
        <v>774</v>
      </c>
    </row>
    <row r="7457" spans="1:2">
      <c r="A7457" s="1" t="s">
        <v>7575</v>
      </c>
      <c r="B7457" t="s">
        <v>774</v>
      </c>
    </row>
    <row r="7458" spans="1:2">
      <c r="A7458" s="1" t="s">
        <v>7576</v>
      </c>
      <c r="B7458" t="s">
        <v>774</v>
      </c>
    </row>
    <row r="7459" spans="1:2">
      <c r="A7459" s="1" t="s">
        <v>7577</v>
      </c>
      <c r="B7459" t="s">
        <v>774</v>
      </c>
    </row>
    <row r="7460" spans="1:2">
      <c r="A7460" s="1" t="s">
        <v>7578</v>
      </c>
      <c r="B7460" t="s">
        <v>774</v>
      </c>
    </row>
    <row r="7461" spans="1:2">
      <c r="A7461" s="1" t="s">
        <v>7579</v>
      </c>
      <c r="B7461" t="s">
        <v>774</v>
      </c>
    </row>
    <row r="7462" spans="1:2">
      <c r="A7462" s="1" t="s">
        <v>7580</v>
      </c>
      <c r="B7462" t="s">
        <v>774</v>
      </c>
    </row>
    <row r="7463" spans="1:2">
      <c r="A7463" s="1" t="s">
        <v>7581</v>
      </c>
      <c r="B7463" t="s">
        <v>774</v>
      </c>
    </row>
    <row r="7464" spans="1:2">
      <c r="A7464" s="1" t="s">
        <v>7582</v>
      </c>
      <c r="B7464" t="s">
        <v>774</v>
      </c>
    </row>
    <row r="7465" spans="1:2">
      <c r="A7465" s="1" t="s">
        <v>7583</v>
      </c>
      <c r="B7465" t="s">
        <v>774</v>
      </c>
    </row>
    <row r="7466" spans="1:2">
      <c r="A7466" s="1" t="s">
        <v>7584</v>
      </c>
      <c r="B7466" t="s">
        <v>774</v>
      </c>
    </row>
    <row r="7467" spans="1:2">
      <c r="A7467" s="1" t="s">
        <v>7585</v>
      </c>
      <c r="B7467" t="s">
        <v>774</v>
      </c>
    </row>
    <row r="7468" spans="1:2">
      <c r="A7468" s="1" t="s">
        <v>7586</v>
      </c>
      <c r="B7468" t="s">
        <v>774</v>
      </c>
    </row>
    <row r="7469" spans="1:2">
      <c r="A7469" s="1" t="s">
        <v>7587</v>
      </c>
      <c r="B7469" t="s">
        <v>774</v>
      </c>
    </row>
    <row r="7470" spans="1:2">
      <c r="A7470" s="1" t="s">
        <v>7588</v>
      </c>
      <c r="B7470" t="s">
        <v>774</v>
      </c>
    </row>
    <row r="7471" spans="1:2">
      <c r="A7471" s="1" t="s">
        <v>7589</v>
      </c>
      <c r="B7471" t="s">
        <v>774</v>
      </c>
    </row>
    <row r="7472" spans="1:2">
      <c r="A7472" s="1" t="s">
        <v>7590</v>
      </c>
      <c r="B7472" t="s">
        <v>774</v>
      </c>
    </row>
    <row r="7473" spans="1:2">
      <c r="A7473" s="1" t="s">
        <v>7591</v>
      </c>
      <c r="B7473" t="s">
        <v>774</v>
      </c>
    </row>
    <row r="7474" spans="1:2">
      <c r="A7474" s="1" t="s">
        <v>7592</v>
      </c>
      <c r="B7474" t="s">
        <v>774</v>
      </c>
    </row>
    <row r="7475" spans="1:2">
      <c r="A7475" s="1" t="s">
        <v>7593</v>
      </c>
      <c r="B7475" t="s">
        <v>774</v>
      </c>
    </row>
    <row r="7476" spans="1:2">
      <c r="A7476" s="1" t="s">
        <v>7594</v>
      </c>
      <c r="B7476" t="s">
        <v>774</v>
      </c>
    </row>
    <row r="7477" spans="1:2">
      <c r="A7477" s="1" t="s">
        <v>7595</v>
      </c>
      <c r="B7477" t="s">
        <v>774</v>
      </c>
    </row>
    <row r="7478" spans="1:2">
      <c r="A7478" s="1" t="s">
        <v>7596</v>
      </c>
      <c r="B7478" t="s">
        <v>774</v>
      </c>
    </row>
    <row r="7479" spans="1:2">
      <c r="A7479" s="1" t="s">
        <v>7597</v>
      </c>
      <c r="B7479" t="s">
        <v>774</v>
      </c>
    </row>
    <row r="7480" spans="1:2">
      <c r="A7480" s="1" t="s">
        <v>7598</v>
      </c>
      <c r="B7480" t="s">
        <v>774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774</v>
      </c>
    </row>
    <row r="7483" spans="1:2">
      <c r="A7483" s="1" t="s">
        <v>7601</v>
      </c>
      <c r="B7483" t="s">
        <v>774</v>
      </c>
    </row>
    <row r="7484" spans="1:2">
      <c r="A7484" s="1" t="s">
        <v>7602</v>
      </c>
      <c r="B7484" t="s">
        <v>774</v>
      </c>
    </row>
    <row r="7485" spans="1:2">
      <c r="A7485" s="1" t="s">
        <v>7603</v>
      </c>
      <c r="B7485" t="s">
        <v>774</v>
      </c>
    </row>
    <row r="7486" spans="1:2">
      <c r="A7486" s="1" t="s">
        <v>7604</v>
      </c>
      <c r="B7486" t="s">
        <v>774</v>
      </c>
    </row>
    <row r="7487" spans="1:2">
      <c r="A7487" s="1" t="s">
        <v>7605</v>
      </c>
      <c r="B7487" t="s">
        <v>774</v>
      </c>
    </row>
    <row r="7488" spans="1:2">
      <c r="A7488" s="1" t="s">
        <v>7606</v>
      </c>
      <c r="B7488" t="s">
        <v>774</v>
      </c>
    </row>
    <row r="7489" spans="1:2">
      <c r="A7489" s="1" t="s">
        <v>7607</v>
      </c>
      <c r="B7489" t="s">
        <v>774</v>
      </c>
    </row>
    <row r="7490" spans="1:2">
      <c r="A7490" s="1" t="s">
        <v>7608</v>
      </c>
      <c r="B7490" t="s">
        <v>774</v>
      </c>
    </row>
    <row r="7491" spans="1:2">
      <c r="A7491" s="1" t="s">
        <v>7609</v>
      </c>
      <c r="B7491" t="s">
        <v>774</v>
      </c>
    </row>
    <row r="7492" spans="1:2">
      <c r="A7492" s="1" t="s">
        <v>7610</v>
      </c>
      <c r="B7492" t="s">
        <v>774</v>
      </c>
    </row>
    <row r="7493" spans="1:2">
      <c r="A7493" s="1" t="s">
        <v>7611</v>
      </c>
      <c r="B7493" t="s">
        <v>774</v>
      </c>
    </row>
    <row r="7494" spans="1:2">
      <c r="A7494" s="1" t="s">
        <v>7612</v>
      </c>
      <c r="B7494" t="s">
        <v>774</v>
      </c>
    </row>
    <row r="7495" spans="1:2">
      <c r="A7495" s="1" t="s">
        <v>7613</v>
      </c>
      <c r="B7495" t="s">
        <v>774</v>
      </c>
    </row>
    <row r="7496" spans="1:2">
      <c r="A7496" s="1" t="s">
        <v>7614</v>
      </c>
      <c r="B7496" t="s">
        <v>774</v>
      </c>
    </row>
    <row r="7497" spans="1:2">
      <c r="A7497" s="1" t="s">
        <v>7615</v>
      </c>
      <c r="B7497" t="s">
        <v>774</v>
      </c>
    </row>
    <row r="7498" spans="1:2">
      <c r="A7498" s="1" t="s">
        <v>7616</v>
      </c>
      <c r="B7498" t="s">
        <v>774</v>
      </c>
    </row>
    <row r="7499" spans="1:2">
      <c r="A7499" s="1" t="s">
        <v>7617</v>
      </c>
      <c r="B7499" t="s">
        <v>774</v>
      </c>
    </row>
    <row r="7500" spans="1:2">
      <c r="A7500" s="1" t="s">
        <v>7618</v>
      </c>
      <c r="B7500" t="s">
        <v>774</v>
      </c>
    </row>
    <row r="7501" spans="1:2">
      <c r="A7501" s="1" t="s">
        <v>7619</v>
      </c>
      <c r="B7501" t="s">
        <v>774</v>
      </c>
    </row>
    <row r="7502" spans="1:2">
      <c r="A7502" s="1" t="s">
        <v>7620</v>
      </c>
      <c r="B7502" t="s">
        <v>774</v>
      </c>
    </row>
    <row r="7503" spans="1:2">
      <c r="A7503" s="1" t="s">
        <v>7621</v>
      </c>
      <c r="B7503" t="s">
        <v>774</v>
      </c>
    </row>
    <row r="7504" spans="1:2">
      <c r="A7504" s="1" t="s">
        <v>7622</v>
      </c>
      <c r="B7504" t="s">
        <v>774</v>
      </c>
    </row>
    <row r="7505" spans="1:2">
      <c r="A7505" s="1" t="s">
        <v>7623</v>
      </c>
      <c r="B7505" t="s">
        <v>774</v>
      </c>
    </row>
    <row r="7506" spans="1:2">
      <c r="A7506" s="1" t="s">
        <v>7624</v>
      </c>
      <c r="B7506" t="s">
        <v>774</v>
      </c>
    </row>
    <row r="7507" spans="1:2">
      <c r="A7507" s="1" t="s">
        <v>7625</v>
      </c>
      <c r="B7507" t="s">
        <v>774</v>
      </c>
    </row>
    <row r="7508" spans="1:2">
      <c r="A7508" s="1" t="s">
        <v>7626</v>
      </c>
      <c r="B7508" t="s">
        <v>774</v>
      </c>
    </row>
    <row r="7509" spans="1:2">
      <c r="A7509" s="1" t="s">
        <v>7627</v>
      </c>
      <c r="B7509" t="s">
        <v>774</v>
      </c>
    </row>
    <row r="7510" spans="1:2">
      <c r="A7510" s="1" t="s">
        <v>7628</v>
      </c>
      <c r="B7510" t="s">
        <v>774</v>
      </c>
    </row>
    <row r="7511" spans="1:2">
      <c r="A7511" s="1" t="s">
        <v>7629</v>
      </c>
      <c r="B7511" t="s">
        <v>774</v>
      </c>
    </row>
    <row r="7512" spans="1:2">
      <c r="A7512" s="1" t="s">
        <v>7630</v>
      </c>
      <c r="B7512" t="s">
        <v>774</v>
      </c>
    </row>
    <row r="7513" spans="1:2">
      <c r="A7513" s="1" t="s">
        <v>7631</v>
      </c>
      <c r="B7513" t="s">
        <v>774</v>
      </c>
    </row>
    <row r="7514" spans="1:2">
      <c r="A7514" s="1" t="s">
        <v>7632</v>
      </c>
      <c r="B7514" t="s">
        <v>774</v>
      </c>
    </row>
    <row r="7515" spans="1:2">
      <c r="A7515" s="1" t="s">
        <v>7633</v>
      </c>
      <c r="B7515" t="s">
        <v>774</v>
      </c>
    </row>
    <row r="7516" spans="1:2">
      <c r="A7516" s="1" t="s">
        <v>7634</v>
      </c>
      <c r="B7516" t="s">
        <v>774</v>
      </c>
    </row>
    <row r="7517" spans="1:2">
      <c r="A7517" s="1" t="s">
        <v>7635</v>
      </c>
      <c r="B7517" t="s">
        <v>774</v>
      </c>
    </row>
    <row r="7518" spans="1:2">
      <c r="A7518" s="1" t="s">
        <v>7636</v>
      </c>
      <c r="B7518" t="s">
        <v>774</v>
      </c>
    </row>
    <row r="7519" spans="1:2">
      <c r="A7519" s="1" t="s">
        <v>7637</v>
      </c>
      <c r="B7519" t="s">
        <v>774</v>
      </c>
    </row>
    <row r="7520" spans="1:2">
      <c r="A7520" s="1" t="s">
        <v>7638</v>
      </c>
      <c r="B7520" t="s">
        <v>774</v>
      </c>
    </row>
    <row r="7521" spans="1:2">
      <c r="A7521" s="1" t="s">
        <v>7639</v>
      </c>
      <c r="B7521" t="s">
        <v>774</v>
      </c>
    </row>
    <row r="7522" spans="1:2">
      <c r="A7522" s="1" t="s">
        <v>7640</v>
      </c>
      <c r="B7522" t="s">
        <v>774</v>
      </c>
    </row>
    <row r="7523" spans="1:2">
      <c r="A7523" s="1" t="s">
        <v>7641</v>
      </c>
      <c r="B7523" t="s">
        <v>774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774</v>
      </c>
    </row>
    <row r="7526" spans="1:2">
      <c r="A7526" s="1" t="s">
        <v>7644</v>
      </c>
      <c r="B7526" t="s">
        <v>774</v>
      </c>
    </row>
    <row r="7527" spans="1:2">
      <c r="A7527" s="1" t="s">
        <v>7645</v>
      </c>
      <c r="B7527" t="s">
        <v>774</v>
      </c>
    </row>
    <row r="7528" spans="1:2">
      <c r="A7528" s="1" t="s">
        <v>7646</v>
      </c>
      <c r="B7528" t="s">
        <v>774</v>
      </c>
    </row>
    <row r="7529" spans="1:2">
      <c r="A7529" s="1" t="s">
        <v>7647</v>
      </c>
      <c r="B7529" t="s">
        <v>774</v>
      </c>
    </row>
    <row r="7530" spans="1:2">
      <c r="A7530" s="1" t="s">
        <v>7648</v>
      </c>
      <c r="B7530" t="s">
        <v>774</v>
      </c>
    </row>
    <row r="7531" spans="1:2">
      <c r="A7531" s="1" t="s">
        <v>7649</v>
      </c>
      <c r="B7531" t="s">
        <v>774</v>
      </c>
    </row>
    <row r="7532" spans="1:2">
      <c r="A7532" s="1" t="s">
        <v>7650</v>
      </c>
      <c r="B7532" t="s">
        <v>774</v>
      </c>
    </row>
    <row r="7533" spans="1:2">
      <c r="A7533" s="1" t="s">
        <v>7651</v>
      </c>
      <c r="B7533" t="s">
        <v>774</v>
      </c>
    </row>
    <row r="7534" spans="1:2">
      <c r="A7534" s="1" t="s">
        <v>7652</v>
      </c>
      <c r="B7534" t="s">
        <v>774</v>
      </c>
    </row>
    <row r="7535" spans="1:2">
      <c r="A7535" s="1" t="s">
        <v>7653</v>
      </c>
      <c r="B7535" t="s">
        <v>774</v>
      </c>
    </row>
    <row r="7536" spans="1:2">
      <c r="A7536" s="1" t="s">
        <v>7654</v>
      </c>
      <c r="B7536" t="s">
        <v>774</v>
      </c>
    </row>
    <row r="7537" spans="1:2">
      <c r="A7537" s="1" t="s">
        <v>7655</v>
      </c>
      <c r="B7537" t="s">
        <v>774</v>
      </c>
    </row>
    <row r="7538" spans="1:2">
      <c r="A7538" s="1" t="s">
        <v>7656</v>
      </c>
      <c r="B7538" t="s">
        <v>774</v>
      </c>
    </row>
    <row r="7539" spans="1:2">
      <c r="A7539" s="1" t="s">
        <v>7657</v>
      </c>
      <c r="B7539" t="s">
        <v>774</v>
      </c>
    </row>
    <row r="7540" spans="1:2">
      <c r="A7540" s="1" t="s">
        <v>7658</v>
      </c>
      <c r="B7540" t="s">
        <v>774</v>
      </c>
    </row>
    <row r="7541" spans="1:2">
      <c r="A7541" s="1" t="s">
        <v>7659</v>
      </c>
      <c r="B7541" t="s">
        <v>774</v>
      </c>
    </row>
    <row r="7542" spans="1:2">
      <c r="A7542" s="1" t="s">
        <v>7660</v>
      </c>
      <c r="B7542" t="s">
        <v>774</v>
      </c>
    </row>
    <row r="7543" spans="1:2">
      <c r="A7543" s="1" t="s">
        <v>7661</v>
      </c>
      <c r="B7543" t="s">
        <v>774</v>
      </c>
    </row>
    <row r="7544" spans="1:2">
      <c r="A7544" s="1" t="s">
        <v>7662</v>
      </c>
      <c r="B7544" t="s">
        <v>774</v>
      </c>
    </row>
    <row r="7545" spans="1:2">
      <c r="A7545" s="1" t="s">
        <v>7663</v>
      </c>
      <c r="B7545" t="s">
        <v>774</v>
      </c>
    </row>
    <row r="7546" spans="1:2">
      <c r="A7546" s="1" t="s">
        <v>7664</v>
      </c>
      <c r="B7546" t="s">
        <v>774</v>
      </c>
    </row>
    <row r="7547" spans="1:2">
      <c r="A7547" s="1" t="s">
        <v>7665</v>
      </c>
      <c r="B7547" t="s">
        <v>774</v>
      </c>
    </row>
    <row r="7548" spans="1:2">
      <c r="A7548" s="1" t="s">
        <v>7666</v>
      </c>
      <c r="B7548" t="s">
        <v>774</v>
      </c>
    </row>
    <row r="7549" spans="1:2">
      <c r="A7549" s="1" t="s">
        <v>7667</v>
      </c>
      <c r="B7549" t="s">
        <v>774</v>
      </c>
    </row>
    <row r="7550" spans="1:2">
      <c r="A7550" s="1" t="s">
        <v>7668</v>
      </c>
      <c r="B7550" t="s">
        <v>774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774</v>
      </c>
    </row>
    <row r="7553" spans="1:2">
      <c r="A7553" s="1" t="s">
        <v>7671</v>
      </c>
      <c r="B7553" t="s">
        <v>774</v>
      </c>
    </row>
    <row r="7554" spans="1:2">
      <c r="A7554" s="1" t="s">
        <v>7672</v>
      </c>
      <c r="B7554" t="s">
        <v>774</v>
      </c>
    </row>
    <row r="7555" spans="1:2">
      <c r="A7555" s="1" t="s">
        <v>7673</v>
      </c>
      <c r="B7555" t="s">
        <v>774</v>
      </c>
    </row>
    <row r="7556" spans="1:2">
      <c r="A7556" s="1" t="s">
        <v>7674</v>
      </c>
      <c r="B7556" t="s">
        <v>774</v>
      </c>
    </row>
    <row r="7557" spans="1:2">
      <c r="A7557" s="1" t="s">
        <v>7675</v>
      </c>
      <c r="B7557" t="s">
        <v>774</v>
      </c>
    </row>
    <row r="7558" spans="1:2">
      <c r="A7558" s="1" t="s">
        <v>7676</v>
      </c>
      <c r="B7558" t="s">
        <v>774</v>
      </c>
    </row>
    <row r="7559" spans="1:2">
      <c r="A7559" s="1" t="s">
        <v>7677</v>
      </c>
      <c r="B7559" t="s">
        <v>774</v>
      </c>
    </row>
    <row r="7560" spans="1:2">
      <c r="A7560" s="1" t="s">
        <v>7678</v>
      </c>
      <c r="B7560" t="s">
        <v>774</v>
      </c>
    </row>
    <row r="7561" spans="1:2">
      <c r="A7561" s="1" t="s">
        <v>7679</v>
      </c>
      <c r="B7561" t="s">
        <v>774</v>
      </c>
    </row>
    <row r="7562" spans="1:2">
      <c r="A7562" s="1" t="s">
        <v>7680</v>
      </c>
      <c r="B7562" t="s">
        <v>774</v>
      </c>
    </row>
    <row r="7563" spans="1:2">
      <c r="A7563" s="1" t="s">
        <v>7681</v>
      </c>
      <c r="B7563" t="s">
        <v>774</v>
      </c>
    </row>
    <row r="7564" spans="1:2">
      <c r="A7564" s="1" t="s">
        <v>7682</v>
      </c>
      <c r="B7564" t="s">
        <v>774</v>
      </c>
    </row>
    <row r="7565" spans="1:2">
      <c r="A7565" s="1" t="s">
        <v>7683</v>
      </c>
      <c r="B7565" t="s">
        <v>774</v>
      </c>
    </row>
    <row r="7566" spans="1:2">
      <c r="A7566" s="1" t="s">
        <v>7684</v>
      </c>
      <c r="B7566" t="s">
        <v>774</v>
      </c>
    </row>
    <row r="7567" spans="1:2">
      <c r="A7567" s="1" t="s">
        <v>7685</v>
      </c>
      <c r="B7567" t="s">
        <v>774</v>
      </c>
    </row>
    <row r="7568" spans="1:2">
      <c r="A7568" s="1" t="s">
        <v>7686</v>
      </c>
      <c r="B7568" t="s">
        <v>774</v>
      </c>
    </row>
    <row r="7569" spans="1:2">
      <c r="A7569" s="1" t="s">
        <v>7687</v>
      </c>
      <c r="B7569" t="s">
        <v>774</v>
      </c>
    </row>
    <row r="7570" spans="1:2">
      <c r="A7570" s="1" t="s">
        <v>7688</v>
      </c>
      <c r="B7570" t="s">
        <v>774</v>
      </c>
    </row>
    <row r="7571" spans="1:2">
      <c r="A7571" s="1" t="s">
        <v>7689</v>
      </c>
      <c r="B7571" t="s">
        <v>774</v>
      </c>
    </row>
    <row r="7572" spans="1:2">
      <c r="A7572" s="1" t="s">
        <v>7690</v>
      </c>
      <c r="B7572" t="s">
        <v>774</v>
      </c>
    </row>
    <row r="7573" spans="1:2">
      <c r="A7573" s="1" t="s">
        <v>7691</v>
      </c>
      <c r="B7573" t="s">
        <v>774</v>
      </c>
    </row>
    <row r="7574" spans="1:2">
      <c r="A7574" s="1" t="s">
        <v>7692</v>
      </c>
      <c r="B7574" t="s">
        <v>774</v>
      </c>
    </row>
    <row r="7575" spans="1:2">
      <c r="A7575" s="1" t="s">
        <v>7693</v>
      </c>
      <c r="B7575" t="s">
        <v>774</v>
      </c>
    </row>
    <row r="7576" spans="1:2">
      <c r="A7576" s="1" t="s">
        <v>7694</v>
      </c>
      <c r="B7576" t="s">
        <v>774</v>
      </c>
    </row>
    <row r="7577" spans="1:2">
      <c r="A7577" s="1" t="s">
        <v>7695</v>
      </c>
      <c r="B7577" t="s">
        <v>774</v>
      </c>
    </row>
    <row r="7578" spans="1:2">
      <c r="A7578" s="1" t="s">
        <v>7696</v>
      </c>
      <c r="B7578" t="s">
        <v>774</v>
      </c>
    </row>
    <row r="7579" spans="1:2">
      <c r="A7579" s="1" t="s">
        <v>7697</v>
      </c>
      <c r="B7579" t="s">
        <v>774</v>
      </c>
    </row>
    <row r="7580" spans="1:2">
      <c r="A7580" s="1" t="s">
        <v>7698</v>
      </c>
      <c r="B7580" t="s">
        <v>774</v>
      </c>
    </row>
    <row r="7581" spans="1:2">
      <c r="A7581" s="1" t="s">
        <v>7699</v>
      </c>
      <c r="B7581" t="s">
        <v>774</v>
      </c>
    </row>
    <row r="7582" spans="1:2">
      <c r="A7582" s="1" t="s">
        <v>7700</v>
      </c>
      <c r="B7582" t="s">
        <v>774</v>
      </c>
    </row>
    <row r="7583" spans="1:2">
      <c r="A7583" s="1" t="s">
        <v>7701</v>
      </c>
      <c r="B7583" t="s">
        <v>774</v>
      </c>
    </row>
    <row r="7584" spans="1:2">
      <c r="A7584" s="1" t="s">
        <v>7702</v>
      </c>
      <c r="B7584" t="s">
        <v>774</v>
      </c>
    </row>
    <row r="7585" spans="1:2">
      <c r="A7585" s="1" t="s">
        <v>7703</v>
      </c>
      <c r="B7585" t="s">
        <v>774</v>
      </c>
    </row>
    <row r="7586" spans="1:2">
      <c r="A7586" s="1" t="s">
        <v>7704</v>
      </c>
      <c r="B7586" t="s">
        <v>774</v>
      </c>
    </row>
    <row r="7587" spans="1:2">
      <c r="A7587" s="1" t="s">
        <v>7705</v>
      </c>
      <c r="B7587" t="s">
        <v>774</v>
      </c>
    </row>
    <row r="7588" spans="1:2">
      <c r="A7588" s="1" t="s">
        <v>7706</v>
      </c>
      <c r="B7588" t="s">
        <v>774</v>
      </c>
    </row>
    <row r="7589" spans="1:2">
      <c r="A7589" s="1" t="s">
        <v>7707</v>
      </c>
      <c r="B7589" t="s">
        <v>774</v>
      </c>
    </row>
    <row r="7590" spans="1:2">
      <c r="A7590" s="1" t="s">
        <v>7708</v>
      </c>
      <c r="B7590" t="s">
        <v>774</v>
      </c>
    </row>
    <row r="7591" spans="1:2">
      <c r="A7591" s="1" t="s">
        <v>7709</v>
      </c>
      <c r="B7591" t="s">
        <v>774</v>
      </c>
    </row>
    <row r="7592" spans="1:2">
      <c r="A7592" s="1" t="s">
        <v>7710</v>
      </c>
      <c r="B7592" t="s">
        <v>774</v>
      </c>
    </row>
    <row r="7593" spans="1:2">
      <c r="A7593" s="1" t="s">
        <v>7711</v>
      </c>
      <c r="B7593" t="s">
        <v>774</v>
      </c>
    </row>
    <row r="7594" spans="1:2">
      <c r="A7594" s="1" t="s">
        <v>7712</v>
      </c>
      <c r="B7594" t="s">
        <v>774</v>
      </c>
    </row>
    <row r="7595" spans="1:2">
      <c r="A7595" s="1" t="s">
        <v>7713</v>
      </c>
      <c r="B7595" t="s">
        <v>774</v>
      </c>
    </row>
    <row r="7596" spans="1:2">
      <c r="A7596" s="1" t="s">
        <v>7714</v>
      </c>
      <c r="B7596" t="s">
        <v>774</v>
      </c>
    </row>
    <row r="7597" spans="1:2">
      <c r="A7597" s="1" t="s">
        <v>7715</v>
      </c>
      <c r="B7597" t="s">
        <v>774</v>
      </c>
    </row>
    <row r="7598" spans="1:2">
      <c r="A7598" s="1" t="s">
        <v>7716</v>
      </c>
      <c r="B7598" t="s">
        <v>774</v>
      </c>
    </row>
    <row r="7599" spans="1:2">
      <c r="A7599" s="1" t="s">
        <v>7717</v>
      </c>
      <c r="B7599" t="s">
        <v>774</v>
      </c>
    </row>
    <row r="7600" spans="1:2">
      <c r="A7600" s="1" t="s">
        <v>7718</v>
      </c>
      <c r="B7600" t="s">
        <v>774</v>
      </c>
    </row>
    <row r="7601" spans="1:2">
      <c r="A7601" s="1" t="s">
        <v>7719</v>
      </c>
      <c r="B7601" t="s">
        <v>774</v>
      </c>
    </row>
    <row r="7602" spans="1:2">
      <c r="A7602" s="1" t="s">
        <v>7720</v>
      </c>
      <c r="B7602" t="s">
        <v>774</v>
      </c>
    </row>
    <row r="7603" spans="1:2">
      <c r="A7603" s="1" t="s">
        <v>7721</v>
      </c>
      <c r="B7603" t="s">
        <v>774</v>
      </c>
    </row>
    <row r="7604" spans="1:2">
      <c r="A7604" s="1" t="s">
        <v>7722</v>
      </c>
      <c r="B7604" t="s">
        <v>774</v>
      </c>
    </row>
    <row r="7605" spans="1:2">
      <c r="A7605" s="1" t="s">
        <v>7723</v>
      </c>
      <c r="B7605" t="s">
        <v>774</v>
      </c>
    </row>
    <row r="7606" spans="1:2">
      <c r="A7606" s="1" t="s">
        <v>7724</v>
      </c>
      <c r="B7606" t="s">
        <v>774</v>
      </c>
    </row>
    <row r="7607" spans="1:2">
      <c r="A7607" s="1" t="s">
        <v>7725</v>
      </c>
      <c r="B7607" t="s">
        <v>774</v>
      </c>
    </row>
    <row r="7608" spans="1:2">
      <c r="A7608" s="1" t="s">
        <v>7726</v>
      </c>
      <c r="B7608" t="s">
        <v>774</v>
      </c>
    </row>
    <row r="7609" spans="1:2">
      <c r="A7609" s="1" t="s">
        <v>7727</v>
      </c>
      <c r="B7609" t="s">
        <v>774</v>
      </c>
    </row>
    <row r="7610" spans="1:2">
      <c r="A7610" s="1" t="s">
        <v>7728</v>
      </c>
      <c r="B7610" t="s">
        <v>774</v>
      </c>
    </row>
    <row r="7611" spans="1:2">
      <c r="A7611" s="1" t="s">
        <v>7729</v>
      </c>
      <c r="B7611" t="s">
        <v>774</v>
      </c>
    </row>
    <row r="7612" spans="1:2">
      <c r="A7612" s="1" t="s">
        <v>7730</v>
      </c>
      <c r="B7612" t="s">
        <v>774</v>
      </c>
    </row>
    <row r="7613" spans="1:2">
      <c r="A7613" s="1" t="s">
        <v>7731</v>
      </c>
      <c r="B7613" t="s">
        <v>774</v>
      </c>
    </row>
    <row r="7614" spans="1:2">
      <c r="A7614" s="1" t="s">
        <v>7732</v>
      </c>
      <c r="B7614" t="s">
        <v>774</v>
      </c>
    </row>
    <row r="7615" spans="1:2">
      <c r="A7615" s="1" t="s">
        <v>7733</v>
      </c>
      <c r="B7615" t="s">
        <v>774</v>
      </c>
    </row>
    <row r="7616" spans="1:2">
      <c r="A7616" s="1" t="s">
        <v>7734</v>
      </c>
      <c r="B7616" t="s">
        <v>774</v>
      </c>
    </row>
    <row r="7617" spans="1:2">
      <c r="A7617" s="1" t="s">
        <v>7735</v>
      </c>
      <c r="B7617" t="s">
        <v>774</v>
      </c>
    </row>
    <row r="7618" spans="1:2">
      <c r="A7618" s="1" t="s">
        <v>7736</v>
      </c>
      <c r="B7618" t="s">
        <v>774</v>
      </c>
    </row>
    <row r="7619" spans="1:2">
      <c r="A7619" s="1" t="s">
        <v>7737</v>
      </c>
      <c r="B7619" t="s">
        <v>774</v>
      </c>
    </row>
    <row r="7620" spans="1:2">
      <c r="A7620" s="1" t="s">
        <v>7738</v>
      </c>
      <c r="B7620" t="s">
        <v>774</v>
      </c>
    </row>
    <row r="7621" spans="1:2">
      <c r="A7621" s="1" t="s">
        <v>7739</v>
      </c>
      <c r="B7621" t="s">
        <v>774</v>
      </c>
    </row>
    <row r="7622" spans="1:2">
      <c r="A7622" s="1" t="s">
        <v>7740</v>
      </c>
      <c r="B7622" t="s">
        <v>774</v>
      </c>
    </row>
    <row r="7623" spans="1:2">
      <c r="A7623" s="1" t="s">
        <v>7741</v>
      </c>
      <c r="B7623" t="s">
        <v>774</v>
      </c>
    </row>
    <row r="7624" spans="1:2">
      <c r="A7624" s="1" t="s">
        <v>7742</v>
      </c>
      <c r="B7624" t="s">
        <v>774</v>
      </c>
    </row>
    <row r="7625" spans="1:2">
      <c r="A7625" s="1" t="s">
        <v>7743</v>
      </c>
      <c r="B7625" t="s">
        <v>774</v>
      </c>
    </row>
    <row r="7626" spans="1:2">
      <c r="A7626" s="1" t="s">
        <v>7744</v>
      </c>
      <c r="B7626" t="s">
        <v>774</v>
      </c>
    </row>
    <row r="7627" spans="1:2">
      <c r="A7627" s="1" t="s">
        <v>7745</v>
      </c>
      <c r="B7627" t="s">
        <v>774</v>
      </c>
    </row>
    <row r="7628" spans="1:2">
      <c r="A7628" s="1" t="s">
        <v>7746</v>
      </c>
      <c r="B7628" t="s">
        <v>774</v>
      </c>
    </row>
    <row r="7629" spans="1:2">
      <c r="A7629" s="1" t="s">
        <v>7747</v>
      </c>
      <c r="B7629" t="s">
        <v>774</v>
      </c>
    </row>
    <row r="7630" spans="1:2">
      <c r="A7630" s="1" t="s">
        <v>7748</v>
      </c>
      <c r="B7630" t="s">
        <v>774</v>
      </c>
    </row>
    <row r="7631" spans="1:2">
      <c r="A7631" s="1" t="s">
        <v>7749</v>
      </c>
      <c r="B7631" t="s">
        <v>774</v>
      </c>
    </row>
    <row r="7632" spans="1:2">
      <c r="A7632" s="1" t="s">
        <v>7750</v>
      </c>
      <c r="B7632" t="s">
        <v>774</v>
      </c>
    </row>
    <row r="7633" spans="1:2">
      <c r="A7633" s="1" t="s">
        <v>7751</v>
      </c>
      <c r="B7633" t="s">
        <v>774</v>
      </c>
    </row>
    <row r="7634" spans="1:2">
      <c r="A7634" s="1" t="s">
        <v>7752</v>
      </c>
      <c r="B7634" t="s">
        <v>774</v>
      </c>
    </row>
    <row r="7635" spans="1:2">
      <c r="A7635" s="1" t="s">
        <v>7753</v>
      </c>
      <c r="B7635" t="s">
        <v>774</v>
      </c>
    </row>
    <row r="7636" spans="1:2">
      <c r="A7636" s="1" t="s">
        <v>7754</v>
      </c>
      <c r="B7636" t="s">
        <v>774</v>
      </c>
    </row>
    <row r="7637" spans="1:2">
      <c r="A7637" s="1" t="s">
        <v>7755</v>
      </c>
      <c r="B7637" t="s">
        <v>774</v>
      </c>
    </row>
    <row r="7638" spans="1:2">
      <c r="A7638" s="1" t="s">
        <v>7756</v>
      </c>
      <c r="B7638" t="s">
        <v>774</v>
      </c>
    </row>
    <row r="7639" spans="1:2">
      <c r="A7639" s="1" t="s">
        <v>7757</v>
      </c>
      <c r="B7639" t="s">
        <v>774</v>
      </c>
    </row>
    <row r="7640" spans="1:2">
      <c r="A7640" s="1" t="s">
        <v>7758</v>
      </c>
      <c r="B7640" t="s">
        <v>774</v>
      </c>
    </row>
    <row r="7641" spans="1:2">
      <c r="A7641" s="1" t="s">
        <v>7759</v>
      </c>
      <c r="B7641" t="s">
        <v>774</v>
      </c>
    </row>
    <row r="7642" spans="1:2">
      <c r="A7642" s="1" t="s">
        <v>7760</v>
      </c>
      <c r="B7642" t="s">
        <v>774</v>
      </c>
    </row>
    <row r="7643" spans="1:2">
      <c r="A7643" s="1" t="s">
        <v>7761</v>
      </c>
      <c r="B7643" t="s">
        <v>774</v>
      </c>
    </row>
    <row r="7644" spans="1:2">
      <c r="A7644" s="1" t="s">
        <v>7762</v>
      </c>
      <c r="B7644" t="s">
        <v>774</v>
      </c>
    </row>
    <row r="7645" spans="1:2">
      <c r="A7645" s="1" t="s">
        <v>7763</v>
      </c>
      <c r="B7645" t="s">
        <v>774</v>
      </c>
    </row>
    <row r="7646" spans="1:2">
      <c r="A7646" s="1" t="s">
        <v>7764</v>
      </c>
      <c r="B7646" t="s">
        <v>774</v>
      </c>
    </row>
    <row r="7647" spans="1:2">
      <c r="A7647" s="1" t="s">
        <v>7765</v>
      </c>
      <c r="B7647" t="s">
        <v>774</v>
      </c>
    </row>
    <row r="7648" spans="1:2">
      <c r="A7648" s="1" t="s">
        <v>7766</v>
      </c>
      <c r="B7648" t="s">
        <v>774</v>
      </c>
    </row>
    <row r="7649" spans="1:2">
      <c r="A7649" s="1" t="s">
        <v>7767</v>
      </c>
      <c r="B7649" t="s">
        <v>774</v>
      </c>
    </row>
    <row r="7650" spans="1:2">
      <c r="A7650" s="1" t="s">
        <v>7768</v>
      </c>
      <c r="B7650" t="s">
        <v>774</v>
      </c>
    </row>
    <row r="7651" spans="1:2">
      <c r="A7651" s="1" t="s">
        <v>7769</v>
      </c>
      <c r="B7651" t="s">
        <v>774</v>
      </c>
    </row>
    <row r="7652" spans="1:2">
      <c r="A7652" s="1" t="s">
        <v>7770</v>
      </c>
      <c r="B7652" t="s">
        <v>774</v>
      </c>
    </row>
    <row r="7653" spans="1:2">
      <c r="A7653" s="1" t="s">
        <v>7771</v>
      </c>
      <c r="B7653" t="s">
        <v>774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774</v>
      </c>
    </row>
    <row r="7656" spans="1:2">
      <c r="A7656" s="1" t="s">
        <v>7774</v>
      </c>
      <c r="B7656" t="s">
        <v>774</v>
      </c>
    </row>
    <row r="7657" spans="1:2">
      <c r="A7657" s="1" t="s">
        <v>7775</v>
      </c>
      <c r="B7657" t="s">
        <v>774</v>
      </c>
    </row>
    <row r="7658" spans="1:2">
      <c r="A7658" s="1" t="s">
        <v>7776</v>
      </c>
      <c r="B7658" t="s">
        <v>774</v>
      </c>
    </row>
    <row r="7659" spans="1:2">
      <c r="A7659" s="1" t="s">
        <v>7777</v>
      </c>
      <c r="B7659" t="s">
        <v>774</v>
      </c>
    </row>
    <row r="7660" spans="1:2">
      <c r="A7660" s="1" t="s">
        <v>7778</v>
      </c>
      <c r="B7660" t="s">
        <v>774</v>
      </c>
    </row>
    <row r="7661" spans="1:2">
      <c r="A7661" s="1" t="s">
        <v>7779</v>
      </c>
      <c r="B7661" t="s">
        <v>774</v>
      </c>
    </row>
    <row r="7662" spans="1:2">
      <c r="A7662" s="1" t="s">
        <v>7780</v>
      </c>
      <c r="B7662" t="s">
        <v>774</v>
      </c>
    </row>
    <row r="7663" spans="1:2">
      <c r="A7663" s="1" t="s">
        <v>7781</v>
      </c>
      <c r="B7663" t="s">
        <v>774</v>
      </c>
    </row>
    <row r="7664" spans="1:2">
      <c r="A7664" s="1" t="s">
        <v>683</v>
      </c>
      <c r="B7664" t="s">
        <v>774</v>
      </c>
    </row>
    <row r="7665" spans="1:2">
      <c r="A7665" s="1" t="s">
        <v>7782</v>
      </c>
      <c r="B7665" t="s">
        <v>774</v>
      </c>
    </row>
    <row r="7666" spans="1:2">
      <c r="A7666" s="1" t="s">
        <v>7783</v>
      </c>
      <c r="B7666" t="s">
        <v>774</v>
      </c>
    </row>
    <row r="7667" spans="1:2">
      <c r="A7667" s="1" t="s">
        <v>7784</v>
      </c>
      <c r="B7667" t="s">
        <v>774</v>
      </c>
    </row>
    <row r="7668" spans="1:2">
      <c r="A7668" s="1" t="s">
        <v>7785</v>
      </c>
      <c r="B7668" t="s">
        <v>774</v>
      </c>
    </row>
    <row r="7669" spans="1:2">
      <c r="A7669" s="1" t="s">
        <v>7786</v>
      </c>
      <c r="B7669" t="s">
        <v>774</v>
      </c>
    </row>
    <row r="7670" spans="1:2">
      <c r="A7670" s="1" t="s">
        <v>7787</v>
      </c>
      <c r="B7670" t="s">
        <v>774</v>
      </c>
    </row>
    <row r="7671" spans="1:2">
      <c r="A7671" s="1" t="s">
        <v>7788</v>
      </c>
      <c r="B7671" t="s">
        <v>774</v>
      </c>
    </row>
    <row r="7672" spans="1:2">
      <c r="A7672" s="1" t="s">
        <v>7789</v>
      </c>
      <c r="B7672" t="s">
        <v>774</v>
      </c>
    </row>
    <row r="7673" spans="1:2">
      <c r="A7673" s="1" t="s">
        <v>7790</v>
      </c>
      <c r="B7673" t="s">
        <v>774</v>
      </c>
    </row>
    <row r="7674" spans="1:2">
      <c r="A7674" s="1" t="s">
        <v>7791</v>
      </c>
      <c r="B7674" t="s">
        <v>774</v>
      </c>
    </row>
    <row r="7675" spans="1:2">
      <c r="A7675" s="1" t="s">
        <v>7792</v>
      </c>
      <c r="B7675" t="s">
        <v>774</v>
      </c>
    </row>
    <row r="7676" spans="1:2">
      <c r="A7676" s="1" t="s">
        <v>7793</v>
      </c>
      <c r="B7676" t="s">
        <v>774</v>
      </c>
    </row>
    <row r="7677" spans="1:2">
      <c r="A7677" s="1" t="s">
        <v>7794</v>
      </c>
      <c r="B7677" t="s">
        <v>774</v>
      </c>
    </row>
    <row r="7678" spans="1:2">
      <c r="A7678" s="1" t="s">
        <v>7795</v>
      </c>
      <c r="B7678" t="s">
        <v>774</v>
      </c>
    </row>
    <row r="7679" spans="1:2">
      <c r="A7679" s="1" t="s">
        <v>7796</v>
      </c>
      <c r="B7679" t="s">
        <v>774</v>
      </c>
    </row>
    <row r="7680" spans="1:2">
      <c r="A7680" s="1" t="s">
        <v>7797</v>
      </c>
      <c r="B7680" t="s">
        <v>774</v>
      </c>
    </row>
    <row r="7681" spans="1:2">
      <c r="A7681" s="1" t="s">
        <v>7798</v>
      </c>
      <c r="B7681" t="s">
        <v>774</v>
      </c>
    </row>
    <row r="7682" spans="1:2">
      <c r="A7682" s="1" t="s">
        <v>7799</v>
      </c>
      <c r="B7682" t="s">
        <v>774</v>
      </c>
    </row>
    <row r="7683" spans="1:2">
      <c r="A7683" s="1" t="s">
        <v>7800</v>
      </c>
      <c r="B7683" t="s">
        <v>774</v>
      </c>
    </row>
    <row r="7684" spans="1:2">
      <c r="A7684" s="1" t="s">
        <v>7801</v>
      </c>
      <c r="B7684" t="s">
        <v>774</v>
      </c>
    </row>
    <row r="7685" spans="1:2">
      <c r="A7685" s="1" t="s">
        <v>7802</v>
      </c>
      <c r="B7685" t="s">
        <v>774</v>
      </c>
    </row>
    <row r="7686" spans="1:2">
      <c r="A7686" s="1" t="s">
        <v>7803</v>
      </c>
      <c r="B7686" t="s">
        <v>774</v>
      </c>
    </row>
    <row r="7687" spans="1:2">
      <c r="A7687" s="1" t="s">
        <v>7804</v>
      </c>
      <c r="B7687" t="s">
        <v>774</v>
      </c>
    </row>
    <row r="7688" spans="1:2">
      <c r="A7688" s="1" t="s">
        <v>7805</v>
      </c>
      <c r="B7688" t="s">
        <v>774</v>
      </c>
    </row>
    <row r="7689" spans="1:2">
      <c r="A7689" s="1" t="s">
        <v>7806</v>
      </c>
      <c r="B7689" t="s">
        <v>774</v>
      </c>
    </row>
    <row r="7690" spans="1:2">
      <c r="A7690" s="1" t="s">
        <v>7807</v>
      </c>
      <c r="B7690" t="s">
        <v>774</v>
      </c>
    </row>
    <row r="7691" spans="1:2">
      <c r="A7691" s="1" t="s">
        <v>7808</v>
      </c>
      <c r="B7691" t="s">
        <v>774</v>
      </c>
    </row>
    <row r="7692" spans="1:2">
      <c r="A7692" s="1" t="s">
        <v>7809</v>
      </c>
      <c r="B7692" t="s">
        <v>774</v>
      </c>
    </row>
    <row r="7693" spans="1:2">
      <c r="A7693" s="1" t="s">
        <v>7810</v>
      </c>
      <c r="B7693" t="s">
        <v>774</v>
      </c>
    </row>
    <row r="7694" spans="1:2">
      <c r="A7694" s="1" t="s">
        <v>7811</v>
      </c>
      <c r="B7694" t="s">
        <v>774</v>
      </c>
    </row>
    <row r="7695" spans="1:2">
      <c r="A7695" s="1" t="s">
        <v>7812</v>
      </c>
      <c r="B7695" t="s">
        <v>774</v>
      </c>
    </row>
    <row r="7696" spans="1:2">
      <c r="A7696" s="1" t="s">
        <v>7813</v>
      </c>
      <c r="B7696" t="s">
        <v>774</v>
      </c>
    </row>
    <row r="7697" spans="1:2">
      <c r="A7697" s="1" t="s">
        <v>7814</v>
      </c>
      <c r="B7697" t="s">
        <v>774</v>
      </c>
    </row>
    <row r="7698" spans="1:2">
      <c r="A7698" s="1" t="s">
        <v>7815</v>
      </c>
      <c r="B7698" t="s">
        <v>774</v>
      </c>
    </row>
    <row r="7699" spans="1:2">
      <c r="A7699" s="1" t="s">
        <v>7816</v>
      </c>
      <c r="B7699" t="s">
        <v>774</v>
      </c>
    </row>
    <row r="7700" spans="1:2">
      <c r="A7700" s="1" t="s">
        <v>7817</v>
      </c>
      <c r="B7700" t="s">
        <v>774</v>
      </c>
    </row>
    <row r="7701" spans="1:2">
      <c r="A7701" s="1" t="s">
        <v>7818</v>
      </c>
      <c r="B7701" t="s">
        <v>774</v>
      </c>
    </row>
    <row r="7702" spans="1:2">
      <c r="A7702" s="1" t="s">
        <v>7819</v>
      </c>
      <c r="B7702" t="s">
        <v>774</v>
      </c>
    </row>
    <row r="7703" spans="1:2">
      <c r="A7703" s="1" t="s">
        <v>7820</v>
      </c>
      <c r="B7703" t="s">
        <v>774</v>
      </c>
    </row>
    <row r="7704" spans="1:2">
      <c r="A7704" s="1" t="s">
        <v>7821</v>
      </c>
      <c r="B7704" t="s">
        <v>774</v>
      </c>
    </row>
    <row r="7705" spans="1:2">
      <c r="A7705" s="1" t="s">
        <v>7822</v>
      </c>
      <c r="B7705" t="s">
        <v>774</v>
      </c>
    </row>
    <row r="7706" spans="1:2">
      <c r="A7706" s="1" t="s">
        <v>7823</v>
      </c>
      <c r="B7706" t="s">
        <v>774</v>
      </c>
    </row>
    <row r="7707" spans="1:2">
      <c r="A7707" s="1" t="s">
        <v>7824</v>
      </c>
      <c r="B7707" t="s">
        <v>774</v>
      </c>
    </row>
    <row r="7708" spans="1:2">
      <c r="A7708" s="1" t="s">
        <v>7825</v>
      </c>
      <c r="B7708" t="s">
        <v>774</v>
      </c>
    </row>
    <row r="7709" spans="1:2">
      <c r="A7709" s="1" t="s">
        <v>7826</v>
      </c>
      <c r="B7709" t="s">
        <v>774</v>
      </c>
    </row>
    <row r="7710" spans="1:2">
      <c r="A7710" s="1" t="s">
        <v>7827</v>
      </c>
      <c r="B7710" t="s">
        <v>774</v>
      </c>
    </row>
    <row r="7711" spans="1:2">
      <c r="A7711" s="1" t="s">
        <v>7828</v>
      </c>
      <c r="B7711" t="s">
        <v>774</v>
      </c>
    </row>
    <row r="7712" spans="1:2">
      <c r="A7712" s="1" t="s">
        <v>7829</v>
      </c>
      <c r="B7712" t="s">
        <v>774</v>
      </c>
    </row>
    <row r="7713" spans="1:2">
      <c r="A7713" s="1" t="s">
        <v>7830</v>
      </c>
      <c r="B7713" t="s">
        <v>774</v>
      </c>
    </row>
    <row r="7714" spans="1:2">
      <c r="A7714" s="1" t="s">
        <v>7831</v>
      </c>
      <c r="B7714" t="s">
        <v>774</v>
      </c>
    </row>
    <row r="7715" spans="1:2">
      <c r="A7715" s="1" t="s">
        <v>7832</v>
      </c>
      <c r="B7715" t="s">
        <v>774</v>
      </c>
    </row>
    <row r="7716" spans="1:2">
      <c r="A7716" s="1" t="s">
        <v>7833</v>
      </c>
      <c r="B7716" t="s">
        <v>774</v>
      </c>
    </row>
    <row r="7717" spans="1:2">
      <c r="A7717" s="1" t="s">
        <v>7834</v>
      </c>
      <c r="B7717" t="s">
        <v>774</v>
      </c>
    </row>
    <row r="7718" spans="1:2">
      <c r="A7718" s="1" t="s">
        <v>7835</v>
      </c>
      <c r="B7718" t="s">
        <v>774</v>
      </c>
    </row>
    <row r="7719" spans="1:2">
      <c r="A7719" s="1" t="s">
        <v>7836</v>
      </c>
      <c r="B7719" t="s">
        <v>774</v>
      </c>
    </row>
    <row r="7720" spans="1:2">
      <c r="A7720" s="1" t="s">
        <v>7837</v>
      </c>
      <c r="B7720" t="s">
        <v>774</v>
      </c>
    </row>
    <row r="7721" spans="1:2">
      <c r="A7721" s="1" t="s">
        <v>7838</v>
      </c>
      <c r="B7721" t="s">
        <v>774</v>
      </c>
    </row>
    <row r="7722" spans="1:2">
      <c r="A7722" s="1" t="s">
        <v>7839</v>
      </c>
      <c r="B7722" t="s">
        <v>774</v>
      </c>
    </row>
    <row r="7723" spans="1:2">
      <c r="A7723" s="1" t="s">
        <v>7840</v>
      </c>
      <c r="B7723" t="s">
        <v>774</v>
      </c>
    </row>
    <row r="7724" spans="1:2">
      <c r="A7724" s="1" t="s">
        <v>7841</v>
      </c>
      <c r="B7724" t="s">
        <v>774</v>
      </c>
    </row>
    <row r="7725" spans="1:2">
      <c r="A7725" s="1" t="s">
        <v>7842</v>
      </c>
      <c r="B7725" t="s">
        <v>774</v>
      </c>
    </row>
    <row r="7726" spans="1:2">
      <c r="A7726" s="1" t="s">
        <v>7843</v>
      </c>
      <c r="B7726" t="s">
        <v>774</v>
      </c>
    </row>
    <row r="7727" spans="1:2">
      <c r="A7727" s="1" t="s">
        <v>7844</v>
      </c>
      <c r="B7727" t="s">
        <v>774</v>
      </c>
    </row>
    <row r="7728" spans="1:2">
      <c r="A7728" s="1" t="s">
        <v>7845</v>
      </c>
      <c r="B7728" t="s">
        <v>774</v>
      </c>
    </row>
    <row r="7729" spans="1:2">
      <c r="A7729" s="1" t="s">
        <v>7846</v>
      </c>
      <c r="B7729" t="s">
        <v>774</v>
      </c>
    </row>
    <row r="7730" spans="1:2">
      <c r="A7730" s="1" t="s">
        <v>7847</v>
      </c>
      <c r="B7730" t="s">
        <v>774</v>
      </c>
    </row>
    <row r="7731" spans="1:2">
      <c r="A7731" s="1" t="s">
        <v>7848</v>
      </c>
      <c r="B7731" t="s">
        <v>774</v>
      </c>
    </row>
    <row r="7732" spans="1:2">
      <c r="A7732" s="1" t="s">
        <v>7849</v>
      </c>
      <c r="B7732" t="s">
        <v>774</v>
      </c>
    </row>
    <row r="7733" spans="1:2">
      <c r="A7733" s="1" t="s">
        <v>7850</v>
      </c>
      <c r="B7733" t="s">
        <v>774</v>
      </c>
    </row>
    <row r="7734" spans="1:2">
      <c r="A7734" s="1" t="s">
        <v>7851</v>
      </c>
      <c r="B7734" t="s">
        <v>774</v>
      </c>
    </row>
    <row r="7735" spans="1:2">
      <c r="A7735" s="1" t="s">
        <v>7852</v>
      </c>
      <c r="B7735" t="s">
        <v>774</v>
      </c>
    </row>
    <row r="7736" spans="1:2">
      <c r="A7736" s="1" t="s">
        <v>7853</v>
      </c>
      <c r="B7736" t="s">
        <v>774</v>
      </c>
    </row>
    <row r="7737" spans="1:2">
      <c r="A7737" s="1" t="s">
        <v>7854</v>
      </c>
      <c r="B7737" t="s">
        <v>774</v>
      </c>
    </row>
    <row r="7738" spans="1:2">
      <c r="A7738" s="1" t="s">
        <v>7855</v>
      </c>
      <c r="B7738" t="s">
        <v>774</v>
      </c>
    </row>
    <row r="7739" spans="1:2">
      <c r="A7739" s="1" t="s">
        <v>7856</v>
      </c>
      <c r="B7739" t="s">
        <v>774</v>
      </c>
    </row>
    <row r="7740" spans="1:2">
      <c r="A7740" s="1" t="s">
        <v>7857</v>
      </c>
      <c r="B7740" t="s">
        <v>774</v>
      </c>
    </row>
    <row r="7741" spans="1:2">
      <c r="A7741" s="1" t="s">
        <v>7858</v>
      </c>
      <c r="B7741" t="s">
        <v>774</v>
      </c>
    </row>
    <row r="7742" spans="1:2">
      <c r="A7742" s="1" t="s">
        <v>7859</v>
      </c>
      <c r="B7742" t="s">
        <v>774</v>
      </c>
    </row>
    <row r="7743" spans="1:2">
      <c r="A7743" s="1" t="s">
        <v>7860</v>
      </c>
      <c r="B7743" t="s">
        <v>774</v>
      </c>
    </row>
    <row r="7744" spans="1:2">
      <c r="A7744" s="1" t="s">
        <v>7861</v>
      </c>
      <c r="B7744" t="s">
        <v>774</v>
      </c>
    </row>
    <row r="7745" spans="1:2">
      <c r="A7745" s="1" t="s">
        <v>7862</v>
      </c>
      <c r="B7745" t="s">
        <v>774</v>
      </c>
    </row>
    <row r="7746" spans="1:2">
      <c r="A7746" s="1" t="s">
        <v>7863</v>
      </c>
      <c r="B7746" t="s">
        <v>774</v>
      </c>
    </row>
    <row r="7747" spans="1:2">
      <c r="A7747" s="1" t="s">
        <v>7864</v>
      </c>
      <c r="B7747" t="s">
        <v>774</v>
      </c>
    </row>
    <row r="7748" spans="1:2">
      <c r="A7748" s="1" t="s">
        <v>7865</v>
      </c>
      <c r="B7748" t="s">
        <v>774</v>
      </c>
    </row>
    <row r="7749" spans="1:2">
      <c r="A7749" s="1" t="s">
        <v>7866</v>
      </c>
      <c r="B7749" t="s">
        <v>774</v>
      </c>
    </row>
    <row r="7750" spans="1:2">
      <c r="A7750" s="1" t="s">
        <v>7867</v>
      </c>
      <c r="B7750" t="s">
        <v>774</v>
      </c>
    </row>
    <row r="7751" spans="1:2">
      <c r="A7751" s="1" t="s">
        <v>7868</v>
      </c>
      <c r="B7751" t="s">
        <v>774</v>
      </c>
    </row>
    <row r="7752" spans="1:2">
      <c r="A7752" s="1" t="s">
        <v>7869</v>
      </c>
      <c r="B7752" t="s">
        <v>774</v>
      </c>
    </row>
    <row r="7753" spans="1:2">
      <c r="A7753" s="1" t="s">
        <v>7870</v>
      </c>
      <c r="B7753" t="s">
        <v>774</v>
      </c>
    </row>
    <row r="7754" spans="1:2">
      <c r="A7754" s="1" t="s">
        <v>7871</v>
      </c>
      <c r="B7754" t="s">
        <v>774</v>
      </c>
    </row>
    <row r="7755" spans="1:2">
      <c r="A7755" s="1" t="s">
        <v>7872</v>
      </c>
      <c r="B7755" t="s">
        <v>774</v>
      </c>
    </row>
    <row r="7756" spans="1:2">
      <c r="A7756" s="1" t="s">
        <v>7873</v>
      </c>
      <c r="B7756" t="s">
        <v>774</v>
      </c>
    </row>
    <row r="7757" spans="1:2">
      <c r="A7757" s="1" t="s">
        <v>7874</v>
      </c>
      <c r="B7757" t="s">
        <v>774</v>
      </c>
    </row>
    <row r="7758" spans="1:2">
      <c r="A7758" s="1" t="s">
        <v>7875</v>
      </c>
      <c r="B7758" t="s">
        <v>774</v>
      </c>
    </row>
    <row r="7759" spans="1:2">
      <c r="A7759" s="1" t="s">
        <v>458</v>
      </c>
      <c r="B7759" t="s">
        <v>774</v>
      </c>
    </row>
    <row r="7760" spans="1:2">
      <c r="A7760" s="1" t="s">
        <v>7876</v>
      </c>
      <c r="B7760" t="s">
        <v>774</v>
      </c>
    </row>
    <row r="7761" spans="1:2">
      <c r="A7761" s="1" t="s">
        <v>7877</v>
      </c>
      <c r="B7761" t="s">
        <v>774</v>
      </c>
    </row>
    <row r="7762" spans="1:2">
      <c r="A7762" s="1" t="s">
        <v>7878</v>
      </c>
      <c r="B7762" t="s">
        <v>774</v>
      </c>
    </row>
    <row r="7763" spans="1:2">
      <c r="A7763" s="1" t="s">
        <v>7879</v>
      </c>
      <c r="B7763" t="s">
        <v>774</v>
      </c>
    </row>
    <row r="7764" spans="1:2">
      <c r="A7764" s="1" t="s">
        <v>7880</v>
      </c>
      <c r="B7764" t="s">
        <v>774</v>
      </c>
    </row>
    <row r="7765" spans="1:2">
      <c r="A7765" s="1" t="s">
        <v>7881</v>
      </c>
      <c r="B7765" t="s">
        <v>774</v>
      </c>
    </row>
    <row r="7766" spans="1:2">
      <c r="A7766" s="1" t="s">
        <v>7882</v>
      </c>
      <c r="B7766" t="s">
        <v>774</v>
      </c>
    </row>
    <row r="7767" spans="1:2">
      <c r="A7767" s="1" t="s">
        <v>7883</v>
      </c>
      <c r="B7767" t="s">
        <v>774</v>
      </c>
    </row>
    <row r="7768" spans="1:2">
      <c r="A7768" s="1" t="s">
        <v>7884</v>
      </c>
      <c r="B7768" t="s">
        <v>774</v>
      </c>
    </row>
    <row r="7769" spans="1:2">
      <c r="A7769" s="1" t="s">
        <v>7885</v>
      </c>
      <c r="B7769" t="s">
        <v>774</v>
      </c>
    </row>
    <row r="7770" spans="1:2">
      <c r="A7770" s="1" t="s">
        <v>7886</v>
      </c>
      <c r="B7770" t="s">
        <v>774</v>
      </c>
    </row>
    <row r="7771" spans="1:2">
      <c r="A7771" s="1" t="s">
        <v>7887</v>
      </c>
      <c r="B7771" t="s">
        <v>774</v>
      </c>
    </row>
    <row r="7772" spans="1:2">
      <c r="A7772" s="1" t="s">
        <v>7888</v>
      </c>
      <c r="B7772" t="s">
        <v>774</v>
      </c>
    </row>
    <row r="7773" spans="1:2">
      <c r="A7773" s="1" t="s">
        <v>7889</v>
      </c>
      <c r="B7773" t="s">
        <v>774</v>
      </c>
    </row>
    <row r="7774" spans="1:2">
      <c r="A7774" s="1" t="s">
        <v>7890</v>
      </c>
      <c r="B7774" t="s">
        <v>774</v>
      </c>
    </row>
    <row r="7775" spans="1:2">
      <c r="A7775" s="1" t="s">
        <v>7891</v>
      </c>
      <c r="B7775" t="s">
        <v>774</v>
      </c>
    </row>
    <row r="7776" spans="1:2">
      <c r="A7776" s="1" t="s">
        <v>7892</v>
      </c>
      <c r="B7776" t="s">
        <v>774</v>
      </c>
    </row>
    <row r="7777" spans="1:2">
      <c r="A7777" s="1" t="s">
        <v>7893</v>
      </c>
      <c r="B7777" t="s">
        <v>774</v>
      </c>
    </row>
    <row r="7778" spans="1:2">
      <c r="A7778" s="1" t="s">
        <v>7894</v>
      </c>
      <c r="B7778" t="s">
        <v>774</v>
      </c>
    </row>
    <row r="7779" spans="1:2">
      <c r="A7779" s="1" t="s">
        <v>7895</v>
      </c>
      <c r="B7779" t="s">
        <v>774</v>
      </c>
    </row>
    <row r="7780" spans="1:2">
      <c r="A7780" s="1" t="s">
        <v>7896</v>
      </c>
      <c r="B7780" t="s">
        <v>774</v>
      </c>
    </row>
    <row r="7781" spans="1:2">
      <c r="A7781" s="1" t="s">
        <v>7897</v>
      </c>
      <c r="B7781" t="s">
        <v>774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774</v>
      </c>
    </row>
    <row r="7784" spans="1:2">
      <c r="A7784" s="1" t="s">
        <v>7900</v>
      </c>
      <c r="B7784" t="s">
        <v>774</v>
      </c>
    </row>
    <row r="7785" spans="1:2">
      <c r="A7785" s="1" t="s">
        <v>7901</v>
      </c>
      <c r="B7785" t="s">
        <v>774</v>
      </c>
    </row>
    <row r="7786" spans="1:2">
      <c r="A7786" s="1" t="s">
        <v>7902</v>
      </c>
      <c r="B7786" t="s">
        <v>774</v>
      </c>
    </row>
    <row r="7787" spans="1:2">
      <c r="A7787" s="1" t="s">
        <v>7903</v>
      </c>
      <c r="B7787" t="s">
        <v>774</v>
      </c>
    </row>
    <row r="7788" spans="1:2">
      <c r="A7788" s="1" t="s">
        <v>7904</v>
      </c>
      <c r="B7788" t="s">
        <v>774</v>
      </c>
    </row>
    <row r="7789" spans="1:2">
      <c r="A7789" s="1" t="s">
        <v>7905</v>
      </c>
      <c r="B7789" t="s">
        <v>774</v>
      </c>
    </row>
    <row r="7790" spans="1:2">
      <c r="A7790" s="1" t="s">
        <v>7906</v>
      </c>
      <c r="B7790" t="s">
        <v>774</v>
      </c>
    </row>
    <row r="7791" spans="1:2">
      <c r="A7791" s="1" t="s">
        <v>7907</v>
      </c>
      <c r="B7791" t="s">
        <v>774</v>
      </c>
    </row>
    <row r="7792" spans="1:2">
      <c r="A7792" s="1" t="s">
        <v>7908</v>
      </c>
      <c r="B7792" t="s">
        <v>774</v>
      </c>
    </row>
    <row r="7793" spans="1:2">
      <c r="A7793" s="1" t="s">
        <v>7909</v>
      </c>
      <c r="B7793" t="s">
        <v>774</v>
      </c>
    </row>
    <row r="7794" spans="1:2">
      <c r="A7794" s="1" t="s">
        <v>7910</v>
      </c>
      <c r="B7794" t="s">
        <v>774</v>
      </c>
    </row>
    <row r="7795" spans="1:2">
      <c r="A7795" s="1" t="s">
        <v>7911</v>
      </c>
      <c r="B7795" t="s">
        <v>774</v>
      </c>
    </row>
    <row r="7796" spans="1:2">
      <c r="A7796" s="1" t="s">
        <v>7912</v>
      </c>
      <c r="B7796" t="s">
        <v>774</v>
      </c>
    </row>
    <row r="7797" spans="1:2">
      <c r="A7797" s="1" t="s">
        <v>7913</v>
      </c>
      <c r="B7797" t="s">
        <v>774</v>
      </c>
    </row>
    <row r="7798" spans="1:2">
      <c r="A7798" s="1" t="s">
        <v>7914</v>
      </c>
      <c r="B7798" t="s">
        <v>774</v>
      </c>
    </row>
    <row r="7799" spans="1:2">
      <c r="A7799" s="1" t="s">
        <v>7915</v>
      </c>
      <c r="B7799" t="s">
        <v>774</v>
      </c>
    </row>
    <row r="7800" spans="1:2">
      <c r="A7800" s="1" t="s">
        <v>7916</v>
      </c>
      <c r="B7800" t="s">
        <v>774</v>
      </c>
    </row>
    <row r="7801" spans="1:2">
      <c r="A7801" s="1" t="s">
        <v>7917</v>
      </c>
      <c r="B7801" t="s">
        <v>774</v>
      </c>
    </row>
    <row r="7802" spans="1:2">
      <c r="A7802" s="1" t="s">
        <v>7918</v>
      </c>
      <c r="B7802" t="s">
        <v>774</v>
      </c>
    </row>
    <row r="7803" spans="1:2">
      <c r="A7803" s="1" t="s">
        <v>7919</v>
      </c>
      <c r="B7803" t="s">
        <v>774</v>
      </c>
    </row>
    <row r="7804" spans="1:2">
      <c r="A7804" s="1" t="s">
        <v>7920</v>
      </c>
      <c r="B7804" t="s">
        <v>774</v>
      </c>
    </row>
    <row r="7805" spans="1:2">
      <c r="A7805" s="1" t="s">
        <v>7921</v>
      </c>
      <c r="B7805" t="s">
        <v>774</v>
      </c>
    </row>
    <row r="7806" spans="1:2">
      <c r="A7806" s="1" t="s">
        <v>7922</v>
      </c>
      <c r="B7806" t="s">
        <v>774</v>
      </c>
    </row>
    <row r="7807" spans="1:2">
      <c r="A7807" s="1" t="s">
        <v>7923</v>
      </c>
      <c r="B7807" t="s">
        <v>774</v>
      </c>
    </row>
    <row r="7808" spans="1:2">
      <c r="A7808" s="1" t="s">
        <v>7924</v>
      </c>
      <c r="B7808" t="s">
        <v>774</v>
      </c>
    </row>
    <row r="7809" spans="1:2">
      <c r="A7809" s="1" t="s">
        <v>7925</v>
      </c>
      <c r="B7809" t="s">
        <v>774</v>
      </c>
    </row>
    <row r="7810" spans="1:2">
      <c r="A7810" s="1" t="s">
        <v>7926</v>
      </c>
      <c r="B7810" t="s">
        <v>774</v>
      </c>
    </row>
    <row r="7811" spans="1:2">
      <c r="A7811" s="1" t="s">
        <v>7927</v>
      </c>
      <c r="B7811" t="s">
        <v>774</v>
      </c>
    </row>
    <row r="7812" spans="1:2">
      <c r="A7812" s="1" t="s">
        <v>7928</v>
      </c>
      <c r="B7812" t="s">
        <v>774</v>
      </c>
    </row>
    <row r="7813" spans="1:2">
      <c r="A7813" s="1" t="s">
        <v>7929</v>
      </c>
      <c r="B7813" t="s">
        <v>774</v>
      </c>
    </row>
    <row r="7814" spans="1:2">
      <c r="A7814" s="1" t="s">
        <v>7930</v>
      </c>
      <c r="B7814" t="s">
        <v>774</v>
      </c>
    </row>
    <row r="7815" spans="1:2">
      <c r="A7815" s="1" t="s">
        <v>7931</v>
      </c>
      <c r="B7815" t="s">
        <v>774</v>
      </c>
    </row>
    <row r="7816" spans="1:2">
      <c r="A7816" s="1" t="s">
        <v>7932</v>
      </c>
      <c r="B7816" t="s">
        <v>774</v>
      </c>
    </row>
    <row r="7817" spans="1:2">
      <c r="A7817" s="1" t="s">
        <v>7933</v>
      </c>
      <c r="B7817" t="s">
        <v>774</v>
      </c>
    </row>
    <row r="7818" spans="1:2">
      <c r="A7818" s="1" t="s">
        <v>7934</v>
      </c>
      <c r="B7818" t="s">
        <v>774</v>
      </c>
    </row>
    <row r="7819" spans="1:2">
      <c r="A7819" s="1" t="s">
        <v>7935</v>
      </c>
      <c r="B7819" t="s">
        <v>774</v>
      </c>
    </row>
    <row r="7820" spans="1:2">
      <c r="A7820" s="1" t="s">
        <v>7936</v>
      </c>
      <c r="B7820" t="s">
        <v>774</v>
      </c>
    </row>
    <row r="7821" spans="1:2">
      <c r="A7821" s="1" t="s">
        <v>7937</v>
      </c>
      <c r="B7821" t="s">
        <v>774</v>
      </c>
    </row>
    <row r="7822" spans="1:2">
      <c r="A7822" s="1" t="s">
        <v>7938</v>
      </c>
      <c r="B7822" t="s">
        <v>774</v>
      </c>
    </row>
    <row r="7823" spans="1:2">
      <c r="A7823" s="1" t="s">
        <v>7939</v>
      </c>
      <c r="B7823" t="s">
        <v>774</v>
      </c>
    </row>
    <row r="7824" spans="1:2">
      <c r="A7824" s="1" t="s">
        <v>7940</v>
      </c>
      <c r="B7824" t="s">
        <v>774</v>
      </c>
    </row>
    <row r="7825" spans="1:2">
      <c r="A7825" s="1" t="s">
        <v>7941</v>
      </c>
      <c r="B7825" t="s">
        <v>774</v>
      </c>
    </row>
    <row r="7826" spans="1:2">
      <c r="A7826" s="1" t="s">
        <v>7942</v>
      </c>
      <c r="B7826" t="s">
        <v>774</v>
      </c>
    </row>
    <row r="7827" spans="1:2">
      <c r="A7827" s="1" t="s">
        <v>7943</v>
      </c>
      <c r="B7827" t="s">
        <v>774</v>
      </c>
    </row>
    <row r="7828" spans="1:2">
      <c r="A7828" s="1" t="s">
        <v>7944</v>
      </c>
      <c r="B7828" t="s">
        <v>774</v>
      </c>
    </row>
    <row r="7829" spans="1:2">
      <c r="A7829" s="1" t="s">
        <v>7945</v>
      </c>
      <c r="B7829" t="s">
        <v>774</v>
      </c>
    </row>
    <row r="7830" spans="1:2">
      <c r="A7830" s="1" t="s">
        <v>7946</v>
      </c>
      <c r="B7830" t="s">
        <v>774</v>
      </c>
    </row>
    <row r="7831" spans="1:2">
      <c r="A7831" s="1" t="s">
        <v>7947</v>
      </c>
      <c r="B7831" t="s">
        <v>774</v>
      </c>
    </row>
    <row r="7832" spans="1:2">
      <c r="A7832" s="1" t="s">
        <v>7948</v>
      </c>
      <c r="B7832" t="s">
        <v>774</v>
      </c>
    </row>
    <row r="7833" spans="1:2">
      <c r="A7833" s="1" t="s">
        <v>7949</v>
      </c>
      <c r="B7833" t="s">
        <v>774</v>
      </c>
    </row>
    <row r="7834" spans="1:2">
      <c r="A7834" s="1" t="s">
        <v>7950</v>
      </c>
      <c r="B7834" t="s">
        <v>774</v>
      </c>
    </row>
    <row r="7835" spans="1:2">
      <c r="A7835" s="1" t="s">
        <v>7951</v>
      </c>
      <c r="B7835" t="s">
        <v>774</v>
      </c>
    </row>
    <row r="7836" spans="1:2">
      <c r="A7836" s="1" t="s">
        <v>7952</v>
      </c>
      <c r="B7836" t="s">
        <v>774</v>
      </c>
    </row>
    <row r="7837" spans="1:2">
      <c r="A7837" s="1" t="s">
        <v>7953</v>
      </c>
      <c r="B7837" t="s">
        <v>774</v>
      </c>
    </row>
    <row r="7838" spans="1:2">
      <c r="A7838" s="1" t="s">
        <v>7954</v>
      </c>
      <c r="B7838" t="s">
        <v>774</v>
      </c>
    </row>
    <row r="7839" spans="1:2">
      <c r="A7839" s="1" t="s">
        <v>7955</v>
      </c>
      <c r="B7839" t="s">
        <v>774</v>
      </c>
    </row>
    <row r="7840" spans="1:2">
      <c r="A7840" s="1" t="s">
        <v>7956</v>
      </c>
      <c r="B7840" t="s">
        <v>774</v>
      </c>
    </row>
    <row r="7841" spans="1:2">
      <c r="A7841" s="1" t="s">
        <v>7957</v>
      </c>
      <c r="B7841" t="s">
        <v>774</v>
      </c>
    </row>
    <row r="7842" spans="1:2">
      <c r="A7842" s="1" t="s">
        <v>7958</v>
      </c>
      <c r="B7842" t="s">
        <v>774</v>
      </c>
    </row>
    <row r="7843" spans="1:2">
      <c r="A7843" s="1" t="s">
        <v>7959</v>
      </c>
      <c r="B7843" t="s">
        <v>774</v>
      </c>
    </row>
    <row r="7844" spans="1:2">
      <c r="A7844" s="1" t="s">
        <v>7960</v>
      </c>
      <c r="B7844" t="s">
        <v>774</v>
      </c>
    </row>
    <row r="7845" spans="1:2">
      <c r="A7845" s="1" t="s">
        <v>7961</v>
      </c>
      <c r="B7845" t="s">
        <v>774</v>
      </c>
    </row>
    <row r="7846" spans="1:2">
      <c r="A7846" s="1" t="s">
        <v>7962</v>
      </c>
      <c r="B7846" t="s">
        <v>774</v>
      </c>
    </row>
    <row r="7847" spans="1:2">
      <c r="A7847" s="1" t="s">
        <v>7963</v>
      </c>
      <c r="B7847" t="s">
        <v>774</v>
      </c>
    </row>
    <row r="7848" spans="1:2">
      <c r="A7848" s="1" t="s">
        <v>7964</v>
      </c>
      <c r="B7848" t="s">
        <v>774</v>
      </c>
    </row>
    <row r="7849" spans="1:2">
      <c r="A7849" s="1" t="s">
        <v>7965</v>
      </c>
      <c r="B7849" t="s">
        <v>774</v>
      </c>
    </row>
    <row r="7850" spans="1:2">
      <c r="A7850" s="1" t="s">
        <v>7966</v>
      </c>
      <c r="B7850" t="s">
        <v>774</v>
      </c>
    </row>
    <row r="7851" spans="1:2">
      <c r="A7851" s="1" t="s">
        <v>7967</v>
      </c>
      <c r="B7851" t="s">
        <v>774</v>
      </c>
    </row>
    <row r="7852" spans="1:2">
      <c r="A7852" s="1" t="s">
        <v>7968</v>
      </c>
      <c r="B7852" t="s">
        <v>774</v>
      </c>
    </row>
    <row r="7853" spans="1:2">
      <c r="A7853" s="1" t="s">
        <v>7969</v>
      </c>
      <c r="B7853" t="s">
        <v>774</v>
      </c>
    </row>
    <row r="7854" spans="1:2">
      <c r="A7854" s="1" t="s">
        <v>7970</v>
      </c>
      <c r="B7854" t="s">
        <v>774</v>
      </c>
    </row>
    <row r="7855" spans="1:2">
      <c r="A7855" s="1" t="s">
        <v>7971</v>
      </c>
      <c r="B7855" t="s">
        <v>774</v>
      </c>
    </row>
    <row r="7856" spans="1:2">
      <c r="A7856" s="1" t="s">
        <v>7972</v>
      </c>
      <c r="B7856" t="s">
        <v>774</v>
      </c>
    </row>
    <row r="7857" spans="1:2">
      <c r="A7857" s="1" t="s">
        <v>7973</v>
      </c>
      <c r="B7857" t="s">
        <v>774</v>
      </c>
    </row>
    <row r="7858" spans="1:2">
      <c r="A7858" s="1" t="s">
        <v>7974</v>
      </c>
      <c r="B7858" t="s">
        <v>774</v>
      </c>
    </row>
    <row r="7859" spans="1:2">
      <c r="A7859" s="1" t="s">
        <v>7975</v>
      </c>
      <c r="B7859" t="s">
        <v>774</v>
      </c>
    </row>
    <row r="7860" spans="1:2">
      <c r="A7860" s="1" t="s">
        <v>7976</v>
      </c>
      <c r="B7860" t="s">
        <v>774</v>
      </c>
    </row>
    <row r="7861" spans="1:2">
      <c r="A7861" s="1" t="s">
        <v>7977</v>
      </c>
      <c r="B7861" t="s">
        <v>774</v>
      </c>
    </row>
    <row r="7862" spans="1:2">
      <c r="A7862" s="1" t="s">
        <v>7978</v>
      </c>
      <c r="B7862" t="s">
        <v>774</v>
      </c>
    </row>
    <row r="7863" spans="1:2">
      <c r="A7863" s="1" t="s">
        <v>7979</v>
      </c>
      <c r="B7863" t="s">
        <v>774</v>
      </c>
    </row>
    <row r="7864" spans="1:2">
      <c r="A7864" s="1" t="s">
        <v>7980</v>
      </c>
      <c r="B7864" t="s">
        <v>774</v>
      </c>
    </row>
    <row r="7865" spans="1:2">
      <c r="A7865" s="1" t="s">
        <v>7981</v>
      </c>
      <c r="B7865" t="s">
        <v>774</v>
      </c>
    </row>
    <row r="7866" spans="1:2">
      <c r="A7866" s="1" t="s">
        <v>7982</v>
      </c>
      <c r="B7866" t="s">
        <v>774</v>
      </c>
    </row>
    <row r="7867" spans="1:2">
      <c r="A7867" s="1" t="s">
        <v>7983</v>
      </c>
      <c r="B7867" t="s">
        <v>774</v>
      </c>
    </row>
    <row r="7868" spans="1:2">
      <c r="A7868" s="1" t="s">
        <v>7984</v>
      </c>
      <c r="B7868" t="s">
        <v>774</v>
      </c>
    </row>
    <row r="7869" spans="1:2">
      <c r="A7869" s="1" t="s">
        <v>7985</v>
      </c>
      <c r="B7869" t="s">
        <v>774</v>
      </c>
    </row>
    <row r="7870" spans="1:2">
      <c r="A7870" s="1" t="s">
        <v>7986</v>
      </c>
      <c r="B7870" t="s">
        <v>774</v>
      </c>
    </row>
    <row r="7871" spans="1:2">
      <c r="A7871" s="1" t="s">
        <v>7987</v>
      </c>
      <c r="B7871" t="s">
        <v>774</v>
      </c>
    </row>
    <row r="7872" spans="1:2">
      <c r="A7872" s="1" t="s">
        <v>7988</v>
      </c>
      <c r="B7872" t="s">
        <v>774</v>
      </c>
    </row>
    <row r="7873" spans="1:2">
      <c r="A7873" s="1" t="s">
        <v>7989</v>
      </c>
      <c r="B7873" t="s">
        <v>774</v>
      </c>
    </row>
    <row r="7874" spans="1:2">
      <c r="A7874" s="1" t="s">
        <v>7990</v>
      </c>
      <c r="B7874" t="s">
        <v>774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774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774</v>
      </c>
    </row>
    <row r="7879" spans="1:2">
      <c r="A7879" s="1" t="s">
        <v>7995</v>
      </c>
      <c r="B7879" t="s">
        <v>774</v>
      </c>
    </row>
    <row r="7880" spans="1:2">
      <c r="A7880" s="1" t="s">
        <v>7996</v>
      </c>
      <c r="B7880" t="s">
        <v>774</v>
      </c>
    </row>
    <row r="7881" spans="1:2">
      <c r="A7881" s="1" t="s">
        <v>7997</v>
      </c>
      <c r="B7881" t="s">
        <v>774</v>
      </c>
    </row>
    <row r="7882" spans="1:2">
      <c r="A7882" s="1" t="s">
        <v>7998</v>
      </c>
      <c r="B7882" t="s">
        <v>774</v>
      </c>
    </row>
    <row r="7883" spans="1:2">
      <c r="A7883" s="1" t="s">
        <v>7999</v>
      </c>
      <c r="B7883" t="s">
        <v>774</v>
      </c>
    </row>
    <row r="7884" spans="1:2">
      <c r="A7884" s="1" t="s">
        <v>8000</v>
      </c>
      <c r="B7884" t="s">
        <v>774</v>
      </c>
    </row>
    <row r="7885" spans="1:2">
      <c r="A7885" s="1" t="s">
        <v>8001</v>
      </c>
      <c r="B7885" t="s">
        <v>774</v>
      </c>
    </row>
    <row r="7886" spans="1:2">
      <c r="A7886" s="1" t="s">
        <v>8002</v>
      </c>
      <c r="B7886" t="s">
        <v>774</v>
      </c>
    </row>
    <row r="7887" spans="1:2">
      <c r="A7887" s="1" t="s">
        <v>8003</v>
      </c>
      <c r="B7887" t="s">
        <v>774</v>
      </c>
    </row>
    <row r="7888" spans="1:2">
      <c r="A7888" s="1" t="s">
        <v>8004</v>
      </c>
      <c r="B7888" t="s">
        <v>774</v>
      </c>
    </row>
    <row r="7889" spans="1:2">
      <c r="A7889" s="1" t="s">
        <v>8005</v>
      </c>
      <c r="B7889" t="s">
        <v>774</v>
      </c>
    </row>
    <row r="7890" spans="1:2">
      <c r="A7890" s="1" t="s">
        <v>8006</v>
      </c>
      <c r="B7890" t="s">
        <v>774</v>
      </c>
    </row>
    <row r="7891" spans="1:2">
      <c r="A7891" s="1" t="s">
        <v>8007</v>
      </c>
      <c r="B7891" t="s">
        <v>774</v>
      </c>
    </row>
    <row r="7892" spans="1:2">
      <c r="A7892" s="1" t="s">
        <v>8008</v>
      </c>
      <c r="B7892" t="s">
        <v>774</v>
      </c>
    </row>
    <row r="7893" spans="1:2">
      <c r="A7893" s="1" t="s">
        <v>8009</v>
      </c>
      <c r="B7893" t="s">
        <v>774</v>
      </c>
    </row>
    <row r="7894" spans="1:2">
      <c r="A7894" s="1" t="s">
        <v>8010</v>
      </c>
      <c r="B7894" t="s">
        <v>774</v>
      </c>
    </row>
    <row r="7895" spans="1:2">
      <c r="A7895" s="1" t="s">
        <v>8011</v>
      </c>
      <c r="B7895" t="s">
        <v>774</v>
      </c>
    </row>
    <row r="7896" spans="1:2">
      <c r="A7896" s="1" t="s">
        <v>8012</v>
      </c>
      <c r="B7896" t="s">
        <v>774</v>
      </c>
    </row>
    <row r="7897" spans="1:2">
      <c r="A7897" s="1" t="s">
        <v>8013</v>
      </c>
      <c r="B7897" t="s">
        <v>774</v>
      </c>
    </row>
    <row r="7898" spans="1:2">
      <c r="A7898" s="1" t="s">
        <v>8014</v>
      </c>
      <c r="B7898" t="s">
        <v>774</v>
      </c>
    </row>
    <row r="7899" spans="1:2">
      <c r="A7899" s="1" t="s">
        <v>8015</v>
      </c>
      <c r="B7899" t="s">
        <v>774</v>
      </c>
    </row>
    <row r="7900" spans="1:2">
      <c r="A7900" s="1" t="s">
        <v>8016</v>
      </c>
      <c r="B7900" t="s">
        <v>774</v>
      </c>
    </row>
    <row r="7901" spans="1:2">
      <c r="A7901" s="1" t="s">
        <v>8017</v>
      </c>
      <c r="B7901" t="s">
        <v>774</v>
      </c>
    </row>
    <row r="7902" spans="1:2">
      <c r="A7902" s="1" t="s">
        <v>8018</v>
      </c>
      <c r="B7902" t="s">
        <v>774</v>
      </c>
    </row>
    <row r="7903" spans="1:2">
      <c r="A7903" s="1" t="s">
        <v>8019</v>
      </c>
      <c r="B7903" t="s">
        <v>774</v>
      </c>
    </row>
    <row r="7904" spans="1:2">
      <c r="A7904" s="1" t="s">
        <v>8020</v>
      </c>
      <c r="B7904" t="s">
        <v>774</v>
      </c>
    </row>
    <row r="7905" spans="1:2">
      <c r="A7905" s="1" t="s">
        <v>8021</v>
      </c>
      <c r="B7905" t="s">
        <v>774</v>
      </c>
    </row>
    <row r="7906" spans="1:2">
      <c r="A7906" s="1" t="s">
        <v>8022</v>
      </c>
      <c r="B7906" t="s">
        <v>774</v>
      </c>
    </row>
    <row r="7907" spans="1:2">
      <c r="A7907" s="1" t="s">
        <v>8023</v>
      </c>
      <c r="B7907" t="s">
        <v>774</v>
      </c>
    </row>
    <row r="7908" spans="1:2">
      <c r="A7908" s="1" t="s">
        <v>8024</v>
      </c>
      <c r="B7908" t="s">
        <v>774</v>
      </c>
    </row>
    <row r="7909" spans="1:2">
      <c r="A7909" s="1" t="s">
        <v>8025</v>
      </c>
      <c r="B7909" t="s">
        <v>774</v>
      </c>
    </row>
    <row r="7910" spans="1:2">
      <c r="A7910" s="1" t="s">
        <v>8026</v>
      </c>
      <c r="B7910" t="s">
        <v>774</v>
      </c>
    </row>
    <row r="7911" spans="1:2">
      <c r="A7911" s="1" t="s">
        <v>8027</v>
      </c>
      <c r="B7911" t="s">
        <v>774</v>
      </c>
    </row>
    <row r="7912" spans="1:2">
      <c r="A7912" s="1" t="s">
        <v>8028</v>
      </c>
      <c r="B7912" t="s">
        <v>774</v>
      </c>
    </row>
    <row r="7913" spans="1:2">
      <c r="A7913" s="1" t="s">
        <v>8029</v>
      </c>
      <c r="B7913" t="s">
        <v>774</v>
      </c>
    </row>
    <row r="7914" spans="1:2">
      <c r="A7914" s="1" t="s">
        <v>8030</v>
      </c>
      <c r="B7914" t="s">
        <v>774</v>
      </c>
    </row>
    <row r="7915" spans="1:2">
      <c r="A7915" s="1" t="s">
        <v>8031</v>
      </c>
      <c r="B7915" t="s">
        <v>774</v>
      </c>
    </row>
    <row r="7916" spans="1:2">
      <c r="A7916" s="1" t="s">
        <v>8032</v>
      </c>
      <c r="B7916" t="s">
        <v>774</v>
      </c>
    </row>
    <row r="7917" spans="1:2">
      <c r="A7917" s="1" t="s">
        <v>8033</v>
      </c>
      <c r="B7917" t="s">
        <v>774</v>
      </c>
    </row>
    <row r="7918" spans="1:2">
      <c r="A7918" s="1" t="s">
        <v>8034</v>
      </c>
      <c r="B7918" t="s">
        <v>774</v>
      </c>
    </row>
    <row r="7919" spans="1:2">
      <c r="A7919" s="1" t="s">
        <v>8035</v>
      </c>
      <c r="B7919" t="s">
        <v>774</v>
      </c>
    </row>
    <row r="7920" spans="1:2">
      <c r="A7920" s="1" t="s">
        <v>8036</v>
      </c>
      <c r="B7920" t="s">
        <v>774</v>
      </c>
    </row>
    <row r="7921" spans="1:2">
      <c r="A7921" s="1" t="s">
        <v>8037</v>
      </c>
      <c r="B7921" t="s">
        <v>774</v>
      </c>
    </row>
    <row r="7922" spans="1:2">
      <c r="A7922" s="1" t="s">
        <v>8038</v>
      </c>
      <c r="B7922" t="s">
        <v>774</v>
      </c>
    </row>
    <row r="7923" spans="1:2">
      <c r="A7923" s="1" t="s">
        <v>8039</v>
      </c>
      <c r="B7923" t="s">
        <v>774</v>
      </c>
    </row>
    <row r="7924" spans="1:2">
      <c r="A7924" s="1" t="s">
        <v>8040</v>
      </c>
      <c r="B7924" t="s">
        <v>774</v>
      </c>
    </row>
    <row r="7925" spans="1:2">
      <c r="A7925" s="1" t="s">
        <v>8041</v>
      </c>
      <c r="B7925" t="s">
        <v>774</v>
      </c>
    </row>
    <row r="7926" spans="1:2">
      <c r="A7926" s="1" t="s">
        <v>8042</v>
      </c>
      <c r="B7926" t="s">
        <v>774</v>
      </c>
    </row>
    <row r="7927" spans="1:2">
      <c r="A7927" s="1" t="s">
        <v>8043</v>
      </c>
      <c r="B7927" t="s">
        <v>774</v>
      </c>
    </row>
    <row r="7928" spans="1:2">
      <c r="A7928" s="1" t="s">
        <v>8044</v>
      </c>
      <c r="B7928" t="s">
        <v>774</v>
      </c>
    </row>
    <row r="7929" spans="1:2">
      <c r="A7929" s="1" t="s">
        <v>8045</v>
      </c>
      <c r="B7929" t="s">
        <v>774</v>
      </c>
    </row>
    <row r="7930" spans="1:2">
      <c r="A7930" s="1" t="s">
        <v>8046</v>
      </c>
      <c r="B7930" t="s">
        <v>774</v>
      </c>
    </row>
    <row r="7931" spans="1:2">
      <c r="A7931" s="1" t="s">
        <v>8047</v>
      </c>
      <c r="B7931" t="s">
        <v>774</v>
      </c>
    </row>
    <row r="7932" spans="1:2">
      <c r="A7932" s="1" t="s">
        <v>8048</v>
      </c>
      <c r="B7932" t="s">
        <v>774</v>
      </c>
    </row>
    <row r="7933" spans="1:2">
      <c r="A7933" s="1" t="s">
        <v>8049</v>
      </c>
      <c r="B7933" t="s">
        <v>774</v>
      </c>
    </row>
    <row r="7934" spans="1:2">
      <c r="A7934" s="1" t="s">
        <v>8050</v>
      </c>
      <c r="B7934" t="s">
        <v>774</v>
      </c>
    </row>
    <row r="7935" spans="1:2">
      <c r="A7935" s="1" t="s">
        <v>8051</v>
      </c>
      <c r="B7935" t="s">
        <v>774</v>
      </c>
    </row>
    <row r="7936" spans="1:2">
      <c r="A7936" s="1" t="s">
        <v>8052</v>
      </c>
      <c r="B7936" t="s">
        <v>774</v>
      </c>
    </row>
    <row r="7937" spans="1:2">
      <c r="A7937" s="1" t="s">
        <v>8053</v>
      </c>
      <c r="B7937" t="s">
        <v>774</v>
      </c>
    </row>
    <row r="7938" spans="1:2">
      <c r="A7938" s="1" t="s">
        <v>8054</v>
      </c>
      <c r="B7938" t="s">
        <v>774</v>
      </c>
    </row>
    <row r="7939" spans="1:2">
      <c r="A7939" s="1" t="s">
        <v>8055</v>
      </c>
      <c r="B7939" t="s">
        <v>774</v>
      </c>
    </row>
    <row r="7940" spans="1:2">
      <c r="A7940" s="1" t="s">
        <v>8056</v>
      </c>
      <c r="B7940" t="s">
        <v>774</v>
      </c>
    </row>
    <row r="7941" spans="1:2">
      <c r="A7941" s="1" t="s">
        <v>8057</v>
      </c>
      <c r="B7941" t="s">
        <v>774</v>
      </c>
    </row>
    <row r="7942" spans="1:2">
      <c r="A7942" s="1" t="s">
        <v>8058</v>
      </c>
      <c r="B7942" t="s">
        <v>774</v>
      </c>
    </row>
    <row r="7943" spans="1:2">
      <c r="A7943" s="1" t="s">
        <v>8059</v>
      </c>
      <c r="B7943" t="s">
        <v>774</v>
      </c>
    </row>
    <row r="7944" spans="1:2">
      <c r="A7944" s="1" t="s">
        <v>8060</v>
      </c>
      <c r="B7944" t="s">
        <v>774</v>
      </c>
    </row>
    <row r="7945" spans="1:2">
      <c r="A7945" s="1" t="s">
        <v>8061</v>
      </c>
      <c r="B7945" t="s">
        <v>774</v>
      </c>
    </row>
    <row r="7946" spans="1:2">
      <c r="A7946" s="1" t="s">
        <v>8062</v>
      </c>
      <c r="B7946" t="s">
        <v>774</v>
      </c>
    </row>
    <row r="7947" spans="1:2">
      <c r="A7947" s="1" t="s">
        <v>8063</v>
      </c>
      <c r="B7947" t="s">
        <v>774</v>
      </c>
    </row>
    <row r="7948" spans="1:2">
      <c r="A7948" s="1" t="s">
        <v>8064</v>
      </c>
      <c r="B7948" t="s">
        <v>774</v>
      </c>
    </row>
    <row r="7949" spans="1:2">
      <c r="A7949" s="1" t="s">
        <v>8065</v>
      </c>
      <c r="B7949" t="s">
        <v>774</v>
      </c>
    </row>
    <row r="7950" spans="1:2">
      <c r="A7950" s="1" t="s">
        <v>8066</v>
      </c>
      <c r="B7950" t="s">
        <v>774</v>
      </c>
    </row>
    <row r="7951" spans="1:2">
      <c r="A7951" s="1" t="s">
        <v>8067</v>
      </c>
      <c r="B7951" t="s">
        <v>774</v>
      </c>
    </row>
    <row r="7952" spans="1:2">
      <c r="A7952" s="1" t="s">
        <v>8068</v>
      </c>
      <c r="B7952" t="s">
        <v>774</v>
      </c>
    </row>
    <row r="7953" spans="1:2">
      <c r="A7953" s="1" t="s">
        <v>8069</v>
      </c>
      <c r="B7953" t="s">
        <v>774</v>
      </c>
    </row>
    <row r="7954" spans="1:2">
      <c r="A7954" s="1" t="s">
        <v>8070</v>
      </c>
      <c r="B7954" t="s">
        <v>774</v>
      </c>
    </row>
    <row r="7955" spans="1:2">
      <c r="A7955" s="1" t="s">
        <v>8071</v>
      </c>
      <c r="B7955" t="s">
        <v>774</v>
      </c>
    </row>
    <row r="7956" spans="1:2">
      <c r="A7956" s="1" t="s">
        <v>8072</v>
      </c>
      <c r="B7956" t="s">
        <v>774</v>
      </c>
    </row>
    <row r="7957" spans="1:2">
      <c r="A7957" s="1" t="s">
        <v>8073</v>
      </c>
      <c r="B7957" t="s">
        <v>774</v>
      </c>
    </row>
    <row r="7958" spans="1:2">
      <c r="A7958" s="1" t="s">
        <v>8074</v>
      </c>
      <c r="B7958" t="s">
        <v>774</v>
      </c>
    </row>
    <row r="7959" spans="1:2">
      <c r="A7959" s="1" t="s">
        <v>8075</v>
      </c>
      <c r="B7959" t="s">
        <v>774</v>
      </c>
    </row>
    <row r="7960" spans="1:2">
      <c r="A7960" s="1" t="s">
        <v>8076</v>
      </c>
      <c r="B7960" t="s">
        <v>774</v>
      </c>
    </row>
    <row r="7961" spans="1:2">
      <c r="A7961" s="1" t="s">
        <v>8077</v>
      </c>
      <c r="B7961" t="s">
        <v>774</v>
      </c>
    </row>
    <row r="7962" spans="1:2">
      <c r="A7962" s="1" t="s">
        <v>8078</v>
      </c>
      <c r="B7962" t="s">
        <v>774</v>
      </c>
    </row>
    <row r="7963" spans="1:2">
      <c r="A7963" s="1" t="s">
        <v>8079</v>
      </c>
      <c r="B7963" t="s">
        <v>774</v>
      </c>
    </row>
    <row r="7964" spans="1:2">
      <c r="A7964" s="1" t="s">
        <v>8080</v>
      </c>
      <c r="B7964" t="s">
        <v>774</v>
      </c>
    </row>
    <row r="7965" spans="1:2">
      <c r="A7965" s="1" t="s">
        <v>8081</v>
      </c>
      <c r="B7965" t="s">
        <v>774</v>
      </c>
    </row>
    <row r="7966" spans="1:2">
      <c r="A7966" s="1" t="s">
        <v>8082</v>
      </c>
      <c r="B7966" t="s">
        <v>774</v>
      </c>
    </row>
    <row r="7967" spans="1:2">
      <c r="A7967" s="1" t="s">
        <v>8083</v>
      </c>
      <c r="B7967" t="s">
        <v>774</v>
      </c>
    </row>
    <row r="7968" spans="1:2">
      <c r="A7968" s="1" t="s">
        <v>8084</v>
      </c>
      <c r="B7968" t="s">
        <v>774</v>
      </c>
    </row>
    <row r="7969" spans="1:2">
      <c r="A7969" s="1" t="s">
        <v>8085</v>
      </c>
      <c r="B7969" t="s">
        <v>774</v>
      </c>
    </row>
    <row r="7970" spans="1:2">
      <c r="A7970" s="1" t="s">
        <v>8086</v>
      </c>
      <c r="B7970" t="s">
        <v>774</v>
      </c>
    </row>
    <row r="7971" spans="1:2">
      <c r="A7971" s="1" t="s">
        <v>8087</v>
      </c>
      <c r="B7971" t="s">
        <v>774</v>
      </c>
    </row>
    <row r="7972" spans="1:2">
      <c r="A7972" s="1" t="s">
        <v>8088</v>
      </c>
      <c r="B7972" t="s">
        <v>774</v>
      </c>
    </row>
    <row r="7973" spans="1:2">
      <c r="A7973" s="1" t="s">
        <v>8089</v>
      </c>
      <c r="B7973" t="s">
        <v>774</v>
      </c>
    </row>
    <row r="7974" spans="1:2">
      <c r="A7974" s="1" t="s">
        <v>8090</v>
      </c>
      <c r="B7974" t="s">
        <v>774</v>
      </c>
    </row>
    <row r="7975" spans="1:2">
      <c r="A7975" s="1" t="s">
        <v>8091</v>
      </c>
      <c r="B7975" t="s">
        <v>774</v>
      </c>
    </row>
    <row r="7976" spans="1:2">
      <c r="A7976" s="1" t="s">
        <v>8092</v>
      </c>
      <c r="B7976" t="s">
        <v>774</v>
      </c>
    </row>
    <row r="7977" spans="1:2">
      <c r="A7977" s="1" t="s">
        <v>8093</v>
      </c>
      <c r="B7977" t="s">
        <v>774</v>
      </c>
    </row>
    <row r="7978" spans="1:2">
      <c r="A7978" s="1" t="s">
        <v>8094</v>
      </c>
      <c r="B7978" t="s">
        <v>774</v>
      </c>
    </row>
    <row r="7979" spans="1:2">
      <c r="A7979" s="1" t="s">
        <v>8095</v>
      </c>
      <c r="B7979" t="s">
        <v>774</v>
      </c>
    </row>
    <row r="7980" spans="1:2">
      <c r="A7980" s="1" t="s">
        <v>8096</v>
      </c>
      <c r="B7980" t="s">
        <v>774</v>
      </c>
    </row>
    <row r="7981" spans="1:2">
      <c r="A7981" s="1" t="s">
        <v>8097</v>
      </c>
      <c r="B7981" t="s">
        <v>774</v>
      </c>
    </row>
    <row r="7982" spans="1:2">
      <c r="A7982" s="1" t="s">
        <v>8098</v>
      </c>
      <c r="B7982" t="s">
        <v>774</v>
      </c>
    </row>
    <row r="7983" spans="1:2">
      <c r="A7983" s="1" t="s">
        <v>8099</v>
      </c>
      <c r="B7983" t="s">
        <v>774</v>
      </c>
    </row>
    <row r="7984" spans="1:2">
      <c r="A7984" s="1" t="s">
        <v>8100</v>
      </c>
      <c r="B7984" t="s">
        <v>774</v>
      </c>
    </row>
    <row r="7985" spans="1:2">
      <c r="A7985" s="1" t="s">
        <v>8101</v>
      </c>
      <c r="B7985" t="s">
        <v>774</v>
      </c>
    </row>
    <row r="7986" spans="1:2">
      <c r="A7986" s="1" t="s">
        <v>8102</v>
      </c>
      <c r="B7986" t="s">
        <v>774</v>
      </c>
    </row>
    <row r="7987" spans="1:2">
      <c r="A7987" s="1" t="s">
        <v>8103</v>
      </c>
      <c r="B7987" t="s">
        <v>774</v>
      </c>
    </row>
    <row r="7988" spans="1:2">
      <c r="A7988" s="1" t="s">
        <v>8104</v>
      </c>
      <c r="B7988" t="s">
        <v>774</v>
      </c>
    </row>
    <row r="7989" spans="1:2">
      <c r="A7989" s="1" t="s">
        <v>8105</v>
      </c>
      <c r="B7989" t="s">
        <v>774</v>
      </c>
    </row>
    <row r="7990" spans="1:2">
      <c r="A7990" s="1" t="s">
        <v>8106</v>
      </c>
      <c r="B7990" t="s">
        <v>774</v>
      </c>
    </row>
    <row r="7991" spans="1:2">
      <c r="A7991" s="1" t="s">
        <v>8107</v>
      </c>
      <c r="B7991" t="s">
        <v>774</v>
      </c>
    </row>
    <row r="7992" spans="1:2">
      <c r="A7992" s="1" t="s">
        <v>8108</v>
      </c>
      <c r="B7992" t="s">
        <v>774</v>
      </c>
    </row>
    <row r="7993" spans="1:2">
      <c r="A7993" s="1" t="s">
        <v>8109</v>
      </c>
      <c r="B7993" t="s">
        <v>774</v>
      </c>
    </row>
    <row r="7994" spans="1:2">
      <c r="A7994" s="1" t="s">
        <v>8110</v>
      </c>
      <c r="B7994" t="s">
        <v>774</v>
      </c>
    </row>
    <row r="7995" spans="1:2">
      <c r="A7995" s="1" t="s">
        <v>8111</v>
      </c>
      <c r="B7995" t="s">
        <v>774</v>
      </c>
    </row>
    <row r="7996" spans="1:2">
      <c r="A7996" s="1" t="s">
        <v>8112</v>
      </c>
      <c r="B7996" t="s">
        <v>774</v>
      </c>
    </row>
    <row r="7997" spans="1:2">
      <c r="A7997" s="1" t="s">
        <v>8113</v>
      </c>
      <c r="B7997" t="s">
        <v>774</v>
      </c>
    </row>
    <row r="7998" spans="1:2">
      <c r="A7998" s="1" t="s">
        <v>8114</v>
      </c>
      <c r="B7998" t="s">
        <v>774</v>
      </c>
    </row>
    <row r="7999" spans="1:2">
      <c r="A7999" s="1" t="s">
        <v>8115</v>
      </c>
      <c r="B7999" t="s">
        <v>774</v>
      </c>
    </row>
    <row r="8000" spans="1:2">
      <c r="A8000" s="1" t="s">
        <v>8116</v>
      </c>
      <c r="B8000" t="s">
        <v>774</v>
      </c>
    </row>
    <row r="8001" spans="1:2">
      <c r="A8001" s="1" t="s">
        <v>8117</v>
      </c>
      <c r="B8001" t="s">
        <v>774</v>
      </c>
    </row>
    <row r="8002" spans="1:2">
      <c r="A8002" s="1" t="s">
        <v>8118</v>
      </c>
      <c r="B8002" t="s">
        <v>774</v>
      </c>
    </row>
    <row r="8003" spans="1:2">
      <c r="A8003" s="1" t="s">
        <v>8119</v>
      </c>
      <c r="B8003" t="s">
        <v>774</v>
      </c>
    </row>
    <row r="8004" spans="1:2">
      <c r="A8004" s="1" t="s">
        <v>8120</v>
      </c>
      <c r="B8004" t="s">
        <v>774</v>
      </c>
    </row>
    <row r="8005" spans="1:2">
      <c r="A8005" s="1" t="s">
        <v>8121</v>
      </c>
      <c r="B8005" t="s">
        <v>774</v>
      </c>
    </row>
    <row r="8006" spans="1:2">
      <c r="A8006" s="1" t="s">
        <v>8122</v>
      </c>
      <c r="B8006" t="s">
        <v>774</v>
      </c>
    </row>
    <row r="8007" spans="1:2">
      <c r="A8007" s="1" t="s">
        <v>8123</v>
      </c>
      <c r="B8007" t="s">
        <v>774</v>
      </c>
    </row>
    <row r="8008" spans="1:2">
      <c r="A8008" s="1" t="s">
        <v>8124</v>
      </c>
      <c r="B8008" t="s">
        <v>774</v>
      </c>
    </row>
    <row r="8009" spans="1:2">
      <c r="A8009" s="1" t="s">
        <v>8125</v>
      </c>
      <c r="B8009" t="s">
        <v>774</v>
      </c>
    </row>
    <row r="8010" spans="1:2">
      <c r="A8010" s="1" t="s">
        <v>8126</v>
      </c>
      <c r="B8010" t="s">
        <v>774</v>
      </c>
    </row>
    <row r="8011" spans="1:2">
      <c r="A8011" s="1" t="s">
        <v>8127</v>
      </c>
      <c r="B8011" t="s">
        <v>774</v>
      </c>
    </row>
    <row r="8012" spans="1:2">
      <c r="A8012" s="1" t="s">
        <v>8128</v>
      </c>
      <c r="B8012" t="s">
        <v>774</v>
      </c>
    </row>
    <row r="8013" spans="1:2">
      <c r="A8013" s="1" t="s">
        <v>8129</v>
      </c>
      <c r="B8013" t="s">
        <v>774</v>
      </c>
    </row>
    <row r="8014" spans="1:2">
      <c r="A8014" s="1" t="s">
        <v>8130</v>
      </c>
      <c r="B8014" t="s">
        <v>774</v>
      </c>
    </row>
    <row r="8015" spans="1:2">
      <c r="A8015" s="1" t="s">
        <v>8131</v>
      </c>
      <c r="B8015" t="s">
        <v>774</v>
      </c>
    </row>
    <row r="8016" spans="1:2">
      <c r="A8016" s="1" t="s">
        <v>8132</v>
      </c>
      <c r="B8016" t="s">
        <v>774</v>
      </c>
    </row>
    <row r="8017" spans="1:2">
      <c r="A8017" s="1" t="s">
        <v>8133</v>
      </c>
      <c r="B8017" t="s">
        <v>774</v>
      </c>
    </row>
    <row r="8018" spans="1:2">
      <c r="A8018" s="1" t="s">
        <v>8134</v>
      </c>
      <c r="B8018" t="s">
        <v>774</v>
      </c>
    </row>
    <row r="8019" spans="1:2">
      <c r="A8019" s="1" t="s">
        <v>8135</v>
      </c>
      <c r="B8019" t="s">
        <v>774</v>
      </c>
    </row>
    <row r="8020" spans="1:2">
      <c r="A8020" s="1" t="s">
        <v>8136</v>
      </c>
      <c r="B8020" t="s">
        <v>774</v>
      </c>
    </row>
    <row r="8021" spans="1:2">
      <c r="A8021" s="1" t="s">
        <v>8137</v>
      </c>
      <c r="B8021" t="s">
        <v>774</v>
      </c>
    </row>
    <row r="8022" spans="1:2">
      <c r="A8022" s="1" t="s">
        <v>214</v>
      </c>
      <c r="B8022" t="s">
        <v>10117</v>
      </c>
    </row>
    <row r="8023" spans="1:2">
      <c r="A8023" s="1" t="s">
        <v>8138</v>
      </c>
      <c r="B8023" t="s">
        <v>774</v>
      </c>
    </row>
    <row r="8024" spans="1:2">
      <c r="A8024" s="1" t="s">
        <v>8139</v>
      </c>
      <c r="B8024" t="s">
        <v>774</v>
      </c>
    </row>
    <row r="8025" spans="1:2">
      <c r="A8025" s="1" t="s">
        <v>8140</v>
      </c>
      <c r="B8025" t="s">
        <v>774</v>
      </c>
    </row>
    <row r="8026" spans="1:2">
      <c r="A8026" s="1" t="s">
        <v>8141</v>
      </c>
      <c r="B8026" t="s">
        <v>774</v>
      </c>
    </row>
    <row r="8027" spans="1:2">
      <c r="A8027" s="1" t="s">
        <v>8142</v>
      </c>
      <c r="B8027" t="s">
        <v>774</v>
      </c>
    </row>
    <row r="8028" spans="1:2">
      <c r="A8028" s="1" t="s">
        <v>8143</v>
      </c>
      <c r="B8028" t="s">
        <v>774</v>
      </c>
    </row>
    <row r="8029" spans="1:2">
      <c r="A8029" s="1" t="s">
        <v>8144</v>
      </c>
      <c r="B8029" t="s">
        <v>774</v>
      </c>
    </row>
    <row r="8030" spans="1:2">
      <c r="A8030" s="1" t="s">
        <v>8145</v>
      </c>
      <c r="B8030" t="s">
        <v>774</v>
      </c>
    </row>
    <row r="8031" spans="1:2">
      <c r="A8031" s="1" t="s">
        <v>8146</v>
      </c>
      <c r="B8031" t="s">
        <v>774</v>
      </c>
    </row>
    <row r="8032" spans="1:2">
      <c r="A8032" s="1" t="s">
        <v>8147</v>
      </c>
      <c r="B8032" t="s">
        <v>774</v>
      </c>
    </row>
    <row r="8033" spans="1:2">
      <c r="A8033" s="1" t="s">
        <v>8148</v>
      </c>
      <c r="B8033" t="s">
        <v>774</v>
      </c>
    </row>
    <row r="8034" spans="1:2">
      <c r="A8034" s="1" t="s">
        <v>8149</v>
      </c>
      <c r="B8034" t="s">
        <v>774</v>
      </c>
    </row>
    <row r="8035" spans="1:2">
      <c r="A8035" s="1" t="s">
        <v>8150</v>
      </c>
      <c r="B8035" t="s">
        <v>774</v>
      </c>
    </row>
    <row r="8036" spans="1:2">
      <c r="A8036" s="1" t="s">
        <v>8151</v>
      </c>
      <c r="B8036" t="s">
        <v>774</v>
      </c>
    </row>
    <row r="8037" spans="1:2">
      <c r="A8037" s="1" t="s">
        <v>8152</v>
      </c>
      <c r="B8037" t="s">
        <v>774</v>
      </c>
    </row>
    <row r="8038" spans="1:2">
      <c r="A8038" s="1" t="s">
        <v>8153</v>
      </c>
      <c r="B8038" t="s">
        <v>774</v>
      </c>
    </row>
    <row r="8039" spans="1:2">
      <c r="A8039" s="1" t="s">
        <v>8154</v>
      </c>
      <c r="B8039" t="s">
        <v>774</v>
      </c>
    </row>
    <row r="8040" spans="1:2">
      <c r="A8040" s="1" t="s">
        <v>8155</v>
      </c>
      <c r="B8040" t="s">
        <v>774</v>
      </c>
    </row>
    <row r="8041" spans="1:2">
      <c r="A8041" s="1" t="s">
        <v>8156</v>
      </c>
      <c r="B8041" t="s">
        <v>774</v>
      </c>
    </row>
    <row r="8042" spans="1:2">
      <c r="A8042" s="1" t="s">
        <v>8157</v>
      </c>
      <c r="B8042" t="s">
        <v>774</v>
      </c>
    </row>
    <row r="8043" spans="1:2">
      <c r="A8043" s="1" t="s">
        <v>8158</v>
      </c>
      <c r="B8043" t="s">
        <v>774</v>
      </c>
    </row>
    <row r="8044" spans="1:2">
      <c r="A8044" s="1" t="s">
        <v>8159</v>
      </c>
      <c r="B8044" t="s">
        <v>774</v>
      </c>
    </row>
    <row r="8045" spans="1:2">
      <c r="A8045" s="1" t="s">
        <v>8160</v>
      </c>
      <c r="B8045" t="s">
        <v>774</v>
      </c>
    </row>
    <row r="8046" spans="1:2">
      <c r="A8046" s="1" t="s">
        <v>8161</v>
      </c>
      <c r="B8046" t="s">
        <v>774</v>
      </c>
    </row>
    <row r="8047" spans="1:2">
      <c r="A8047" s="1" t="s">
        <v>8162</v>
      </c>
      <c r="B8047" t="s">
        <v>774</v>
      </c>
    </row>
    <row r="8048" spans="1:2">
      <c r="A8048" s="1" t="s">
        <v>8163</v>
      </c>
      <c r="B8048" t="s">
        <v>774</v>
      </c>
    </row>
    <row r="8049" spans="1:2">
      <c r="A8049" s="1" t="s">
        <v>8164</v>
      </c>
      <c r="B8049" t="s">
        <v>774</v>
      </c>
    </row>
    <row r="8050" spans="1:2">
      <c r="A8050" s="1" t="s">
        <v>8165</v>
      </c>
      <c r="B8050" t="s">
        <v>774</v>
      </c>
    </row>
    <row r="8051" spans="1:2">
      <c r="A8051" s="1" t="s">
        <v>8166</v>
      </c>
      <c r="B8051" t="s">
        <v>774</v>
      </c>
    </row>
    <row r="8052" spans="1:2">
      <c r="A8052" s="1" t="s">
        <v>8167</v>
      </c>
      <c r="B8052" t="s">
        <v>774</v>
      </c>
    </row>
    <row r="8053" spans="1:2">
      <c r="A8053" s="1" t="s">
        <v>8168</v>
      </c>
      <c r="B8053" t="s">
        <v>774</v>
      </c>
    </row>
    <row r="8054" spans="1:2">
      <c r="A8054" s="1" t="s">
        <v>8169</v>
      </c>
      <c r="B8054" t="s">
        <v>774</v>
      </c>
    </row>
    <row r="8055" spans="1:2">
      <c r="A8055" s="1" t="s">
        <v>8170</v>
      </c>
      <c r="B8055" t="s">
        <v>774</v>
      </c>
    </row>
    <row r="8056" spans="1:2">
      <c r="A8056" s="1" t="s">
        <v>8171</v>
      </c>
      <c r="B8056" t="s">
        <v>774</v>
      </c>
    </row>
    <row r="8057" spans="1:2">
      <c r="A8057" s="1" t="s">
        <v>8172</v>
      </c>
      <c r="B8057" t="s">
        <v>774</v>
      </c>
    </row>
    <row r="8058" spans="1:2">
      <c r="A8058" s="1" t="s">
        <v>8173</v>
      </c>
      <c r="B8058" t="s">
        <v>774</v>
      </c>
    </row>
    <row r="8059" spans="1:2">
      <c r="A8059" s="1" t="s">
        <v>8174</v>
      </c>
      <c r="B8059" t="s">
        <v>774</v>
      </c>
    </row>
    <row r="8060" spans="1:2">
      <c r="A8060" s="1" t="s">
        <v>8175</v>
      </c>
      <c r="B8060" t="s">
        <v>774</v>
      </c>
    </row>
    <row r="8061" spans="1:2">
      <c r="A8061" s="1" t="s">
        <v>8176</v>
      </c>
      <c r="B8061" t="s">
        <v>774</v>
      </c>
    </row>
    <row r="8062" spans="1:2">
      <c r="A8062" s="1" t="s">
        <v>8177</v>
      </c>
      <c r="B8062" t="s">
        <v>774</v>
      </c>
    </row>
    <row r="8063" spans="1:2">
      <c r="A8063" s="1" t="s">
        <v>8178</v>
      </c>
      <c r="B8063" t="s">
        <v>774</v>
      </c>
    </row>
    <row r="8064" spans="1:2">
      <c r="A8064" s="1" t="s">
        <v>8179</v>
      </c>
      <c r="B8064" t="s">
        <v>774</v>
      </c>
    </row>
    <row r="8065" spans="1:2">
      <c r="A8065" s="1" t="s">
        <v>8180</v>
      </c>
      <c r="B8065" t="s">
        <v>774</v>
      </c>
    </row>
    <row r="8066" spans="1:2">
      <c r="A8066" s="1" t="s">
        <v>8181</v>
      </c>
      <c r="B8066" t="s">
        <v>774</v>
      </c>
    </row>
    <row r="8067" spans="1:2">
      <c r="A8067" s="1" t="s">
        <v>8182</v>
      </c>
      <c r="B8067" t="s">
        <v>774</v>
      </c>
    </row>
    <row r="8068" spans="1:2">
      <c r="A8068" s="1" t="s">
        <v>8183</v>
      </c>
      <c r="B8068" t="s">
        <v>774</v>
      </c>
    </row>
    <row r="8069" spans="1:2">
      <c r="A8069" s="1" t="s">
        <v>8184</v>
      </c>
      <c r="B8069" t="s">
        <v>774</v>
      </c>
    </row>
    <row r="8070" spans="1:2">
      <c r="A8070" s="1" t="s">
        <v>8185</v>
      </c>
      <c r="B8070" t="s">
        <v>774</v>
      </c>
    </row>
    <row r="8071" spans="1:2">
      <c r="A8071" s="1" t="s">
        <v>8186</v>
      </c>
      <c r="B8071" t="s">
        <v>774</v>
      </c>
    </row>
    <row r="8072" spans="1:2">
      <c r="A8072" s="1" t="s">
        <v>8187</v>
      </c>
      <c r="B8072" t="s">
        <v>774</v>
      </c>
    </row>
    <row r="8073" spans="1:2">
      <c r="A8073" s="1" t="s">
        <v>8188</v>
      </c>
      <c r="B8073" t="s">
        <v>774</v>
      </c>
    </row>
    <row r="8074" spans="1:2">
      <c r="A8074" s="1" t="s">
        <v>8189</v>
      </c>
      <c r="B8074" t="s">
        <v>774</v>
      </c>
    </row>
    <row r="8075" spans="1:2">
      <c r="A8075" s="1" t="s">
        <v>8190</v>
      </c>
      <c r="B8075" t="s">
        <v>774</v>
      </c>
    </row>
    <row r="8076" spans="1:2">
      <c r="A8076" s="1" t="s">
        <v>8191</v>
      </c>
      <c r="B8076" t="s">
        <v>774</v>
      </c>
    </row>
    <row r="8077" spans="1:2">
      <c r="A8077" s="1" t="s">
        <v>8192</v>
      </c>
      <c r="B8077" t="s">
        <v>774</v>
      </c>
    </row>
    <row r="8078" spans="1:2">
      <c r="A8078" s="1" t="s">
        <v>8193</v>
      </c>
      <c r="B8078" t="s">
        <v>774</v>
      </c>
    </row>
    <row r="8079" spans="1:2">
      <c r="A8079" s="1" t="s">
        <v>8194</v>
      </c>
      <c r="B8079" t="s">
        <v>774</v>
      </c>
    </row>
    <row r="8080" spans="1:2">
      <c r="A8080" s="1" t="s">
        <v>8195</v>
      </c>
      <c r="B8080" t="s">
        <v>774</v>
      </c>
    </row>
    <row r="8081" spans="1:2">
      <c r="A8081" s="1" t="s">
        <v>8196</v>
      </c>
      <c r="B8081" t="s">
        <v>774</v>
      </c>
    </row>
    <row r="8082" spans="1:2">
      <c r="A8082" s="1" t="s">
        <v>8197</v>
      </c>
      <c r="B8082" t="s">
        <v>774</v>
      </c>
    </row>
    <row r="8083" spans="1:2">
      <c r="A8083" s="1" t="s">
        <v>8198</v>
      </c>
      <c r="B8083" t="s">
        <v>774</v>
      </c>
    </row>
    <row r="8084" spans="1:2">
      <c r="A8084" s="1" t="s">
        <v>8199</v>
      </c>
      <c r="B8084" t="s">
        <v>774</v>
      </c>
    </row>
    <row r="8085" spans="1:2">
      <c r="A8085" s="1" t="s">
        <v>8200</v>
      </c>
      <c r="B8085" t="s">
        <v>774</v>
      </c>
    </row>
    <row r="8086" spans="1:2">
      <c r="A8086" s="1" t="s">
        <v>8201</v>
      </c>
      <c r="B8086" t="s">
        <v>774</v>
      </c>
    </row>
    <row r="8087" spans="1:2">
      <c r="A8087" s="1" t="s">
        <v>8202</v>
      </c>
      <c r="B8087" t="s">
        <v>774</v>
      </c>
    </row>
    <row r="8088" spans="1:2">
      <c r="A8088" s="1" t="s">
        <v>8203</v>
      </c>
      <c r="B8088" t="s">
        <v>774</v>
      </c>
    </row>
    <row r="8089" spans="1:2">
      <c r="A8089" s="1" t="s">
        <v>8204</v>
      </c>
      <c r="B8089" t="s">
        <v>774</v>
      </c>
    </row>
    <row r="8090" spans="1:2">
      <c r="A8090" s="1" t="s">
        <v>8205</v>
      </c>
      <c r="B8090" t="s">
        <v>774</v>
      </c>
    </row>
    <row r="8091" spans="1:2">
      <c r="A8091" s="1" t="s">
        <v>8206</v>
      </c>
      <c r="B8091" t="s">
        <v>774</v>
      </c>
    </row>
    <row r="8092" spans="1:2">
      <c r="A8092" s="1" t="s">
        <v>8207</v>
      </c>
      <c r="B8092" t="s">
        <v>774</v>
      </c>
    </row>
    <row r="8093" spans="1:2">
      <c r="A8093" s="1" t="s">
        <v>8208</v>
      </c>
      <c r="B8093" t="s">
        <v>774</v>
      </c>
    </row>
    <row r="8094" spans="1:2">
      <c r="A8094" s="1" t="s">
        <v>8209</v>
      </c>
      <c r="B8094" t="s">
        <v>774</v>
      </c>
    </row>
    <row r="8095" spans="1:2">
      <c r="A8095" s="1" t="s">
        <v>8210</v>
      </c>
      <c r="B8095" t="s">
        <v>774</v>
      </c>
    </row>
    <row r="8096" spans="1:2">
      <c r="A8096" s="1" t="s">
        <v>8211</v>
      </c>
      <c r="B8096" t="s">
        <v>774</v>
      </c>
    </row>
    <row r="8097" spans="1:2">
      <c r="A8097" s="1" t="s">
        <v>8212</v>
      </c>
      <c r="B8097" t="s">
        <v>774</v>
      </c>
    </row>
    <row r="8098" spans="1:2">
      <c r="A8098" s="1" t="s">
        <v>8213</v>
      </c>
      <c r="B8098" t="s">
        <v>774</v>
      </c>
    </row>
    <row r="8099" spans="1:2">
      <c r="A8099" s="1" t="s">
        <v>8214</v>
      </c>
      <c r="B8099" t="s">
        <v>774</v>
      </c>
    </row>
    <row r="8100" spans="1:2">
      <c r="A8100" s="1" t="s">
        <v>8215</v>
      </c>
      <c r="B8100" t="s">
        <v>774</v>
      </c>
    </row>
    <row r="8101" spans="1:2">
      <c r="A8101" s="1" t="s">
        <v>8216</v>
      </c>
      <c r="B8101" t="s">
        <v>774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774</v>
      </c>
    </row>
    <row r="8104" spans="1:2">
      <c r="A8104" s="1" t="s">
        <v>8219</v>
      </c>
      <c r="B8104" t="s">
        <v>774</v>
      </c>
    </row>
    <row r="8105" spans="1:2">
      <c r="A8105" s="1" t="s">
        <v>8220</v>
      </c>
      <c r="B8105" t="s">
        <v>774</v>
      </c>
    </row>
    <row r="8106" spans="1:2">
      <c r="A8106" s="1" t="s">
        <v>8221</v>
      </c>
      <c r="B8106" t="s">
        <v>774</v>
      </c>
    </row>
    <row r="8107" spans="1:2">
      <c r="A8107" s="1" t="s">
        <v>8222</v>
      </c>
      <c r="B8107" t="s">
        <v>774</v>
      </c>
    </row>
    <row r="8108" spans="1:2">
      <c r="A8108" s="1" t="s">
        <v>8223</v>
      </c>
      <c r="B8108" t="s">
        <v>774</v>
      </c>
    </row>
    <row r="8109" spans="1:2">
      <c r="A8109" s="1" t="s">
        <v>8224</v>
      </c>
      <c r="B8109" t="s">
        <v>774</v>
      </c>
    </row>
    <row r="8110" spans="1:2">
      <c r="A8110" s="1" t="s">
        <v>8225</v>
      </c>
      <c r="B8110" t="s">
        <v>774</v>
      </c>
    </row>
    <row r="8111" spans="1:2">
      <c r="A8111" s="1" t="s">
        <v>8226</v>
      </c>
      <c r="B8111" t="s">
        <v>774</v>
      </c>
    </row>
    <row r="8112" spans="1:2">
      <c r="A8112" s="1" t="s">
        <v>8227</v>
      </c>
      <c r="B8112" t="s">
        <v>774</v>
      </c>
    </row>
    <row r="8113" spans="1:2">
      <c r="A8113" s="1" t="s">
        <v>8228</v>
      </c>
      <c r="B8113" t="s">
        <v>774</v>
      </c>
    </row>
    <row r="8114" spans="1:2">
      <c r="A8114" s="1" t="s">
        <v>8229</v>
      </c>
      <c r="B8114" t="s">
        <v>774</v>
      </c>
    </row>
    <row r="8115" spans="1:2">
      <c r="A8115" s="1" t="s">
        <v>8230</v>
      </c>
      <c r="B8115" t="s">
        <v>774</v>
      </c>
    </row>
    <row r="8116" spans="1:2">
      <c r="A8116" s="1" t="s">
        <v>8231</v>
      </c>
      <c r="B8116" t="s">
        <v>774</v>
      </c>
    </row>
    <row r="8117" spans="1:2">
      <c r="A8117" s="1" t="s">
        <v>8232</v>
      </c>
      <c r="B8117" t="s">
        <v>774</v>
      </c>
    </row>
    <row r="8118" spans="1:2">
      <c r="A8118" s="1" t="s">
        <v>8233</v>
      </c>
      <c r="B8118" t="s">
        <v>774</v>
      </c>
    </row>
    <row r="8119" spans="1:2">
      <c r="A8119" s="1" t="s">
        <v>8234</v>
      </c>
      <c r="B8119" t="s">
        <v>774</v>
      </c>
    </row>
    <row r="8120" spans="1:2">
      <c r="A8120" s="1" t="s">
        <v>8235</v>
      </c>
      <c r="B8120" t="s">
        <v>774</v>
      </c>
    </row>
    <row r="8121" spans="1:2">
      <c r="A8121" s="1" t="s">
        <v>8236</v>
      </c>
      <c r="B8121" t="s">
        <v>774</v>
      </c>
    </row>
    <row r="8122" spans="1:2">
      <c r="A8122" s="1" t="s">
        <v>8237</v>
      </c>
      <c r="B8122" t="s">
        <v>774</v>
      </c>
    </row>
    <row r="8123" spans="1:2">
      <c r="A8123" s="1" t="s">
        <v>8238</v>
      </c>
      <c r="B8123" t="s">
        <v>774</v>
      </c>
    </row>
    <row r="8124" spans="1:2">
      <c r="A8124" s="1" t="s">
        <v>8239</v>
      </c>
      <c r="B8124" t="s">
        <v>774</v>
      </c>
    </row>
    <row r="8125" spans="1:2">
      <c r="A8125" s="1" t="s">
        <v>8240</v>
      </c>
      <c r="B8125" t="s">
        <v>774</v>
      </c>
    </row>
    <row r="8126" spans="1:2">
      <c r="A8126" s="1" t="s">
        <v>8241</v>
      </c>
      <c r="B8126" t="s">
        <v>774</v>
      </c>
    </row>
    <row r="8127" spans="1:2">
      <c r="A8127" s="1" t="s">
        <v>8242</v>
      </c>
      <c r="B8127" t="s">
        <v>774</v>
      </c>
    </row>
    <row r="8128" spans="1:2">
      <c r="A8128" s="1" t="s">
        <v>8243</v>
      </c>
      <c r="B8128" t="s">
        <v>774</v>
      </c>
    </row>
    <row r="8129" spans="1:2">
      <c r="A8129" s="1" t="s">
        <v>8244</v>
      </c>
      <c r="B8129" t="s">
        <v>774</v>
      </c>
    </row>
    <row r="8130" spans="1:2">
      <c r="A8130" s="1" t="s">
        <v>8245</v>
      </c>
      <c r="B8130" t="s">
        <v>774</v>
      </c>
    </row>
    <row r="8131" spans="1:2">
      <c r="A8131" s="1" t="s">
        <v>8246</v>
      </c>
      <c r="B8131" t="s">
        <v>774</v>
      </c>
    </row>
    <row r="8132" spans="1:2">
      <c r="A8132" s="1" t="s">
        <v>8247</v>
      </c>
      <c r="B8132" t="s">
        <v>774</v>
      </c>
    </row>
    <row r="8133" spans="1:2">
      <c r="A8133" s="1" t="s">
        <v>8248</v>
      </c>
      <c r="B8133" t="s">
        <v>774</v>
      </c>
    </row>
    <row r="8134" spans="1:2">
      <c r="A8134" s="1" t="s">
        <v>8249</v>
      </c>
      <c r="B8134" t="s">
        <v>774</v>
      </c>
    </row>
    <row r="8135" spans="1:2">
      <c r="A8135" s="1" t="s">
        <v>8250</v>
      </c>
      <c r="B8135" t="s">
        <v>774</v>
      </c>
    </row>
    <row r="8136" spans="1:2">
      <c r="A8136" s="1" t="s">
        <v>8251</v>
      </c>
      <c r="B8136" t="s">
        <v>774</v>
      </c>
    </row>
    <row r="8137" spans="1:2">
      <c r="A8137" s="1" t="s">
        <v>8252</v>
      </c>
      <c r="B8137" t="s">
        <v>774</v>
      </c>
    </row>
    <row r="8138" spans="1:2">
      <c r="A8138" s="1" t="s">
        <v>8253</v>
      </c>
      <c r="B8138" t="s">
        <v>774</v>
      </c>
    </row>
    <row r="8139" spans="1:2">
      <c r="A8139" s="1" t="s">
        <v>8254</v>
      </c>
      <c r="B8139" t="s">
        <v>774</v>
      </c>
    </row>
    <row r="8140" spans="1:2">
      <c r="A8140" s="1" t="s">
        <v>8255</v>
      </c>
      <c r="B8140" t="s">
        <v>774</v>
      </c>
    </row>
    <row r="8141" spans="1:2">
      <c r="A8141" s="1" t="s">
        <v>8256</v>
      </c>
      <c r="B8141" t="s">
        <v>774</v>
      </c>
    </row>
    <row r="8142" spans="1:2">
      <c r="A8142" s="1" t="s">
        <v>8257</v>
      </c>
      <c r="B8142" t="s">
        <v>774</v>
      </c>
    </row>
    <row r="8143" spans="1:2">
      <c r="A8143" s="1" t="s">
        <v>8258</v>
      </c>
      <c r="B8143" t="s">
        <v>774</v>
      </c>
    </row>
    <row r="8144" spans="1:2">
      <c r="A8144" s="1" t="s">
        <v>8259</v>
      </c>
      <c r="B8144" t="s">
        <v>774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774</v>
      </c>
    </row>
    <row r="8147" spans="1:2">
      <c r="A8147" s="1" t="s">
        <v>8262</v>
      </c>
      <c r="B8147" t="s">
        <v>774</v>
      </c>
    </row>
    <row r="8148" spans="1:2">
      <c r="A8148" s="1" t="s">
        <v>8263</v>
      </c>
      <c r="B8148" t="s">
        <v>774</v>
      </c>
    </row>
    <row r="8149" spans="1:2">
      <c r="A8149" s="1" t="s">
        <v>8264</v>
      </c>
      <c r="B8149" t="s">
        <v>774</v>
      </c>
    </row>
    <row r="8150" spans="1:2">
      <c r="A8150" s="1" t="s">
        <v>8265</v>
      </c>
      <c r="B8150" t="s">
        <v>774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774</v>
      </c>
    </row>
    <row r="8153" spans="1:2">
      <c r="A8153" s="1" t="s">
        <v>8268</v>
      </c>
      <c r="B8153" t="s">
        <v>774</v>
      </c>
    </row>
    <row r="8154" spans="1:2">
      <c r="A8154" s="1" t="s">
        <v>8269</v>
      </c>
      <c r="B8154" t="s">
        <v>774</v>
      </c>
    </row>
    <row r="8155" spans="1:2">
      <c r="A8155" s="1" t="s">
        <v>8270</v>
      </c>
      <c r="B8155" t="s">
        <v>774</v>
      </c>
    </row>
    <row r="8156" spans="1:2">
      <c r="A8156" s="1" t="s">
        <v>8271</v>
      </c>
      <c r="B8156" t="s">
        <v>774</v>
      </c>
    </row>
    <row r="8157" spans="1:2">
      <c r="A8157" s="1" t="s">
        <v>8272</v>
      </c>
      <c r="B8157" t="s">
        <v>774</v>
      </c>
    </row>
    <row r="8158" spans="1:2">
      <c r="A8158" s="1" t="s">
        <v>8273</v>
      </c>
      <c r="B8158" t="s">
        <v>774</v>
      </c>
    </row>
    <row r="8159" spans="1:2">
      <c r="A8159" s="1" t="s">
        <v>8274</v>
      </c>
      <c r="B8159" t="s">
        <v>774</v>
      </c>
    </row>
    <row r="8160" spans="1:2">
      <c r="A8160" s="1" t="s">
        <v>8275</v>
      </c>
      <c r="B8160" t="s">
        <v>774</v>
      </c>
    </row>
    <row r="8161" spans="1:2">
      <c r="A8161" s="1" t="s">
        <v>8276</v>
      </c>
      <c r="B8161" t="s">
        <v>774</v>
      </c>
    </row>
    <row r="8162" spans="1:2">
      <c r="A8162" s="1" t="s">
        <v>8277</v>
      </c>
      <c r="B8162" t="s">
        <v>774</v>
      </c>
    </row>
    <row r="8163" spans="1:2">
      <c r="A8163" s="1" t="s">
        <v>8278</v>
      </c>
      <c r="B8163" t="s">
        <v>774</v>
      </c>
    </row>
    <row r="8164" spans="1:2">
      <c r="A8164" s="1" t="s">
        <v>8279</v>
      </c>
      <c r="B8164" t="s">
        <v>774</v>
      </c>
    </row>
    <row r="8165" spans="1:2">
      <c r="A8165" s="1" t="s">
        <v>8280</v>
      </c>
      <c r="B8165" t="s">
        <v>774</v>
      </c>
    </row>
    <row r="8166" spans="1:2">
      <c r="A8166" s="1" t="s">
        <v>8281</v>
      </c>
      <c r="B8166" t="s">
        <v>774</v>
      </c>
    </row>
    <row r="8167" spans="1:2">
      <c r="A8167" s="1" t="s">
        <v>8282</v>
      </c>
      <c r="B8167" t="s">
        <v>774</v>
      </c>
    </row>
    <row r="8168" spans="1:2">
      <c r="A8168" s="1" t="s">
        <v>8283</v>
      </c>
      <c r="B8168" t="s">
        <v>774</v>
      </c>
    </row>
    <row r="8169" spans="1:2">
      <c r="A8169" s="1" t="s">
        <v>8284</v>
      </c>
      <c r="B8169" t="s">
        <v>774</v>
      </c>
    </row>
    <row r="8170" spans="1:2">
      <c r="A8170" s="1" t="s">
        <v>8285</v>
      </c>
      <c r="B8170" t="s">
        <v>774</v>
      </c>
    </row>
    <row r="8171" spans="1:2">
      <c r="A8171" s="1" t="s">
        <v>8286</v>
      </c>
      <c r="B8171" t="s">
        <v>774</v>
      </c>
    </row>
    <row r="8172" spans="1:2">
      <c r="A8172" s="1" t="s">
        <v>8287</v>
      </c>
      <c r="B8172" t="s">
        <v>774</v>
      </c>
    </row>
    <row r="8173" spans="1:2">
      <c r="A8173" s="1" t="s">
        <v>8288</v>
      </c>
      <c r="B8173" t="s">
        <v>774</v>
      </c>
    </row>
    <row r="8174" spans="1:2">
      <c r="A8174" s="1" t="s">
        <v>8289</v>
      </c>
      <c r="B8174" t="s">
        <v>774</v>
      </c>
    </row>
    <row r="8175" spans="1:2">
      <c r="A8175" s="1" t="s">
        <v>8290</v>
      </c>
      <c r="B8175" t="s">
        <v>774</v>
      </c>
    </row>
    <row r="8176" spans="1:2">
      <c r="A8176" s="1" t="s">
        <v>8291</v>
      </c>
      <c r="B8176" t="s">
        <v>774</v>
      </c>
    </row>
    <row r="8177" spans="1:2">
      <c r="A8177" s="1" t="s">
        <v>8292</v>
      </c>
      <c r="B8177" t="s">
        <v>774</v>
      </c>
    </row>
    <row r="8178" spans="1:2">
      <c r="A8178" s="1" t="s">
        <v>8293</v>
      </c>
      <c r="B8178" t="s">
        <v>774</v>
      </c>
    </row>
    <row r="8179" spans="1:2">
      <c r="A8179" s="1" t="s">
        <v>8294</v>
      </c>
      <c r="B8179" t="s">
        <v>774</v>
      </c>
    </row>
    <row r="8180" spans="1:2">
      <c r="A8180" s="1" t="s">
        <v>8295</v>
      </c>
      <c r="B8180" t="s">
        <v>774</v>
      </c>
    </row>
    <row r="8181" spans="1:2">
      <c r="A8181" s="1" t="s">
        <v>8296</v>
      </c>
      <c r="B8181" t="s">
        <v>774</v>
      </c>
    </row>
    <row r="8182" spans="1:2">
      <c r="A8182" s="1" t="s">
        <v>8297</v>
      </c>
      <c r="B8182" t="s">
        <v>774</v>
      </c>
    </row>
    <row r="8183" spans="1:2">
      <c r="A8183" s="1" t="s">
        <v>8298</v>
      </c>
      <c r="B8183" t="s">
        <v>774</v>
      </c>
    </row>
    <row r="8184" spans="1:2">
      <c r="A8184" s="1" t="s">
        <v>8299</v>
      </c>
      <c r="B8184" t="s">
        <v>774</v>
      </c>
    </row>
    <row r="8185" spans="1:2">
      <c r="A8185" s="1" t="s">
        <v>8300</v>
      </c>
      <c r="B8185" t="s">
        <v>774</v>
      </c>
    </row>
    <row r="8186" spans="1:2">
      <c r="A8186" s="1" t="s">
        <v>8301</v>
      </c>
      <c r="B8186" t="s">
        <v>774</v>
      </c>
    </row>
    <row r="8187" spans="1:2">
      <c r="A8187" s="1" t="s">
        <v>8302</v>
      </c>
      <c r="B8187" t="s">
        <v>774</v>
      </c>
    </row>
    <row r="8188" spans="1:2">
      <c r="A8188" s="1" t="s">
        <v>8303</v>
      </c>
      <c r="B8188" t="s">
        <v>774</v>
      </c>
    </row>
    <row r="8189" spans="1:2">
      <c r="A8189" s="1" t="s">
        <v>8304</v>
      </c>
      <c r="B8189" t="s">
        <v>774</v>
      </c>
    </row>
    <row r="8190" spans="1:2">
      <c r="A8190" s="1" t="s">
        <v>8305</v>
      </c>
      <c r="B8190" t="s">
        <v>774</v>
      </c>
    </row>
    <row r="8191" spans="1:2">
      <c r="A8191" s="1" t="s">
        <v>8306</v>
      </c>
      <c r="B8191" t="s">
        <v>774</v>
      </c>
    </row>
    <row r="8192" spans="1:2">
      <c r="A8192" s="1" t="s">
        <v>8307</v>
      </c>
      <c r="B8192" t="s">
        <v>774</v>
      </c>
    </row>
    <row r="8193" spans="1:2">
      <c r="A8193" s="1" t="s">
        <v>8308</v>
      </c>
      <c r="B8193" t="s">
        <v>774</v>
      </c>
    </row>
    <row r="8194" spans="1:2">
      <c r="A8194" s="1" t="s">
        <v>8309</v>
      </c>
      <c r="B8194" t="s">
        <v>774</v>
      </c>
    </row>
    <row r="8195" spans="1:2">
      <c r="A8195" s="1" t="s">
        <v>8310</v>
      </c>
      <c r="B8195" t="s">
        <v>774</v>
      </c>
    </row>
    <row r="8196" spans="1:2">
      <c r="A8196" s="1" t="s">
        <v>8311</v>
      </c>
      <c r="B8196" t="s">
        <v>774</v>
      </c>
    </row>
    <row r="8197" spans="1:2">
      <c r="A8197" s="1" t="s">
        <v>8312</v>
      </c>
      <c r="B8197" t="s">
        <v>774</v>
      </c>
    </row>
    <row r="8198" spans="1:2">
      <c r="A8198" s="1" t="s">
        <v>8313</v>
      </c>
      <c r="B8198" t="s">
        <v>774</v>
      </c>
    </row>
    <row r="8199" spans="1:2">
      <c r="A8199" s="1" t="s">
        <v>8314</v>
      </c>
      <c r="B8199" t="s">
        <v>774</v>
      </c>
    </row>
    <row r="8200" spans="1:2">
      <c r="A8200" s="1" t="s">
        <v>8315</v>
      </c>
      <c r="B8200" t="s">
        <v>774</v>
      </c>
    </row>
    <row r="8201" spans="1:2">
      <c r="A8201" s="1" t="s">
        <v>8316</v>
      </c>
      <c r="B8201" t="s">
        <v>774</v>
      </c>
    </row>
    <row r="8202" spans="1:2">
      <c r="A8202" s="1" t="s">
        <v>8317</v>
      </c>
      <c r="B8202" t="s">
        <v>774</v>
      </c>
    </row>
    <row r="8203" spans="1:2">
      <c r="A8203" s="1" t="s">
        <v>8318</v>
      </c>
      <c r="B8203" t="s">
        <v>774</v>
      </c>
    </row>
    <row r="8204" spans="1:2">
      <c r="A8204" s="1" t="s">
        <v>8319</v>
      </c>
      <c r="B8204" t="s">
        <v>774</v>
      </c>
    </row>
    <row r="8205" spans="1:2">
      <c r="A8205" s="1" t="s">
        <v>8320</v>
      </c>
      <c r="B8205" t="s">
        <v>774</v>
      </c>
    </row>
    <row r="8206" spans="1:2">
      <c r="A8206" s="1" t="s">
        <v>8321</v>
      </c>
      <c r="B8206" t="s">
        <v>774</v>
      </c>
    </row>
    <row r="8207" spans="1:2">
      <c r="A8207" s="1" t="s">
        <v>8322</v>
      </c>
      <c r="B8207" t="s">
        <v>774</v>
      </c>
    </row>
    <row r="8208" spans="1:2">
      <c r="A8208" s="1" t="s">
        <v>8323</v>
      </c>
      <c r="B8208" t="s">
        <v>774</v>
      </c>
    </row>
    <row r="8209" spans="1:2">
      <c r="A8209" s="1" t="s">
        <v>8324</v>
      </c>
      <c r="B8209" t="s">
        <v>774</v>
      </c>
    </row>
    <row r="8210" spans="1:2">
      <c r="A8210" s="1" t="s">
        <v>8325</v>
      </c>
      <c r="B8210" t="s">
        <v>774</v>
      </c>
    </row>
    <row r="8211" spans="1:2">
      <c r="A8211" s="1" t="s">
        <v>8326</v>
      </c>
      <c r="B8211" t="s">
        <v>774</v>
      </c>
    </row>
    <row r="8212" spans="1:2">
      <c r="A8212" s="1" t="s">
        <v>8327</v>
      </c>
      <c r="B8212" t="s">
        <v>774</v>
      </c>
    </row>
    <row r="8213" spans="1:2">
      <c r="A8213" s="1" t="s">
        <v>8328</v>
      </c>
      <c r="B8213" t="s">
        <v>774</v>
      </c>
    </row>
    <row r="8214" spans="1:2">
      <c r="A8214" s="1" t="s">
        <v>8329</v>
      </c>
      <c r="B8214" t="s">
        <v>774</v>
      </c>
    </row>
    <row r="8215" spans="1:2">
      <c r="A8215" s="1" t="s">
        <v>8330</v>
      </c>
      <c r="B8215" t="s">
        <v>774</v>
      </c>
    </row>
    <row r="8216" spans="1:2">
      <c r="A8216" s="1" t="s">
        <v>8331</v>
      </c>
      <c r="B8216" t="s">
        <v>774</v>
      </c>
    </row>
    <row r="8217" spans="1:2">
      <c r="A8217" s="1" t="s">
        <v>8332</v>
      </c>
      <c r="B8217" t="s">
        <v>774</v>
      </c>
    </row>
    <row r="8218" spans="1:2">
      <c r="A8218" s="1" t="s">
        <v>8333</v>
      </c>
      <c r="B8218" t="s">
        <v>774</v>
      </c>
    </row>
    <row r="8219" spans="1:2">
      <c r="A8219" s="1" t="s">
        <v>8334</v>
      </c>
      <c r="B8219" t="s">
        <v>774</v>
      </c>
    </row>
    <row r="8220" spans="1:2">
      <c r="A8220" s="1" t="s">
        <v>8335</v>
      </c>
      <c r="B8220" t="s">
        <v>774</v>
      </c>
    </row>
    <row r="8221" spans="1:2">
      <c r="A8221" s="1" t="s">
        <v>8336</v>
      </c>
      <c r="B8221" t="s">
        <v>774</v>
      </c>
    </row>
    <row r="8222" spans="1:2">
      <c r="A8222" s="1" t="s">
        <v>8337</v>
      </c>
      <c r="B8222" t="s">
        <v>774</v>
      </c>
    </row>
    <row r="8223" spans="1:2">
      <c r="A8223" s="1" t="s">
        <v>8338</v>
      </c>
      <c r="B8223" t="s">
        <v>774</v>
      </c>
    </row>
    <row r="8224" spans="1:2">
      <c r="A8224" s="1" t="s">
        <v>8339</v>
      </c>
      <c r="B8224" t="s">
        <v>774</v>
      </c>
    </row>
    <row r="8225" spans="1:2">
      <c r="A8225" s="1" t="s">
        <v>8340</v>
      </c>
      <c r="B8225" t="s">
        <v>774</v>
      </c>
    </row>
    <row r="8226" spans="1:2">
      <c r="A8226" s="1" t="s">
        <v>8341</v>
      </c>
      <c r="B8226" t="s">
        <v>774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774</v>
      </c>
    </row>
    <row r="8229" spans="1:2">
      <c r="A8229" s="1" t="s">
        <v>8344</v>
      </c>
      <c r="B8229" t="s">
        <v>774</v>
      </c>
    </row>
    <row r="8230" spans="1:2">
      <c r="A8230" s="1" t="s">
        <v>8345</v>
      </c>
      <c r="B8230" t="s">
        <v>774</v>
      </c>
    </row>
    <row r="8231" spans="1:2">
      <c r="A8231" s="1" t="s">
        <v>8346</v>
      </c>
      <c r="B8231" t="s">
        <v>774</v>
      </c>
    </row>
    <row r="8232" spans="1:2">
      <c r="A8232" s="1" t="s">
        <v>8347</v>
      </c>
      <c r="B8232" t="s">
        <v>774</v>
      </c>
    </row>
    <row r="8233" spans="1:2">
      <c r="A8233" s="1" t="s">
        <v>8348</v>
      </c>
      <c r="B8233" t="s">
        <v>774</v>
      </c>
    </row>
    <row r="8234" spans="1:2">
      <c r="A8234" s="1" t="s">
        <v>8349</v>
      </c>
      <c r="B8234" t="s">
        <v>774</v>
      </c>
    </row>
    <row r="8235" spans="1:2">
      <c r="A8235" s="1" t="s">
        <v>8350</v>
      </c>
      <c r="B8235" t="s">
        <v>774</v>
      </c>
    </row>
    <row r="8236" spans="1:2">
      <c r="A8236" s="1" t="s">
        <v>8351</v>
      </c>
      <c r="B8236" t="s">
        <v>774</v>
      </c>
    </row>
    <row r="8237" spans="1:2">
      <c r="A8237" s="1" t="s">
        <v>8352</v>
      </c>
      <c r="B8237" t="s">
        <v>774</v>
      </c>
    </row>
    <row r="8238" spans="1:2">
      <c r="A8238" s="1" t="s">
        <v>8353</v>
      </c>
      <c r="B8238" t="s">
        <v>774</v>
      </c>
    </row>
    <row r="8239" spans="1:2">
      <c r="A8239" s="1" t="s">
        <v>8354</v>
      </c>
      <c r="B8239" t="s">
        <v>774</v>
      </c>
    </row>
    <row r="8240" spans="1:2">
      <c r="A8240" s="1" t="s">
        <v>8355</v>
      </c>
      <c r="B8240" t="s">
        <v>774</v>
      </c>
    </row>
    <row r="8241" spans="1:2">
      <c r="A8241" s="1" t="s">
        <v>8356</v>
      </c>
      <c r="B8241" t="s">
        <v>774</v>
      </c>
    </row>
    <row r="8242" spans="1:2">
      <c r="A8242" s="1" t="s">
        <v>8357</v>
      </c>
      <c r="B8242" t="s">
        <v>774</v>
      </c>
    </row>
    <row r="8243" spans="1:2">
      <c r="A8243" s="1" t="s">
        <v>8358</v>
      </c>
      <c r="B8243" t="s">
        <v>774</v>
      </c>
    </row>
    <row r="8244" spans="1:2">
      <c r="A8244" s="1" t="s">
        <v>8359</v>
      </c>
      <c r="B8244" t="s">
        <v>774</v>
      </c>
    </row>
    <row r="8245" spans="1:2">
      <c r="A8245" s="1" t="s">
        <v>8360</v>
      </c>
      <c r="B8245" t="s">
        <v>774</v>
      </c>
    </row>
    <row r="8246" spans="1:2">
      <c r="A8246" s="1" t="s">
        <v>8361</v>
      </c>
      <c r="B8246" t="s">
        <v>774</v>
      </c>
    </row>
    <row r="8247" spans="1:2">
      <c r="A8247" s="1" t="s">
        <v>8362</v>
      </c>
      <c r="B8247" t="s">
        <v>774</v>
      </c>
    </row>
    <row r="8248" spans="1:2">
      <c r="A8248" s="1" t="s">
        <v>8363</v>
      </c>
      <c r="B8248" t="s">
        <v>774</v>
      </c>
    </row>
    <row r="8249" spans="1:2">
      <c r="A8249" s="1" t="s">
        <v>8364</v>
      </c>
      <c r="B8249" t="s">
        <v>774</v>
      </c>
    </row>
    <row r="8250" spans="1:2">
      <c r="A8250" s="1" t="s">
        <v>8365</v>
      </c>
      <c r="B8250" t="s">
        <v>774</v>
      </c>
    </row>
    <row r="8251" spans="1:2">
      <c r="A8251" s="1" t="s">
        <v>8366</v>
      </c>
      <c r="B8251" t="s">
        <v>774</v>
      </c>
    </row>
    <row r="8252" spans="1:2">
      <c r="A8252" s="1" t="s">
        <v>8367</v>
      </c>
      <c r="B8252" t="s">
        <v>774</v>
      </c>
    </row>
    <row r="8253" spans="1:2">
      <c r="A8253" s="1" t="s">
        <v>8368</v>
      </c>
      <c r="B8253" t="s">
        <v>774</v>
      </c>
    </row>
    <row r="8254" spans="1:2">
      <c r="A8254" s="1" t="s">
        <v>8369</v>
      </c>
      <c r="B8254" t="s">
        <v>774</v>
      </c>
    </row>
    <row r="8255" spans="1:2">
      <c r="A8255" s="1" t="s">
        <v>8370</v>
      </c>
      <c r="B8255" t="s">
        <v>774</v>
      </c>
    </row>
    <row r="8256" spans="1:2">
      <c r="A8256" s="1" t="s">
        <v>8371</v>
      </c>
      <c r="B8256" t="s">
        <v>774</v>
      </c>
    </row>
    <row r="8257" spans="1:2">
      <c r="A8257" s="1" t="s">
        <v>8372</v>
      </c>
      <c r="B8257" t="s">
        <v>774</v>
      </c>
    </row>
    <row r="8258" spans="1:2">
      <c r="A8258" s="1" t="s">
        <v>8373</v>
      </c>
      <c r="B8258" t="s">
        <v>774</v>
      </c>
    </row>
    <row r="8259" spans="1:2">
      <c r="A8259" s="1" t="s">
        <v>8374</v>
      </c>
      <c r="B8259" t="s">
        <v>774</v>
      </c>
    </row>
    <row r="8260" spans="1:2">
      <c r="A8260" s="1" t="s">
        <v>8375</v>
      </c>
      <c r="B8260" t="s">
        <v>774</v>
      </c>
    </row>
    <row r="8261" spans="1:2">
      <c r="A8261" s="1" t="s">
        <v>8376</v>
      </c>
      <c r="B8261" t="s">
        <v>774</v>
      </c>
    </row>
    <row r="8262" spans="1:2">
      <c r="A8262" s="1" t="s">
        <v>8377</v>
      </c>
      <c r="B8262" t="s">
        <v>774</v>
      </c>
    </row>
    <row r="8263" spans="1:2">
      <c r="A8263" s="1" t="s">
        <v>8378</v>
      </c>
      <c r="B8263" t="s">
        <v>774</v>
      </c>
    </row>
    <row r="8264" spans="1:2">
      <c r="A8264" s="1" t="s">
        <v>8379</v>
      </c>
      <c r="B8264" t="s">
        <v>774</v>
      </c>
    </row>
    <row r="8265" spans="1:2">
      <c r="A8265" s="1" t="s">
        <v>8380</v>
      </c>
      <c r="B8265" t="s">
        <v>774</v>
      </c>
    </row>
    <row r="8266" spans="1:2">
      <c r="A8266" s="1" t="s">
        <v>8381</v>
      </c>
      <c r="B8266" t="s">
        <v>774</v>
      </c>
    </row>
    <row r="8267" spans="1:2">
      <c r="A8267" s="1" t="s">
        <v>8382</v>
      </c>
      <c r="B8267" t="s">
        <v>774</v>
      </c>
    </row>
    <row r="8268" spans="1:2">
      <c r="A8268" s="1" t="s">
        <v>8383</v>
      </c>
      <c r="B8268" t="s">
        <v>774</v>
      </c>
    </row>
    <row r="8269" spans="1:2">
      <c r="A8269" s="1" t="s">
        <v>8384</v>
      </c>
      <c r="B8269" t="s">
        <v>774</v>
      </c>
    </row>
    <row r="8270" spans="1:2">
      <c r="A8270" s="1" t="s">
        <v>8385</v>
      </c>
      <c r="B8270" t="s">
        <v>774</v>
      </c>
    </row>
    <row r="8271" spans="1:2">
      <c r="A8271" s="1" t="s">
        <v>8386</v>
      </c>
      <c r="B8271" t="s">
        <v>774</v>
      </c>
    </row>
    <row r="8272" spans="1:2">
      <c r="A8272" s="1" t="s">
        <v>8387</v>
      </c>
      <c r="B8272" t="s">
        <v>774</v>
      </c>
    </row>
    <row r="8273" spans="1:2">
      <c r="A8273" s="1" t="s">
        <v>8388</v>
      </c>
      <c r="B8273" t="s">
        <v>774</v>
      </c>
    </row>
    <row r="8274" spans="1:2">
      <c r="A8274" s="1" t="s">
        <v>8389</v>
      </c>
      <c r="B8274" t="s">
        <v>774</v>
      </c>
    </row>
    <row r="8275" spans="1:2">
      <c r="A8275" s="1" t="s">
        <v>8390</v>
      </c>
      <c r="B8275" t="s">
        <v>774</v>
      </c>
    </row>
    <row r="8276" spans="1:2">
      <c r="A8276" s="1" t="s">
        <v>8391</v>
      </c>
      <c r="B8276" t="s">
        <v>774</v>
      </c>
    </row>
    <row r="8277" spans="1:2">
      <c r="A8277" s="1" t="s">
        <v>8392</v>
      </c>
      <c r="B8277" t="s">
        <v>774</v>
      </c>
    </row>
    <row r="8278" spans="1:2">
      <c r="A8278" s="1" t="s">
        <v>8393</v>
      </c>
      <c r="B8278" t="s">
        <v>774</v>
      </c>
    </row>
    <row r="8279" spans="1:2">
      <c r="A8279" s="1" t="s">
        <v>8394</v>
      </c>
      <c r="B8279" t="s">
        <v>774</v>
      </c>
    </row>
    <row r="8280" spans="1:2">
      <c r="A8280" s="1" t="s">
        <v>8395</v>
      </c>
      <c r="B8280" t="s">
        <v>774</v>
      </c>
    </row>
    <row r="8281" spans="1:2">
      <c r="A8281" s="1" t="s">
        <v>8396</v>
      </c>
      <c r="B8281" t="s">
        <v>774</v>
      </c>
    </row>
    <row r="8282" spans="1:2">
      <c r="A8282" s="1" t="s">
        <v>8397</v>
      </c>
      <c r="B8282" t="s">
        <v>774</v>
      </c>
    </row>
    <row r="8283" spans="1:2">
      <c r="A8283" s="1" t="s">
        <v>8398</v>
      </c>
      <c r="B8283" t="s">
        <v>774</v>
      </c>
    </row>
    <row r="8284" spans="1:2">
      <c r="A8284" s="1" t="s">
        <v>8399</v>
      </c>
      <c r="B8284" t="s">
        <v>774</v>
      </c>
    </row>
    <row r="8285" spans="1:2">
      <c r="A8285" s="1" t="s">
        <v>8400</v>
      </c>
      <c r="B8285" t="s">
        <v>774</v>
      </c>
    </row>
    <row r="8286" spans="1:2">
      <c r="A8286" s="1" t="s">
        <v>8401</v>
      </c>
      <c r="B8286" t="s">
        <v>774</v>
      </c>
    </row>
    <row r="8287" spans="1:2">
      <c r="A8287" s="1" t="s">
        <v>8402</v>
      </c>
      <c r="B8287" t="s">
        <v>774</v>
      </c>
    </row>
    <row r="8288" spans="1:2">
      <c r="A8288" s="1" t="s">
        <v>8403</v>
      </c>
      <c r="B8288" t="s">
        <v>774</v>
      </c>
    </row>
    <row r="8289" spans="1:2">
      <c r="A8289" s="1" t="s">
        <v>8404</v>
      </c>
      <c r="B8289" t="s">
        <v>774</v>
      </c>
    </row>
    <row r="8290" spans="1:2">
      <c r="A8290" s="1" t="s">
        <v>8405</v>
      </c>
      <c r="B8290" t="s">
        <v>774</v>
      </c>
    </row>
    <row r="8291" spans="1:2">
      <c r="A8291" s="1" t="s">
        <v>8406</v>
      </c>
      <c r="B8291" t="s">
        <v>774</v>
      </c>
    </row>
    <row r="8292" spans="1:2">
      <c r="A8292" s="1" t="s">
        <v>8407</v>
      </c>
      <c r="B8292" t="s">
        <v>774</v>
      </c>
    </row>
    <row r="8293" spans="1:2">
      <c r="A8293" s="1" t="s">
        <v>8408</v>
      </c>
      <c r="B8293" t="s">
        <v>774</v>
      </c>
    </row>
    <row r="8294" spans="1:2">
      <c r="A8294" s="1" t="s">
        <v>8409</v>
      </c>
      <c r="B8294" t="s">
        <v>774</v>
      </c>
    </row>
    <row r="8295" spans="1:2">
      <c r="A8295" s="1" t="s">
        <v>8410</v>
      </c>
      <c r="B8295" t="s">
        <v>774</v>
      </c>
    </row>
    <row r="8296" spans="1:2">
      <c r="A8296" s="1" t="s">
        <v>8411</v>
      </c>
      <c r="B8296" t="s">
        <v>774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774</v>
      </c>
    </row>
    <row r="8299" spans="1:2">
      <c r="A8299" s="1" t="s">
        <v>8414</v>
      </c>
      <c r="B8299" t="s">
        <v>774</v>
      </c>
    </row>
    <row r="8300" spans="1:2">
      <c r="A8300" s="1" t="s">
        <v>8415</v>
      </c>
      <c r="B8300" t="s">
        <v>774</v>
      </c>
    </row>
    <row r="8301" spans="1:2">
      <c r="A8301" s="1" t="s">
        <v>8416</v>
      </c>
      <c r="B8301" t="s">
        <v>774</v>
      </c>
    </row>
    <row r="8302" spans="1:2">
      <c r="A8302" s="1" t="s">
        <v>8417</v>
      </c>
      <c r="B8302" t="s">
        <v>774</v>
      </c>
    </row>
    <row r="8303" spans="1:2">
      <c r="A8303" s="1" t="s">
        <v>8418</v>
      </c>
      <c r="B8303" t="s">
        <v>774</v>
      </c>
    </row>
    <row r="8304" spans="1:2">
      <c r="A8304" s="1" t="s">
        <v>8419</v>
      </c>
      <c r="B8304" t="s">
        <v>774</v>
      </c>
    </row>
    <row r="8305" spans="1:2">
      <c r="A8305" s="1" t="s">
        <v>8420</v>
      </c>
      <c r="B8305" t="s">
        <v>774</v>
      </c>
    </row>
    <row r="8306" spans="1:2">
      <c r="A8306" s="1" t="s">
        <v>8421</v>
      </c>
      <c r="B8306" t="s">
        <v>774</v>
      </c>
    </row>
    <row r="8307" spans="1:2">
      <c r="A8307" s="1" t="s">
        <v>8422</v>
      </c>
      <c r="B8307" t="s">
        <v>774</v>
      </c>
    </row>
    <row r="8308" spans="1:2">
      <c r="A8308" s="1" t="s">
        <v>8423</v>
      </c>
      <c r="B8308" t="s">
        <v>774</v>
      </c>
    </row>
    <row r="8309" spans="1:2">
      <c r="A8309" s="1" t="s">
        <v>8424</v>
      </c>
      <c r="B8309" t="s">
        <v>774</v>
      </c>
    </row>
    <row r="8310" spans="1:2">
      <c r="A8310" s="1" t="s">
        <v>8425</v>
      </c>
      <c r="B8310" t="s">
        <v>774</v>
      </c>
    </row>
    <row r="8311" spans="1:2">
      <c r="A8311" s="1" t="s">
        <v>8426</v>
      </c>
      <c r="B8311" t="s">
        <v>774</v>
      </c>
    </row>
    <row r="8312" spans="1:2">
      <c r="A8312" s="1" t="s">
        <v>8427</v>
      </c>
      <c r="B8312" t="s">
        <v>774</v>
      </c>
    </row>
    <row r="8313" spans="1:2">
      <c r="A8313" s="1" t="s">
        <v>8428</v>
      </c>
      <c r="B8313" t="s">
        <v>774</v>
      </c>
    </row>
    <row r="8314" spans="1:2">
      <c r="A8314" s="1" t="s">
        <v>8429</v>
      </c>
      <c r="B8314" t="s">
        <v>774</v>
      </c>
    </row>
    <row r="8315" spans="1:2">
      <c r="A8315" s="1" t="s">
        <v>8430</v>
      </c>
      <c r="B8315" t="s">
        <v>774</v>
      </c>
    </row>
    <row r="8316" spans="1:2">
      <c r="A8316" s="1" t="s">
        <v>8431</v>
      </c>
      <c r="B8316" t="s">
        <v>774</v>
      </c>
    </row>
    <row r="8317" spans="1:2">
      <c r="A8317" s="1" t="s">
        <v>8432</v>
      </c>
      <c r="B8317" t="s">
        <v>774</v>
      </c>
    </row>
    <row r="8318" spans="1:2">
      <c r="A8318" s="1" t="s">
        <v>8433</v>
      </c>
      <c r="B8318" t="s">
        <v>774</v>
      </c>
    </row>
    <row r="8319" spans="1:2">
      <c r="A8319" s="1" t="s">
        <v>8434</v>
      </c>
      <c r="B8319" t="s">
        <v>774</v>
      </c>
    </row>
    <row r="8320" spans="1:2">
      <c r="A8320" s="1" t="s">
        <v>8435</v>
      </c>
      <c r="B8320" t="s">
        <v>774</v>
      </c>
    </row>
    <row r="8321" spans="1:2">
      <c r="A8321" s="1" t="s">
        <v>8436</v>
      </c>
      <c r="B8321" t="s">
        <v>774</v>
      </c>
    </row>
    <row r="8322" spans="1:2">
      <c r="A8322" s="1" t="s">
        <v>8437</v>
      </c>
      <c r="B8322" t="s">
        <v>774</v>
      </c>
    </row>
    <row r="8323" spans="1:2">
      <c r="A8323" s="1" t="s">
        <v>8438</v>
      </c>
      <c r="B8323" t="s">
        <v>774</v>
      </c>
    </row>
    <row r="8324" spans="1:2">
      <c r="A8324" s="1" t="s">
        <v>8439</v>
      </c>
      <c r="B8324" t="s">
        <v>774</v>
      </c>
    </row>
    <row r="8325" spans="1:2">
      <c r="A8325" s="1" t="s">
        <v>8440</v>
      </c>
      <c r="B8325" t="s">
        <v>774</v>
      </c>
    </row>
    <row r="8326" spans="1:2">
      <c r="A8326" s="1" t="s">
        <v>8441</v>
      </c>
      <c r="B8326" t="s">
        <v>774</v>
      </c>
    </row>
    <row r="8327" spans="1:2">
      <c r="A8327" s="1" t="s">
        <v>8442</v>
      </c>
      <c r="B8327" t="s">
        <v>774</v>
      </c>
    </row>
    <row r="8328" spans="1:2">
      <c r="A8328" s="1" t="s">
        <v>694</v>
      </c>
      <c r="B8328" t="s">
        <v>774</v>
      </c>
    </row>
    <row r="8329" spans="1:2">
      <c r="A8329" s="1" t="s">
        <v>8443</v>
      </c>
      <c r="B8329" t="s">
        <v>774</v>
      </c>
    </row>
    <row r="8330" spans="1:2">
      <c r="A8330" s="1" t="s">
        <v>8444</v>
      </c>
      <c r="B8330" t="s">
        <v>774</v>
      </c>
    </row>
    <row r="8331" spans="1:2">
      <c r="A8331" s="1" t="s">
        <v>8445</v>
      </c>
      <c r="B8331" t="s">
        <v>774</v>
      </c>
    </row>
    <row r="8332" spans="1:2">
      <c r="A8332" s="1" t="s">
        <v>8446</v>
      </c>
      <c r="B8332" t="s">
        <v>774</v>
      </c>
    </row>
    <row r="8333" spans="1:2">
      <c r="A8333" s="1" t="s">
        <v>8447</v>
      </c>
      <c r="B8333" t="s">
        <v>774</v>
      </c>
    </row>
    <row r="8334" spans="1:2">
      <c r="A8334" s="1" t="s">
        <v>8448</v>
      </c>
      <c r="B8334" t="s">
        <v>774</v>
      </c>
    </row>
    <row r="8335" spans="1:2">
      <c r="A8335" s="1" t="s">
        <v>8449</v>
      </c>
      <c r="B8335" t="s">
        <v>774</v>
      </c>
    </row>
    <row r="8336" spans="1:2">
      <c r="A8336" s="1" t="s">
        <v>8450</v>
      </c>
      <c r="B8336" t="s">
        <v>774</v>
      </c>
    </row>
    <row r="8337" spans="1:2">
      <c r="A8337" s="1" t="s">
        <v>8451</v>
      </c>
      <c r="B8337" t="s">
        <v>774</v>
      </c>
    </row>
    <row r="8338" spans="1:2">
      <c r="A8338" s="1" t="s">
        <v>8452</v>
      </c>
      <c r="B8338" t="s">
        <v>774</v>
      </c>
    </row>
    <row r="8339" spans="1:2">
      <c r="A8339" s="1" t="s">
        <v>8453</v>
      </c>
      <c r="B8339" t="s">
        <v>774</v>
      </c>
    </row>
    <row r="8340" spans="1:2">
      <c r="A8340" s="1" t="s">
        <v>8454</v>
      </c>
      <c r="B8340" t="s">
        <v>774</v>
      </c>
    </row>
    <row r="8341" spans="1:2">
      <c r="A8341" s="1" t="s">
        <v>8455</v>
      </c>
      <c r="B8341" t="s">
        <v>774</v>
      </c>
    </row>
    <row r="8342" spans="1:2">
      <c r="A8342" s="1" t="s">
        <v>8456</v>
      </c>
      <c r="B8342" t="s">
        <v>774</v>
      </c>
    </row>
    <row r="8343" spans="1:2">
      <c r="A8343" s="1" t="s">
        <v>8457</v>
      </c>
      <c r="B8343" t="s">
        <v>774</v>
      </c>
    </row>
    <row r="8344" spans="1:2">
      <c r="A8344" s="1" t="s">
        <v>8458</v>
      </c>
      <c r="B8344" t="s">
        <v>774</v>
      </c>
    </row>
    <row r="8345" spans="1:2">
      <c r="A8345" s="1" t="s">
        <v>8459</v>
      </c>
      <c r="B8345" t="s">
        <v>774</v>
      </c>
    </row>
    <row r="8346" spans="1:2">
      <c r="A8346" s="1" t="s">
        <v>8460</v>
      </c>
      <c r="B8346" t="s">
        <v>774</v>
      </c>
    </row>
    <row r="8347" spans="1:2">
      <c r="A8347" s="1" t="s">
        <v>8461</v>
      </c>
      <c r="B8347" t="s">
        <v>774</v>
      </c>
    </row>
    <row r="8348" spans="1:2">
      <c r="A8348" s="1" t="s">
        <v>8462</v>
      </c>
      <c r="B8348" t="s">
        <v>774</v>
      </c>
    </row>
    <row r="8349" spans="1:2">
      <c r="A8349" s="1" t="s">
        <v>8463</v>
      </c>
      <c r="B8349" t="s">
        <v>774</v>
      </c>
    </row>
    <row r="8350" spans="1:2">
      <c r="A8350" s="1" t="s">
        <v>8464</v>
      </c>
      <c r="B8350" t="s">
        <v>774</v>
      </c>
    </row>
    <row r="8351" spans="1:2">
      <c r="A8351" s="1" t="s">
        <v>8465</v>
      </c>
      <c r="B8351" t="s">
        <v>774</v>
      </c>
    </row>
    <row r="8352" spans="1:2">
      <c r="A8352" s="1" t="s">
        <v>8466</v>
      </c>
      <c r="B8352" t="s">
        <v>774</v>
      </c>
    </row>
    <row r="8353" spans="1:2">
      <c r="A8353" s="1" t="s">
        <v>8467</v>
      </c>
      <c r="B8353" t="s">
        <v>774</v>
      </c>
    </row>
    <row r="8354" spans="1:2">
      <c r="A8354" s="1" t="s">
        <v>8468</v>
      </c>
      <c r="B8354" t="s">
        <v>774</v>
      </c>
    </row>
    <row r="8355" spans="1:2">
      <c r="A8355" s="1" t="s">
        <v>8469</v>
      </c>
      <c r="B8355" t="s">
        <v>774</v>
      </c>
    </row>
    <row r="8356" spans="1:2">
      <c r="A8356" s="1" t="s">
        <v>8470</v>
      </c>
      <c r="B8356" t="s">
        <v>774</v>
      </c>
    </row>
    <row r="8357" spans="1:2">
      <c r="A8357" s="1" t="s">
        <v>8471</v>
      </c>
      <c r="B8357" t="s">
        <v>774</v>
      </c>
    </row>
    <row r="8358" spans="1:2">
      <c r="A8358" s="1" t="s">
        <v>8472</v>
      </c>
      <c r="B8358" t="s">
        <v>774</v>
      </c>
    </row>
    <row r="8359" spans="1:2">
      <c r="A8359" s="1" t="s">
        <v>8473</v>
      </c>
      <c r="B8359" t="s">
        <v>774</v>
      </c>
    </row>
    <row r="8360" spans="1:2">
      <c r="A8360" s="1" t="s">
        <v>8474</v>
      </c>
      <c r="B8360" t="s">
        <v>774</v>
      </c>
    </row>
    <row r="8361" spans="1:2">
      <c r="A8361" s="1" t="s">
        <v>8475</v>
      </c>
      <c r="B8361" t="s">
        <v>774</v>
      </c>
    </row>
    <row r="8362" spans="1:2">
      <c r="A8362" s="1" t="s">
        <v>8476</v>
      </c>
      <c r="B8362" t="s">
        <v>774</v>
      </c>
    </row>
    <row r="8363" spans="1:2">
      <c r="A8363" s="1" t="s">
        <v>8477</v>
      </c>
      <c r="B8363" t="s">
        <v>774</v>
      </c>
    </row>
    <row r="8364" spans="1:2">
      <c r="A8364" s="1" t="s">
        <v>8478</v>
      </c>
      <c r="B8364" t="s">
        <v>774</v>
      </c>
    </row>
    <row r="8365" spans="1:2">
      <c r="A8365" s="1" t="s">
        <v>8479</v>
      </c>
      <c r="B8365" t="s">
        <v>774</v>
      </c>
    </row>
    <row r="8366" spans="1:2">
      <c r="A8366" s="1" t="s">
        <v>8480</v>
      </c>
      <c r="B8366" t="s">
        <v>774</v>
      </c>
    </row>
    <row r="8367" spans="1:2">
      <c r="A8367" s="1" t="s">
        <v>8481</v>
      </c>
      <c r="B8367" t="s">
        <v>774</v>
      </c>
    </row>
    <row r="8368" spans="1:2">
      <c r="A8368" s="1" t="s">
        <v>8482</v>
      </c>
      <c r="B8368" t="s">
        <v>774</v>
      </c>
    </row>
    <row r="8369" spans="1:2">
      <c r="A8369" s="1" t="s">
        <v>8483</v>
      </c>
      <c r="B8369" t="s">
        <v>774</v>
      </c>
    </row>
    <row r="8370" spans="1:2">
      <c r="A8370" s="1" t="s">
        <v>8484</v>
      </c>
      <c r="B8370" t="s">
        <v>774</v>
      </c>
    </row>
    <row r="8371" spans="1:2">
      <c r="A8371" s="1" t="s">
        <v>8485</v>
      </c>
      <c r="B8371" t="s">
        <v>774</v>
      </c>
    </row>
    <row r="8372" spans="1:2">
      <c r="A8372" s="1" t="s">
        <v>8486</v>
      </c>
      <c r="B8372" t="s">
        <v>774</v>
      </c>
    </row>
    <row r="8373" spans="1:2">
      <c r="A8373" s="1" t="s">
        <v>8487</v>
      </c>
      <c r="B8373" t="s">
        <v>774</v>
      </c>
    </row>
    <row r="8374" spans="1:2">
      <c r="A8374" s="1" t="s">
        <v>8488</v>
      </c>
      <c r="B8374" t="s">
        <v>774</v>
      </c>
    </row>
    <row r="8375" spans="1:2">
      <c r="A8375" s="1" t="s">
        <v>8489</v>
      </c>
      <c r="B8375" t="s">
        <v>774</v>
      </c>
    </row>
    <row r="8376" spans="1:2">
      <c r="A8376" s="1" t="s">
        <v>8490</v>
      </c>
      <c r="B8376" t="s">
        <v>774</v>
      </c>
    </row>
    <row r="8377" spans="1:2">
      <c r="A8377" s="1" t="s">
        <v>8491</v>
      </c>
      <c r="B8377" t="s">
        <v>774</v>
      </c>
    </row>
    <row r="8378" spans="1:2">
      <c r="A8378" s="1" t="s">
        <v>8492</v>
      </c>
      <c r="B8378" t="s">
        <v>774</v>
      </c>
    </row>
    <row r="8379" spans="1:2">
      <c r="A8379" s="1" t="s">
        <v>8493</v>
      </c>
      <c r="B8379" t="s">
        <v>774</v>
      </c>
    </row>
    <row r="8380" spans="1:2">
      <c r="A8380" s="1" t="s">
        <v>8494</v>
      </c>
      <c r="B8380" t="s">
        <v>774</v>
      </c>
    </row>
    <row r="8381" spans="1:2">
      <c r="A8381" s="1" t="s">
        <v>8495</v>
      </c>
      <c r="B8381" t="s">
        <v>774</v>
      </c>
    </row>
    <row r="8382" spans="1:2">
      <c r="A8382" s="1" t="s">
        <v>8496</v>
      </c>
      <c r="B8382" t="s">
        <v>774</v>
      </c>
    </row>
    <row r="8383" spans="1:2">
      <c r="A8383" s="1" t="s">
        <v>8497</v>
      </c>
      <c r="B8383" t="s">
        <v>774</v>
      </c>
    </row>
    <row r="8384" spans="1:2">
      <c r="A8384" s="1" t="s">
        <v>8498</v>
      </c>
      <c r="B8384" t="s">
        <v>774</v>
      </c>
    </row>
    <row r="8385" spans="1:2">
      <c r="A8385" s="1" t="s">
        <v>8499</v>
      </c>
      <c r="B8385" t="s">
        <v>774</v>
      </c>
    </row>
    <row r="8386" spans="1:2">
      <c r="A8386" s="1" t="s">
        <v>8500</v>
      </c>
      <c r="B8386" t="s">
        <v>774</v>
      </c>
    </row>
    <row r="8387" spans="1:2">
      <c r="A8387" s="1" t="s">
        <v>8501</v>
      </c>
      <c r="B8387" t="s">
        <v>774</v>
      </c>
    </row>
    <row r="8388" spans="1:2">
      <c r="A8388" s="1" t="s">
        <v>8502</v>
      </c>
      <c r="B8388" t="s">
        <v>774</v>
      </c>
    </row>
    <row r="8389" spans="1:2">
      <c r="A8389" s="1" t="s">
        <v>8503</v>
      </c>
      <c r="B8389" t="s">
        <v>774</v>
      </c>
    </row>
    <row r="8390" spans="1:2">
      <c r="A8390" s="1" t="s">
        <v>8504</v>
      </c>
      <c r="B8390" t="s">
        <v>774</v>
      </c>
    </row>
    <row r="8391" spans="1:2">
      <c r="A8391" s="1" t="s">
        <v>8505</v>
      </c>
      <c r="B8391" t="s">
        <v>774</v>
      </c>
    </row>
    <row r="8392" spans="1:2">
      <c r="A8392" s="1" t="s">
        <v>8506</v>
      </c>
      <c r="B8392" t="s">
        <v>774</v>
      </c>
    </row>
    <row r="8393" spans="1:2">
      <c r="A8393" s="1" t="s">
        <v>8507</v>
      </c>
      <c r="B8393" t="s">
        <v>774</v>
      </c>
    </row>
    <row r="8394" spans="1:2">
      <c r="A8394" s="1" t="s">
        <v>8508</v>
      </c>
      <c r="B8394" t="s">
        <v>774</v>
      </c>
    </row>
    <row r="8395" spans="1:2">
      <c r="A8395" s="1" t="s">
        <v>8509</v>
      </c>
      <c r="B8395" t="s">
        <v>774</v>
      </c>
    </row>
    <row r="8396" spans="1:2">
      <c r="A8396" s="1" t="s">
        <v>8510</v>
      </c>
      <c r="B8396" t="s">
        <v>774</v>
      </c>
    </row>
    <row r="8397" spans="1:2">
      <c r="A8397" s="1" t="s">
        <v>8511</v>
      </c>
      <c r="B8397" t="s">
        <v>774</v>
      </c>
    </row>
    <row r="8398" spans="1:2">
      <c r="A8398" s="1" t="s">
        <v>8512</v>
      </c>
      <c r="B8398" t="s">
        <v>774</v>
      </c>
    </row>
    <row r="8399" spans="1:2">
      <c r="A8399" s="1" t="s">
        <v>8513</v>
      </c>
      <c r="B8399" t="s">
        <v>774</v>
      </c>
    </row>
    <row r="8400" spans="1:2">
      <c r="A8400" s="1" t="s">
        <v>8514</v>
      </c>
      <c r="B8400" t="s">
        <v>774</v>
      </c>
    </row>
    <row r="8401" spans="1:2">
      <c r="A8401" s="1" t="s">
        <v>8515</v>
      </c>
      <c r="B8401" t="s">
        <v>774</v>
      </c>
    </row>
    <row r="8402" spans="1:2">
      <c r="A8402" s="1" t="s">
        <v>8516</v>
      </c>
      <c r="B8402" t="s">
        <v>774</v>
      </c>
    </row>
    <row r="8403" spans="1:2">
      <c r="A8403" s="1" t="s">
        <v>8517</v>
      </c>
      <c r="B8403" t="s">
        <v>774</v>
      </c>
    </row>
    <row r="8404" spans="1:2">
      <c r="A8404" s="1" t="s">
        <v>8518</v>
      </c>
      <c r="B8404" t="s">
        <v>774</v>
      </c>
    </row>
    <row r="8405" spans="1:2">
      <c r="A8405" s="1" t="s">
        <v>8519</v>
      </c>
      <c r="B8405" t="s">
        <v>774</v>
      </c>
    </row>
    <row r="8406" spans="1:2">
      <c r="A8406" s="1" t="s">
        <v>8520</v>
      </c>
      <c r="B8406" t="s">
        <v>774</v>
      </c>
    </row>
    <row r="8407" spans="1:2">
      <c r="A8407" s="1" t="s">
        <v>8521</v>
      </c>
      <c r="B8407" t="s">
        <v>774</v>
      </c>
    </row>
    <row r="8408" spans="1:2">
      <c r="A8408" s="1" t="s">
        <v>8522</v>
      </c>
      <c r="B8408" t="s">
        <v>774</v>
      </c>
    </row>
    <row r="8409" spans="1:2">
      <c r="A8409" s="1" t="s">
        <v>8523</v>
      </c>
      <c r="B8409" t="s">
        <v>774</v>
      </c>
    </row>
    <row r="8410" spans="1:2">
      <c r="A8410" s="1" t="s">
        <v>8524</v>
      </c>
      <c r="B8410" t="s">
        <v>774</v>
      </c>
    </row>
    <row r="8411" spans="1:2">
      <c r="A8411" s="1" t="s">
        <v>8525</v>
      </c>
      <c r="B8411" t="s">
        <v>774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774</v>
      </c>
    </row>
    <row r="8414" spans="1:2">
      <c r="A8414" s="1" t="s">
        <v>8528</v>
      </c>
      <c r="B8414" t="s">
        <v>774</v>
      </c>
    </row>
    <row r="8415" spans="1:2">
      <c r="A8415" s="1" t="s">
        <v>8529</v>
      </c>
      <c r="B8415" t="s">
        <v>774</v>
      </c>
    </row>
    <row r="8416" spans="1:2">
      <c r="A8416" s="1" t="s">
        <v>8530</v>
      </c>
      <c r="B8416" t="s">
        <v>774</v>
      </c>
    </row>
    <row r="8417" spans="1:2">
      <c r="A8417" s="1" t="s">
        <v>8531</v>
      </c>
      <c r="B8417" t="s">
        <v>774</v>
      </c>
    </row>
    <row r="8418" spans="1:2">
      <c r="A8418" s="1" t="s">
        <v>8532</v>
      </c>
      <c r="B8418" t="s">
        <v>774</v>
      </c>
    </row>
    <row r="8419" spans="1:2">
      <c r="A8419" s="1" t="s">
        <v>8533</v>
      </c>
      <c r="B8419" t="s">
        <v>774</v>
      </c>
    </row>
    <row r="8420" spans="1:2">
      <c r="A8420" s="1" t="s">
        <v>8534</v>
      </c>
      <c r="B8420" t="s">
        <v>774</v>
      </c>
    </row>
    <row r="8421" spans="1:2">
      <c r="A8421" s="1" t="s">
        <v>8535</v>
      </c>
      <c r="B8421" t="s">
        <v>774</v>
      </c>
    </row>
    <row r="8422" spans="1:2">
      <c r="A8422" s="1" t="s">
        <v>8536</v>
      </c>
      <c r="B8422" t="s">
        <v>774</v>
      </c>
    </row>
    <row r="8423" spans="1:2">
      <c r="A8423" s="1" t="s">
        <v>8537</v>
      </c>
      <c r="B8423" t="s">
        <v>774</v>
      </c>
    </row>
    <row r="8424" spans="1:2">
      <c r="A8424" s="1" t="s">
        <v>8538</v>
      </c>
      <c r="B8424" t="s">
        <v>774</v>
      </c>
    </row>
    <row r="8425" spans="1:2">
      <c r="A8425" s="1" t="s">
        <v>8539</v>
      </c>
      <c r="B8425" t="s">
        <v>774</v>
      </c>
    </row>
    <row r="8426" spans="1:2">
      <c r="A8426" s="1" t="s">
        <v>8540</v>
      </c>
      <c r="B8426" t="s">
        <v>774</v>
      </c>
    </row>
    <row r="8427" spans="1:2">
      <c r="A8427" s="1" t="s">
        <v>8541</v>
      </c>
      <c r="B8427" t="s">
        <v>774</v>
      </c>
    </row>
    <row r="8428" spans="1:2">
      <c r="A8428" s="1" t="s">
        <v>8542</v>
      </c>
      <c r="B8428" t="s">
        <v>774</v>
      </c>
    </row>
    <row r="8429" spans="1:2">
      <c r="A8429" s="1" t="s">
        <v>8543</v>
      </c>
      <c r="B8429" t="s">
        <v>774</v>
      </c>
    </row>
    <row r="8430" spans="1:2">
      <c r="A8430" s="1" t="s">
        <v>8544</v>
      </c>
      <c r="B8430" t="s">
        <v>774</v>
      </c>
    </row>
    <row r="8431" spans="1:2">
      <c r="A8431" s="1" t="s">
        <v>8545</v>
      </c>
      <c r="B8431" t="s">
        <v>774</v>
      </c>
    </row>
    <row r="8432" spans="1:2">
      <c r="A8432" s="1" t="s">
        <v>8546</v>
      </c>
      <c r="B8432" t="s">
        <v>774</v>
      </c>
    </row>
    <row r="8433" spans="1:2">
      <c r="A8433" s="1" t="s">
        <v>8547</v>
      </c>
      <c r="B8433" t="s">
        <v>774</v>
      </c>
    </row>
    <row r="8434" spans="1:2">
      <c r="A8434" s="1" t="s">
        <v>8548</v>
      </c>
      <c r="B8434" t="s">
        <v>774</v>
      </c>
    </row>
    <row r="8435" spans="1:2">
      <c r="A8435" s="1" t="s">
        <v>8549</v>
      </c>
      <c r="B8435" t="s">
        <v>774</v>
      </c>
    </row>
    <row r="8436" spans="1:2">
      <c r="A8436" s="1" t="s">
        <v>8550</v>
      </c>
      <c r="B8436" t="s">
        <v>774</v>
      </c>
    </row>
    <row r="8437" spans="1:2">
      <c r="A8437" s="1" t="s">
        <v>8551</v>
      </c>
      <c r="B8437" t="s">
        <v>774</v>
      </c>
    </row>
    <row r="8438" spans="1:2">
      <c r="A8438" s="1" t="s">
        <v>8552</v>
      </c>
      <c r="B8438" t="s">
        <v>774</v>
      </c>
    </row>
    <row r="8439" spans="1:2">
      <c r="A8439" s="1" t="s">
        <v>8553</v>
      </c>
      <c r="B8439" t="s">
        <v>774</v>
      </c>
    </row>
    <row r="8440" spans="1:2">
      <c r="A8440" s="1" t="s">
        <v>8554</v>
      </c>
      <c r="B8440" t="s">
        <v>774</v>
      </c>
    </row>
    <row r="8441" spans="1:2">
      <c r="A8441" s="1" t="s">
        <v>8555</v>
      </c>
      <c r="B8441" t="s">
        <v>774</v>
      </c>
    </row>
    <row r="8442" spans="1:2">
      <c r="A8442" s="1" t="s">
        <v>8556</v>
      </c>
      <c r="B8442" t="s">
        <v>774</v>
      </c>
    </row>
    <row r="8443" spans="1:2">
      <c r="A8443" s="1" t="s">
        <v>8557</v>
      </c>
      <c r="B8443" t="s">
        <v>774</v>
      </c>
    </row>
    <row r="8444" spans="1:2">
      <c r="A8444" s="1" t="s">
        <v>8558</v>
      </c>
      <c r="B8444" t="s">
        <v>774</v>
      </c>
    </row>
    <row r="8445" spans="1:2">
      <c r="A8445" s="1" t="s">
        <v>8559</v>
      </c>
      <c r="B8445" t="s">
        <v>774</v>
      </c>
    </row>
    <row r="8446" spans="1:2">
      <c r="A8446" s="1" t="s">
        <v>8560</v>
      </c>
      <c r="B8446" t="s">
        <v>774</v>
      </c>
    </row>
    <row r="8447" spans="1:2">
      <c r="A8447" s="1" t="s">
        <v>8561</v>
      </c>
      <c r="B8447" t="s">
        <v>774</v>
      </c>
    </row>
    <row r="8448" spans="1:2">
      <c r="A8448" s="1" t="s">
        <v>8562</v>
      </c>
      <c r="B8448" t="s">
        <v>774</v>
      </c>
    </row>
    <row r="8449" spans="1:2">
      <c r="A8449" s="1" t="s">
        <v>8563</v>
      </c>
      <c r="B8449" t="s">
        <v>774</v>
      </c>
    </row>
    <row r="8450" spans="1:2">
      <c r="A8450" s="1" t="s">
        <v>8564</v>
      </c>
      <c r="B8450" t="s">
        <v>774</v>
      </c>
    </row>
    <row r="8451" spans="1:2">
      <c r="A8451" s="1" t="s">
        <v>8565</v>
      </c>
      <c r="B8451" t="s">
        <v>774</v>
      </c>
    </row>
    <row r="8452" spans="1:2">
      <c r="A8452" s="1" t="s">
        <v>8566</v>
      </c>
      <c r="B8452" t="s">
        <v>774</v>
      </c>
    </row>
    <row r="8453" spans="1:2">
      <c r="A8453" s="1" t="s">
        <v>8567</v>
      </c>
      <c r="B8453" t="s">
        <v>774</v>
      </c>
    </row>
    <row r="8454" spans="1:2">
      <c r="A8454" s="1" t="s">
        <v>8568</v>
      </c>
      <c r="B8454" t="s">
        <v>774</v>
      </c>
    </row>
    <row r="8455" spans="1:2">
      <c r="A8455" s="1" t="s">
        <v>8569</v>
      </c>
      <c r="B8455" t="s">
        <v>774</v>
      </c>
    </row>
    <row r="8456" spans="1:2">
      <c r="A8456" s="1" t="s">
        <v>8570</v>
      </c>
      <c r="B8456" t="s">
        <v>774</v>
      </c>
    </row>
    <row r="8457" spans="1:2">
      <c r="A8457" s="1" t="s">
        <v>8571</v>
      </c>
      <c r="B8457" t="s">
        <v>774</v>
      </c>
    </row>
    <row r="8458" spans="1:2">
      <c r="A8458" s="1" t="s">
        <v>8572</v>
      </c>
      <c r="B8458" t="s">
        <v>774</v>
      </c>
    </row>
    <row r="8459" spans="1:2">
      <c r="A8459" s="1" t="s">
        <v>8573</v>
      </c>
      <c r="B8459" t="s">
        <v>774</v>
      </c>
    </row>
    <row r="8460" spans="1:2">
      <c r="A8460" s="1" t="s">
        <v>8574</v>
      </c>
      <c r="B8460" t="s">
        <v>774</v>
      </c>
    </row>
    <row r="8461" spans="1:2">
      <c r="A8461" s="1" t="s">
        <v>8575</v>
      </c>
      <c r="B8461" t="s">
        <v>774</v>
      </c>
    </row>
    <row r="8462" spans="1:2">
      <c r="A8462" s="1" t="s">
        <v>8576</v>
      </c>
      <c r="B8462" t="s">
        <v>774</v>
      </c>
    </row>
    <row r="8463" spans="1:2">
      <c r="A8463" s="1" t="s">
        <v>8577</v>
      </c>
      <c r="B8463" t="s">
        <v>774</v>
      </c>
    </row>
    <row r="8464" spans="1:2">
      <c r="A8464" s="1" t="s">
        <v>8578</v>
      </c>
      <c r="B8464" t="s">
        <v>774</v>
      </c>
    </row>
    <row r="8465" spans="1:2">
      <c r="A8465" s="1" t="s">
        <v>8579</v>
      </c>
      <c r="B8465" t="s">
        <v>774</v>
      </c>
    </row>
    <row r="8466" spans="1:2">
      <c r="A8466" s="1" t="s">
        <v>8580</v>
      </c>
      <c r="B8466" t="s">
        <v>774</v>
      </c>
    </row>
    <row r="8467" spans="1:2">
      <c r="A8467" s="1" t="s">
        <v>8581</v>
      </c>
      <c r="B8467" t="s">
        <v>774</v>
      </c>
    </row>
    <row r="8468" spans="1:2">
      <c r="A8468" s="1" t="s">
        <v>8582</v>
      </c>
      <c r="B8468" t="s">
        <v>774</v>
      </c>
    </row>
    <row r="8469" spans="1:2">
      <c r="A8469" s="1" t="s">
        <v>8583</v>
      </c>
      <c r="B8469" t="s">
        <v>774</v>
      </c>
    </row>
    <row r="8470" spans="1:2">
      <c r="A8470" s="1" t="s">
        <v>8584</v>
      </c>
      <c r="B8470" t="s">
        <v>774</v>
      </c>
    </row>
    <row r="8471" spans="1:2">
      <c r="A8471" s="1" t="s">
        <v>8585</v>
      </c>
      <c r="B8471" t="s">
        <v>774</v>
      </c>
    </row>
    <row r="8472" spans="1:2">
      <c r="A8472" s="1" t="s">
        <v>8586</v>
      </c>
      <c r="B8472" t="s">
        <v>774</v>
      </c>
    </row>
    <row r="8473" spans="1:2">
      <c r="A8473" s="1" t="s">
        <v>8587</v>
      </c>
      <c r="B8473" t="s">
        <v>774</v>
      </c>
    </row>
    <row r="8474" spans="1:2">
      <c r="A8474" s="1" t="s">
        <v>8588</v>
      </c>
      <c r="B8474" t="s">
        <v>774</v>
      </c>
    </row>
    <row r="8475" spans="1:2">
      <c r="A8475" s="1" t="s">
        <v>8589</v>
      </c>
      <c r="B8475" t="s">
        <v>774</v>
      </c>
    </row>
    <row r="8476" spans="1:2">
      <c r="A8476" s="1" t="s">
        <v>8590</v>
      </c>
      <c r="B8476" t="s">
        <v>774</v>
      </c>
    </row>
    <row r="8477" spans="1:2">
      <c r="A8477" s="1" t="s">
        <v>8591</v>
      </c>
      <c r="B8477" t="s">
        <v>774</v>
      </c>
    </row>
    <row r="8478" spans="1:2">
      <c r="A8478" s="1" t="s">
        <v>8592</v>
      </c>
      <c r="B8478" t="s">
        <v>774</v>
      </c>
    </row>
    <row r="8479" spans="1:2">
      <c r="A8479" s="1" t="s">
        <v>8593</v>
      </c>
      <c r="B8479" t="s">
        <v>774</v>
      </c>
    </row>
    <row r="8480" spans="1:2">
      <c r="A8480" s="1" t="s">
        <v>8594</v>
      </c>
      <c r="B8480" t="s">
        <v>774</v>
      </c>
    </row>
    <row r="8481" spans="1:2">
      <c r="A8481" s="1" t="s">
        <v>8595</v>
      </c>
      <c r="B8481" t="s">
        <v>774</v>
      </c>
    </row>
    <row r="8482" spans="1:2">
      <c r="A8482" s="1" t="s">
        <v>8596</v>
      </c>
      <c r="B8482" t="s">
        <v>774</v>
      </c>
    </row>
    <row r="8483" spans="1:2">
      <c r="A8483" s="1" t="s">
        <v>8597</v>
      </c>
      <c r="B8483" t="s">
        <v>774</v>
      </c>
    </row>
    <row r="8484" spans="1:2">
      <c r="A8484" s="1" t="s">
        <v>8598</v>
      </c>
      <c r="B8484" t="s">
        <v>774</v>
      </c>
    </row>
    <row r="8485" spans="1:2">
      <c r="A8485" s="1" t="s">
        <v>8599</v>
      </c>
      <c r="B8485" t="s">
        <v>774</v>
      </c>
    </row>
    <row r="8486" spans="1:2">
      <c r="A8486" s="1" t="s">
        <v>8600</v>
      </c>
      <c r="B8486" t="s">
        <v>774</v>
      </c>
    </row>
    <row r="8487" spans="1:2">
      <c r="A8487" s="1" t="s">
        <v>8601</v>
      </c>
      <c r="B8487" t="s">
        <v>774</v>
      </c>
    </row>
    <row r="8488" spans="1:2">
      <c r="A8488" s="1" t="s">
        <v>8602</v>
      </c>
      <c r="B8488" t="s">
        <v>774</v>
      </c>
    </row>
    <row r="8489" spans="1:2">
      <c r="A8489" s="1" t="s">
        <v>8603</v>
      </c>
      <c r="B8489" t="s">
        <v>774</v>
      </c>
    </row>
    <row r="8490" spans="1:2">
      <c r="A8490" s="1" t="s">
        <v>8604</v>
      </c>
      <c r="B8490" t="s">
        <v>774</v>
      </c>
    </row>
    <row r="8491" spans="1:2">
      <c r="A8491" s="1" t="s">
        <v>8605</v>
      </c>
      <c r="B8491" t="s">
        <v>774</v>
      </c>
    </row>
    <row r="8492" spans="1:2">
      <c r="A8492" s="1" t="s">
        <v>8606</v>
      </c>
      <c r="B8492" t="s">
        <v>774</v>
      </c>
    </row>
    <row r="8493" spans="1:2">
      <c r="A8493" s="1" t="s">
        <v>8607</v>
      </c>
      <c r="B8493" t="s">
        <v>774</v>
      </c>
    </row>
    <row r="8494" spans="1:2">
      <c r="A8494" s="1" t="s">
        <v>8608</v>
      </c>
      <c r="B8494" t="s">
        <v>774</v>
      </c>
    </row>
    <row r="8495" spans="1:2">
      <c r="A8495" s="1" t="s">
        <v>8609</v>
      </c>
      <c r="B8495" t="s">
        <v>774</v>
      </c>
    </row>
    <row r="8496" spans="1:2">
      <c r="A8496" s="1" t="s">
        <v>8610</v>
      </c>
      <c r="B8496" t="s">
        <v>774</v>
      </c>
    </row>
    <row r="8497" spans="1:2">
      <c r="A8497" s="1" t="s">
        <v>8611</v>
      </c>
      <c r="B8497" t="s">
        <v>774</v>
      </c>
    </row>
    <row r="8498" spans="1:2">
      <c r="A8498" s="1" t="s">
        <v>8612</v>
      </c>
      <c r="B8498" t="s">
        <v>774</v>
      </c>
    </row>
    <row r="8499" spans="1:2">
      <c r="A8499" s="1" t="s">
        <v>8613</v>
      </c>
      <c r="B8499" t="s">
        <v>774</v>
      </c>
    </row>
    <row r="8500" spans="1:2">
      <c r="A8500" s="1" t="s">
        <v>8614</v>
      </c>
      <c r="B8500" t="s">
        <v>774</v>
      </c>
    </row>
    <row r="8501" spans="1:2">
      <c r="A8501" s="1" t="s">
        <v>8615</v>
      </c>
      <c r="B8501" t="s">
        <v>774</v>
      </c>
    </row>
    <row r="8502" spans="1:2">
      <c r="A8502" s="1" t="s">
        <v>8616</v>
      </c>
      <c r="B8502" t="s">
        <v>774</v>
      </c>
    </row>
    <row r="8503" spans="1:2">
      <c r="A8503" s="1" t="s">
        <v>8617</v>
      </c>
      <c r="B8503" t="s">
        <v>774</v>
      </c>
    </row>
    <row r="8504" spans="1:2">
      <c r="A8504" s="1" t="s">
        <v>8618</v>
      </c>
      <c r="B8504" t="s">
        <v>774</v>
      </c>
    </row>
    <row r="8505" spans="1:2">
      <c r="A8505" s="1" t="s">
        <v>8619</v>
      </c>
      <c r="B8505" t="s">
        <v>774</v>
      </c>
    </row>
    <row r="8506" spans="1:2">
      <c r="A8506" s="1" t="s">
        <v>8620</v>
      </c>
      <c r="B8506" t="s">
        <v>774</v>
      </c>
    </row>
    <row r="8507" spans="1:2">
      <c r="A8507" s="1" t="s">
        <v>8621</v>
      </c>
      <c r="B8507" t="s">
        <v>774</v>
      </c>
    </row>
    <row r="8508" spans="1:2">
      <c r="A8508" s="1" t="s">
        <v>8622</v>
      </c>
      <c r="B8508" t="s">
        <v>774</v>
      </c>
    </row>
    <row r="8509" spans="1:2">
      <c r="A8509" s="1" t="s">
        <v>8623</v>
      </c>
      <c r="B8509" t="s">
        <v>774</v>
      </c>
    </row>
    <row r="8510" spans="1:2">
      <c r="A8510" s="1" t="s">
        <v>8624</v>
      </c>
      <c r="B8510" t="s">
        <v>774</v>
      </c>
    </row>
    <row r="8511" spans="1:2">
      <c r="A8511" s="1" t="s">
        <v>8625</v>
      </c>
      <c r="B8511" t="s">
        <v>774</v>
      </c>
    </row>
    <row r="8512" spans="1:2">
      <c r="A8512" s="1" t="s">
        <v>8626</v>
      </c>
      <c r="B8512" t="s">
        <v>774</v>
      </c>
    </row>
    <row r="8513" spans="1:2">
      <c r="A8513" s="1" t="s">
        <v>8627</v>
      </c>
      <c r="B8513" t="s">
        <v>774</v>
      </c>
    </row>
    <row r="8514" spans="1:2">
      <c r="A8514" s="1" t="s">
        <v>8628</v>
      </c>
      <c r="B8514" t="s">
        <v>774</v>
      </c>
    </row>
    <row r="8515" spans="1:2">
      <c r="A8515" s="1" t="s">
        <v>8629</v>
      </c>
      <c r="B8515" t="s">
        <v>774</v>
      </c>
    </row>
    <row r="8516" spans="1:2">
      <c r="A8516" s="1" t="s">
        <v>8630</v>
      </c>
      <c r="B8516" t="s">
        <v>774</v>
      </c>
    </row>
    <row r="8517" spans="1:2">
      <c r="A8517" s="1" t="s">
        <v>8631</v>
      </c>
      <c r="B8517" t="s">
        <v>774</v>
      </c>
    </row>
    <row r="8518" spans="1:2">
      <c r="A8518" s="1" t="s">
        <v>8632</v>
      </c>
      <c r="B8518" t="s">
        <v>774</v>
      </c>
    </row>
    <row r="8519" spans="1:2">
      <c r="A8519" s="1" t="s">
        <v>8633</v>
      </c>
      <c r="B8519" t="s">
        <v>774</v>
      </c>
    </row>
    <row r="8520" spans="1:2">
      <c r="A8520" s="1" t="s">
        <v>8634</v>
      </c>
      <c r="B8520" t="s">
        <v>774</v>
      </c>
    </row>
    <row r="8521" spans="1:2">
      <c r="A8521" s="1" t="s">
        <v>8635</v>
      </c>
      <c r="B8521" t="s">
        <v>774</v>
      </c>
    </row>
    <row r="8522" spans="1:2">
      <c r="A8522" s="1" t="s">
        <v>8636</v>
      </c>
      <c r="B8522" t="s">
        <v>774</v>
      </c>
    </row>
    <row r="8523" spans="1:2">
      <c r="A8523" s="1" t="s">
        <v>8637</v>
      </c>
      <c r="B8523" t="s">
        <v>774</v>
      </c>
    </row>
    <row r="8524" spans="1:2">
      <c r="A8524" s="1" t="s">
        <v>8638</v>
      </c>
      <c r="B8524" t="s">
        <v>774</v>
      </c>
    </row>
    <row r="8525" spans="1:2">
      <c r="A8525" s="1" t="s">
        <v>8639</v>
      </c>
      <c r="B8525" t="s">
        <v>774</v>
      </c>
    </row>
    <row r="8526" spans="1:2">
      <c r="A8526" s="1" t="s">
        <v>8640</v>
      </c>
      <c r="B8526" t="s">
        <v>774</v>
      </c>
    </row>
    <row r="8527" spans="1:2">
      <c r="A8527" s="1" t="s">
        <v>8641</v>
      </c>
      <c r="B8527" t="s">
        <v>774</v>
      </c>
    </row>
    <row r="8528" spans="1:2">
      <c r="A8528" s="1" t="s">
        <v>8642</v>
      </c>
      <c r="B8528" t="s">
        <v>774</v>
      </c>
    </row>
    <row r="8529" spans="1:2">
      <c r="A8529" s="1" t="s">
        <v>8643</v>
      </c>
      <c r="B8529" t="s">
        <v>774</v>
      </c>
    </row>
    <row r="8530" spans="1:2">
      <c r="A8530" s="1" t="s">
        <v>8644</v>
      </c>
      <c r="B8530" t="s">
        <v>774</v>
      </c>
    </row>
    <row r="8531" spans="1:2">
      <c r="A8531" s="1" t="s">
        <v>8645</v>
      </c>
      <c r="B8531" t="s">
        <v>774</v>
      </c>
    </row>
    <row r="8532" spans="1:2">
      <c r="A8532" s="1" t="s">
        <v>8646</v>
      </c>
      <c r="B8532" t="s">
        <v>774</v>
      </c>
    </row>
    <row r="8533" spans="1:2">
      <c r="A8533" s="1" t="s">
        <v>8647</v>
      </c>
      <c r="B8533" t="s">
        <v>774</v>
      </c>
    </row>
    <row r="8534" spans="1:2">
      <c r="A8534" s="1" t="s">
        <v>8648</v>
      </c>
      <c r="B8534" t="s">
        <v>774</v>
      </c>
    </row>
    <row r="8535" spans="1:2">
      <c r="A8535" s="1" t="s">
        <v>8649</v>
      </c>
      <c r="B8535" t="s">
        <v>774</v>
      </c>
    </row>
    <row r="8536" spans="1:2">
      <c r="A8536" s="1" t="s">
        <v>8650</v>
      </c>
      <c r="B8536" t="s">
        <v>774</v>
      </c>
    </row>
    <row r="8537" spans="1:2">
      <c r="A8537" s="1" t="s">
        <v>8651</v>
      </c>
      <c r="B8537" t="s">
        <v>774</v>
      </c>
    </row>
    <row r="8538" spans="1:2">
      <c r="A8538" s="1" t="s">
        <v>8652</v>
      </c>
      <c r="B8538" t="s">
        <v>774</v>
      </c>
    </row>
    <row r="8539" spans="1:2">
      <c r="A8539" s="1" t="s">
        <v>8653</v>
      </c>
      <c r="B8539" t="s">
        <v>774</v>
      </c>
    </row>
    <row r="8540" spans="1:2">
      <c r="A8540" s="1" t="s">
        <v>8654</v>
      </c>
      <c r="B8540" t="s">
        <v>774</v>
      </c>
    </row>
    <row r="8541" spans="1:2">
      <c r="A8541" s="1" t="s">
        <v>8655</v>
      </c>
      <c r="B8541" t="s">
        <v>774</v>
      </c>
    </row>
    <row r="8542" spans="1:2">
      <c r="A8542" s="1" t="s">
        <v>8656</v>
      </c>
      <c r="B8542" t="s">
        <v>774</v>
      </c>
    </row>
    <row r="8543" spans="1:2">
      <c r="A8543" s="1" t="s">
        <v>8657</v>
      </c>
      <c r="B8543" t="s">
        <v>774</v>
      </c>
    </row>
    <row r="8544" spans="1:2">
      <c r="A8544" s="1" t="s">
        <v>8658</v>
      </c>
      <c r="B8544" t="s">
        <v>774</v>
      </c>
    </row>
    <row r="8545" spans="1:2">
      <c r="A8545" s="1" t="s">
        <v>8659</v>
      </c>
      <c r="B8545" t="s">
        <v>774</v>
      </c>
    </row>
    <row r="8546" spans="1:2">
      <c r="A8546" s="1" t="s">
        <v>8660</v>
      </c>
      <c r="B8546" t="s">
        <v>774</v>
      </c>
    </row>
    <row r="8547" spans="1:2">
      <c r="A8547" s="1" t="s">
        <v>8661</v>
      </c>
      <c r="B8547" t="s">
        <v>774</v>
      </c>
    </row>
    <row r="8548" spans="1:2">
      <c r="A8548" s="1" t="s">
        <v>8662</v>
      </c>
      <c r="B8548" t="s">
        <v>774</v>
      </c>
    </row>
    <row r="8549" spans="1:2">
      <c r="A8549" s="1" t="s">
        <v>8663</v>
      </c>
      <c r="B8549" t="s">
        <v>774</v>
      </c>
    </row>
    <row r="8550" spans="1:2">
      <c r="A8550" s="1" t="s">
        <v>8664</v>
      </c>
      <c r="B8550" t="s">
        <v>774</v>
      </c>
    </row>
    <row r="8551" spans="1:2">
      <c r="A8551" s="1" t="s">
        <v>8665</v>
      </c>
      <c r="B8551" t="s">
        <v>774</v>
      </c>
    </row>
    <row r="8552" spans="1:2">
      <c r="A8552" s="1" t="s">
        <v>8666</v>
      </c>
      <c r="B8552" t="s">
        <v>774</v>
      </c>
    </row>
    <row r="8553" spans="1:2">
      <c r="A8553" s="1" t="s">
        <v>8667</v>
      </c>
      <c r="B8553" t="s">
        <v>774</v>
      </c>
    </row>
    <row r="8554" spans="1:2">
      <c r="A8554" s="1" t="s">
        <v>8668</v>
      </c>
      <c r="B8554" t="s">
        <v>774</v>
      </c>
    </row>
    <row r="8555" spans="1:2">
      <c r="A8555" s="1" t="s">
        <v>8669</v>
      </c>
      <c r="B8555" t="s">
        <v>774</v>
      </c>
    </row>
    <row r="8556" spans="1:2">
      <c r="A8556" s="1" t="s">
        <v>8670</v>
      </c>
      <c r="B8556" t="s">
        <v>774</v>
      </c>
    </row>
    <row r="8557" spans="1:2">
      <c r="A8557" s="1" t="s">
        <v>8671</v>
      </c>
      <c r="B8557" t="s">
        <v>774</v>
      </c>
    </row>
    <row r="8558" spans="1:2">
      <c r="A8558" s="1" t="s">
        <v>8672</v>
      </c>
      <c r="B8558" t="s">
        <v>774</v>
      </c>
    </row>
    <row r="8559" spans="1:2">
      <c r="A8559" s="1" t="s">
        <v>8673</v>
      </c>
      <c r="B8559" t="s">
        <v>774</v>
      </c>
    </row>
    <row r="8560" spans="1:2">
      <c r="A8560" s="1" t="s">
        <v>8674</v>
      </c>
      <c r="B8560" t="s">
        <v>774</v>
      </c>
    </row>
    <row r="8561" spans="1:2">
      <c r="A8561" s="1" t="s">
        <v>8675</v>
      </c>
      <c r="B8561" t="s">
        <v>774</v>
      </c>
    </row>
    <row r="8562" spans="1:2">
      <c r="A8562" s="1" t="s">
        <v>8676</v>
      </c>
      <c r="B8562" t="s">
        <v>774</v>
      </c>
    </row>
    <row r="8563" spans="1:2">
      <c r="A8563" s="1" t="s">
        <v>8677</v>
      </c>
      <c r="B8563" t="s">
        <v>774</v>
      </c>
    </row>
    <row r="8564" spans="1:2">
      <c r="A8564" s="1" t="s">
        <v>8678</v>
      </c>
      <c r="B8564" t="s">
        <v>774</v>
      </c>
    </row>
    <row r="8565" spans="1:2">
      <c r="A8565" s="1" t="s">
        <v>8679</v>
      </c>
      <c r="B8565" t="s">
        <v>774</v>
      </c>
    </row>
    <row r="8566" spans="1:2">
      <c r="A8566" s="1" t="s">
        <v>8680</v>
      </c>
      <c r="B8566" t="s">
        <v>774</v>
      </c>
    </row>
    <row r="8567" spans="1:2">
      <c r="A8567" s="1" t="s">
        <v>8681</v>
      </c>
      <c r="B8567" t="s">
        <v>774</v>
      </c>
    </row>
    <row r="8568" spans="1:2">
      <c r="A8568" s="1" t="s">
        <v>8682</v>
      </c>
      <c r="B8568" t="s">
        <v>774</v>
      </c>
    </row>
    <row r="8569" spans="1:2">
      <c r="A8569" s="1" t="s">
        <v>8683</v>
      </c>
      <c r="B8569" t="s">
        <v>774</v>
      </c>
    </row>
    <row r="8570" spans="1:2">
      <c r="A8570" s="1" t="s">
        <v>8684</v>
      </c>
      <c r="B8570" t="s">
        <v>774</v>
      </c>
    </row>
    <row r="8571" spans="1:2">
      <c r="A8571" s="1" t="s">
        <v>8685</v>
      </c>
      <c r="B8571" t="s">
        <v>774</v>
      </c>
    </row>
    <row r="8572" spans="1:2">
      <c r="A8572" s="1" t="s">
        <v>8686</v>
      </c>
      <c r="B8572" t="s">
        <v>774</v>
      </c>
    </row>
    <row r="8573" spans="1:2">
      <c r="A8573" s="1" t="s">
        <v>8687</v>
      </c>
      <c r="B8573" t="s">
        <v>774</v>
      </c>
    </row>
    <row r="8574" spans="1:2">
      <c r="A8574" s="1" t="s">
        <v>8688</v>
      </c>
      <c r="B8574" t="s">
        <v>774</v>
      </c>
    </row>
    <row r="8575" spans="1:2">
      <c r="A8575" s="1" t="s">
        <v>8689</v>
      </c>
      <c r="B8575" t="s">
        <v>774</v>
      </c>
    </row>
    <row r="8576" spans="1:2">
      <c r="A8576" s="1" t="s">
        <v>8690</v>
      </c>
      <c r="B8576" t="s">
        <v>774</v>
      </c>
    </row>
    <row r="8577" spans="1:2">
      <c r="A8577" s="1" t="s">
        <v>8691</v>
      </c>
      <c r="B8577" t="s">
        <v>774</v>
      </c>
    </row>
    <row r="8578" spans="1:2">
      <c r="A8578" s="1" t="s">
        <v>8692</v>
      </c>
      <c r="B8578" t="s">
        <v>774</v>
      </c>
    </row>
    <row r="8579" spans="1:2">
      <c r="A8579" s="1" t="s">
        <v>8693</v>
      </c>
      <c r="B8579" t="s">
        <v>774</v>
      </c>
    </row>
    <row r="8580" spans="1:2">
      <c r="A8580" s="1" t="s">
        <v>8694</v>
      </c>
      <c r="B8580" t="s">
        <v>774</v>
      </c>
    </row>
    <row r="8581" spans="1:2">
      <c r="A8581" s="1" t="s">
        <v>8695</v>
      </c>
      <c r="B8581" t="s">
        <v>774</v>
      </c>
    </row>
    <row r="8582" spans="1:2">
      <c r="A8582" s="1" t="s">
        <v>8696</v>
      </c>
      <c r="B8582" t="s">
        <v>774</v>
      </c>
    </row>
    <row r="8583" spans="1:2">
      <c r="A8583" s="1" t="s">
        <v>8697</v>
      </c>
      <c r="B8583" t="s">
        <v>774</v>
      </c>
    </row>
    <row r="8584" spans="1:2">
      <c r="A8584" s="1" t="s">
        <v>8698</v>
      </c>
      <c r="B8584" t="s">
        <v>774</v>
      </c>
    </row>
    <row r="8585" spans="1:2">
      <c r="A8585" s="1" t="s">
        <v>8699</v>
      </c>
      <c r="B8585" t="s">
        <v>774</v>
      </c>
    </row>
    <row r="8586" spans="1:2">
      <c r="A8586" s="1" t="s">
        <v>8700</v>
      </c>
      <c r="B8586" t="s">
        <v>774</v>
      </c>
    </row>
    <row r="8587" spans="1:2">
      <c r="A8587" s="1" t="s">
        <v>8701</v>
      </c>
      <c r="B8587" t="s">
        <v>774</v>
      </c>
    </row>
    <row r="8588" spans="1:2">
      <c r="A8588" s="1" t="s">
        <v>8702</v>
      </c>
      <c r="B8588" t="s">
        <v>774</v>
      </c>
    </row>
    <row r="8589" spans="1:2">
      <c r="A8589" s="1" t="s">
        <v>8703</v>
      </c>
      <c r="B8589" t="s">
        <v>774</v>
      </c>
    </row>
    <row r="8590" spans="1:2">
      <c r="A8590" s="1" t="s">
        <v>8704</v>
      </c>
      <c r="B8590" t="s">
        <v>774</v>
      </c>
    </row>
    <row r="8591" spans="1:2">
      <c r="A8591" s="1" t="s">
        <v>8705</v>
      </c>
      <c r="B8591" t="s">
        <v>774</v>
      </c>
    </row>
    <row r="8592" spans="1:2">
      <c r="A8592" s="1" t="s">
        <v>8706</v>
      </c>
      <c r="B8592" t="s">
        <v>774</v>
      </c>
    </row>
    <row r="8593" spans="1:2">
      <c r="A8593" s="1" t="s">
        <v>8707</v>
      </c>
      <c r="B8593" t="s">
        <v>774</v>
      </c>
    </row>
    <row r="8594" spans="1:2">
      <c r="A8594" s="1" t="s">
        <v>8708</v>
      </c>
      <c r="B8594" t="s">
        <v>774</v>
      </c>
    </row>
    <row r="8595" spans="1:2">
      <c r="A8595" s="1" t="s">
        <v>8709</v>
      </c>
      <c r="B8595" t="s">
        <v>774</v>
      </c>
    </row>
    <row r="8596" spans="1:2">
      <c r="A8596" s="1" t="s">
        <v>8710</v>
      </c>
      <c r="B8596" t="s">
        <v>774</v>
      </c>
    </row>
    <row r="8597" spans="1:2">
      <c r="A8597" s="1" t="s">
        <v>8711</v>
      </c>
      <c r="B8597" t="s">
        <v>774</v>
      </c>
    </row>
    <row r="8598" spans="1:2">
      <c r="A8598" s="1" t="s">
        <v>8712</v>
      </c>
      <c r="B8598" t="s">
        <v>774</v>
      </c>
    </row>
    <row r="8599" spans="1:2">
      <c r="A8599" s="1" t="s">
        <v>8713</v>
      </c>
      <c r="B8599" t="s">
        <v>774</v>
      </c>
    </row>
    <row r="8600" spans="1:2">
      <c r="A8600" s="1" t="s">
        <v>8714</v>
      </c>
      <c r="B8600" t="s">
        <v>774</v>
      </c>
    </row>
    <row r="8601" spans="1:2">
      <c r="A8601" s="1" t="s">
        <v>8715</v>
      </c>
      <c r="B8601" t="s">
        <v>774</v>
      </c>
    </row>
    <row r="8602" spans="1:2">
      <c r="A8602" s="1" t="s">
        <v>8716</v>
      </c>
      <c r="B8602" t="s">
        <v>774</v>
      </c>
    </row>
    <row r="8603" spans="1:2">
      <c r="A8603" s="1" t="s">
        <v>8717</v>
      </c>
      <c r="B8603" t="s">
        <v>774</v>
      </c>
    </row>
    <row r="8604" spans="1:2">
      <c r="A8604" s="1" t="s">
        <v>8718</v>
      </c>
      <c r="B8604" t="s">
        <v>774</v>
      </c>
    </row>
    <row r="8605" spans="1:2">
      <c r="A8605" s="1" t="s">
        <v>8719</v>
      </c>
      <c r="B8605" t="s">
        <v>774</v>
      </c>
    </row>
    <row r="8606" spans="1:2">
      <c r="A8606" s="1" t="s">
        <v>8720</v>
      </c>
      <c r="B8606" t="s">
        <v>774</v>
      </c>
    </row>
    <row r="8607" spans="1:2">
      <c r="A8607" s="1" t="s">
        <v>8721</v>
      </c>
      <c r="B8607" t="s">
        <v>774</v>
      </c>
    </row>
    <row r="8608" spans="1:2">
      <c r="A8608" s="1" t="s">
        <v>8722</v>
      </c>
      <c r="B8608" t="s">
        <v>774</v>
      </c>
    </row>
    <row r="8609" spans="1:2">
      <c r="A8609" s="1" t="s">
        <v>8723</v>
      </c>
      <c r="B8609" t="s">
        <v>774</v>
      </c>
    </row>
    <row r="8610" spans="1:2">
      <c r="A8610" s="1" t="s">
        <v>8724</v>
      </c>
      <c r="B8610" t="s">
        <v>774</v>
      </c>
    </row>
    <row r="8611" spans="1:2">
      <c r="A8611" s="1" t="s">
        <v>8725</v>
      </c>
      <c r="B8611" t="s">
        <v>774</v>
      </c>
    </row>
    <row r="8612" spans="1:2">
      <c r="A8612" s="1" t="s">
        <v>8726</v>
      </c>
      <c r="B8612" t="s">
        <v>774</v>
      </c>
    </row>
    <row r="8613" spans="1:2">
      <c r="A8613" s="1" t="s">
        <v>8727</v>
      </c>
      <c r="B8613" t="s">
        <v>774</v>
      </c>
    </row>
    <row r="8614" spans="1:2">
      <c r="A8614" s="1" t="s">
        <v>8728</v>
      </c>
      <c r="B8614" t="s">
        <v>774</v>
      </c>
    </row>
    <row r="8615" spans="1:2">
      <c r="A8615" s="1" t="s">
        <v>8729</v>
      </c>
      <c r="B8615" t="s">
        <v>774</v>
      </c>
    </row>
    <row r="8616" spans="1:2">
      <c r="A8616" s="1" t="s">
        <v>8730</v>
      </c>
      <c r="B8616" t="s">
        <v>774</v>
      </c>
    </row>
    <row r="8617" spans="1:2">
      <c r="A8617" s="1" t="s">
        <v>8731</v>
      </c>
      <c r="B8617" t="s">
        <v>774</v>
      </c>
    </row>
    <row r="8618" spans="1:2">
      <c r="A8618" s="1" t="s">
        <v>8732</v>
      </c>
      <c r="B8618" t="s">
        <v>774</v>
      </c>
    </row>
    <row r="8619" spans="1:2">
      <c r="A8619" s="1" t="s">
        <v>8733</v>
      </c>
      <c r="B8619" t="s">
        <v>774</v>
      </c>
    </row>
    <row r="8620" spans="1:2">
      <c r="A8620" s="1" t="s">
        <v>8734</v>
      </c>
      <c r="B8620" t="s">
        <v>774</v>
      </c>
    </row>
    <row r="8621" spans="1:2">
      <c r="A8621" s="1" t="s">
        <v>8735</v>
      </c>
      <c r="B8621" t="s">
        <v>774</v>
      </c>
    </row>
    <row r="8622" spans="1:2">
      <c r="A8622" s="1" t="s">
        <v>8736</v>
      </c>
      <c r="B8622" t="s">
        <v>774</v>
      </c>
    </row>
    <row r="8623" spans="1:2">
      <c r="A8623" s="1" t="s">
        <v>8737</v>
      </c>
      <c r="B8623" t="s">
        <v>774</v>
      </c>
    </row>
    <row r="8624" spans="1:2">
      <c r="A8624" s="1" t="s">
        <v>8738</v>
      </c>
      <c r="B8624" t="s">
        <v>774</v>
      </c>
    </row>
    <row r="8625" spans="1:2">
      <c r="A8625" s="1" t="s">
        <v>8739</v>
      </c>
      <c r="B8625" t="s">
        <v>774</v>
      </c>
    </row>
    <row r="8626" spans="1:2">
      <c r="A8626" s="1" t="s">
        <v>8740</v>
      </c>
      <c r="B8626" t="s">
        <v>774</v>
      </c>
    </row>
    <row r="8627" spans="1:2">
      <c r="A8627" s="1" t="s">
        <v>8741</v>
      </c>
      <c r="B8627" t="s">
        <v>774</v>
      </c>
    </row>
    <row r="8628" spans="1:2">
      <c r="A8628" s="1" t="s">
        <v>8742</v>
      </c>
      <c r="B8628" t="s">
        <v>774</v>
      </c>
    </row>
    <row r="8629" spans="1:2">
      <c r="A8629" s="1" t="s">
        <v>8743</v>
      </c>
      <c r="B8629" t="s">
        <v>774</v>
      </c>
    </row>
    <row r="8630" spans="1:2">
      <c r="A8630" s="1" t="s">
        <v>8744</v>
      </c>
      <c r="B8630" t="s">
        <v>774</v>
      </c>
    </row>
    <row r="8631" spans="1:2">
      <c r="A8631" s="1" t="s">
        <v>8745</v>
      </c>
      <c r="B8631" t="s">
        <v>774</v>
      </c>
    </row>
    <row r="8632" spans="1:2">
      <c r="A8632" s="1" t="s">
        <v>8746</v>
      </c>
      <c r="B8632" t="s">
        <v>774</v>
      </c>
    </row>
    <row r="8633" spans="1:2">
      <c r="A8633" s="1" t="s">
        <v>8747</v>
      </c>
      <c r="B8633" t="s">
        <v>774</v>
      </c>
    </row>
    <row r="8634" spans="1:2">
      <c r="A8634" s="1" t="s">
        <v>8748</v>
      </c>
      <c r="B8634" t="s">
        <v>774</v>
      </c>
    </row>
    <row r="8635" spans="1:2">
      <c r="A8635" s="1" t="s">
        <v>8749</v>
      </c>
      <c r="B8635" t="s">
        <v>774</v>
      </c>
    </row>
    <row r="8636" spans="1:2">
      <c r="A8636" s="1" t="s">
        <v>8750</v>
      </c>
      <c r="B8636" t="s">
        <v>774</v>
      </c>
    </row>
    <row r="8637" spans="1:2">
      <c r="A8637" s="1" t="s">
        <v>8751</v>
      </c>
      <c r="B8637" t="s">
        <v>774</v>
      </c>
    </row>
    <row r="8638" spans="1:2">
      <c r="A8638" s="1" t="s">
        <v>8752</v>
      </c>
      <c r="B8638" t="s">
        <v>774</v>
      </c>
    </row>
    <row r="8639" spans="1:2">
      <c r="A8639" s="1" t="s">
        <v>8753</v>
      </c>
      <c r="B8639" t="s">
        <v>774</v>
      </c>
    </row>
    <row r="8640" spans="1:2">
      <c r="A8640" s="1" t="s">
        <v>8754</v>
      </c>
      <c r="B8640" t="s">
        <v>774</v>
      </c>
    </row>
    <row r="8641" spans="1:2">
      <c r="A8641" s="1" t="s">
        <v>8755</v>
      </c>
      <c r="B8641" t="s">
        <v>774</v>
      </c>
    </row>
    <row r="8642" spans="1:2">
      <c r="A8642" s="1" t="s">
        <v>8756</v>
      </c>
      <c r="B8642" t="s">
        <v>774</v>
      </c>
    </row>
    <row r="8643" spans="1:2">
      <c r="A8643" s="1" t="s">
        <v>8757</v>
      </c>
      <c r="B8643" t="s">
        <v>774</v>
      </c>
    </row>
    <row r="8644" spans="1:2">
      <c r="A8644" s="1" t="s">
        <v>8758</v>
      </c>
      <c r="B8644" t="s">
        <v>774</v>
      </c>
    </row>
    <row r="8645" spans="1:2">
      <c r="A8645" s="1" t="s">
        <v>8759</v>
      </c>
      <c r="B8645" t="s">
        <v>774</v>
      </c>
    </row>
    <row r="8646" spans="1:2">
      <c r="A8646" s="1" t="s">
        <v>8760</v>
      </c>
      <c r="B8646" t="s">
        <v>774</v>
      </c>
    </row>
    <row r="8647" spans="1:2">
      <c r="A8647" s="1" t="s">
        <v>8761</v>
      </c>
      <c r="B8647" t="s">
        <v>774</v>
      </c>
    </row>
    <row r="8648" spans="1:2">
      <c r="A8648" s="1" t="s">
        <v>8762</v>
      </c>
      <c r="B8648" t="s">
        <v>774</v>
      </c>
    </row>
    <row r="8649" spans="1:2">
      <c r="A8649" s="1" t="s">
        <v>8763</v>
      </c>
      <c r="B8649" t="s">
        <v>774</v>
      </c>
    </row>
    <row r="8650" spans="1:2">
      <c r="A8650" s="1" t="s">
        <v>8764</v>
      </c>
      <c r="B8650" t="s">
        <v>774</v>
      </c>
    </row>
    <row r="8651" spans="1:2">
      <c r="A8651" s="1" t="s">
        <v>8765</v>
      </c>
      <c r="B8651" t="s">
        <v>774</v>
      </c>
    </row>
    <row r="8652" spans="1:2">
      <c r="A8652" s="1" t="s">
        <v>8766</v>
      </c>
      <c r="B8652" t="s">
        <v>774</v>
      </c>
    </row>
    <row r="8653" spans="1:2">
      <c r="A8653" s="1" t="s">
        <v>8767</v>
      </c>
      <c r="B8653" t="s">
        <v>774</v>
      </c>
    </row>
    <row r="8654" spans="1:2">
      <c r="A8654" s="1" t="s">
        <v>8768</v>
      </c>
      <c r="B8654" t="s">
        <v>774</v>
      </c>
    </row>
    <row r="8655" spans="1:2">
      <c r="A8655" s="1" t="s">
        <v>8769</v>
      </c>
      <c r="B8655" t="s">
        <v>774</v>
      </c>
    </row>
    <row r="8656" spans="1:2">
      <c r="A8656" s="1" t="s">
        <v>8770</v>
      </c>
      <c r="B8656" t="s">
        <v>774</v>
      </c>
    </row>
    <row r="8657" spans="1:2">
      <c r="A8657" s="1" t="s">
        <v>8771</v>
      </c>
      <c r="B8657" t="s">
        <v>774</v>
      </c>
    </row>
    <row r="8658" spans="1:2">
      <c r="A8658" s="1" t="s">
        <v>8772</v>
      </c>
      <c r="B8658" t="s">
        <v>774</v>
      </c>
    </row>
    <row r="8659" spans="1:2">
      <c r="A8659" s="1" t="s">
        <v>8773</v>
      </c>
      <c r="B8659" t="s">
        <v>774</v>
      </c>
    </row>
    <row r="8660" spans="1:2">
      <c r="A8660" s="1" t="s">
        <v>8774</v>
      </c>
      <c r="B8660" t="s">
        <v>774</v>
      </c>
    </row>
    <row r="8661" spans="1:2">
      <c r="A8661" s="1" t="s">
        <v>8775</v>
      </c>
      <c r="B8661" t="s">
        <v>774</v>
      </c>
    </row>
    <row r="8662" spans="1:2">
      <c r="A8662" s="1" t="s">
        <v>8776</v>
      </c>
      <c r="B8662" t="s">
        <v>774</v>
      </c>
    </row>
    <row r="8663" spans="1:2">
      <c r="A8663" s="1" t="s">
        <v>8777</v>
      </c>
      <c r="B8663" t="s">
        <v>774</v>
      </c>
    </row>
    <row r="8664" spans="1:2">
      <c r="A8664" s="1" t="s">
        <v>8778</v>
      </c>
      <c r="B8664" t="s">
        <v>774</v>
      </c>
    </row>
    <row r="8665" spans="1:2">
      <c r="A8665" s="1" t="s">
        <v>8779</v>
      </c>
      <c r="B8665" t="s">
        <v>774</v>
      </c>
    </row>
    <row r="8666" spans="1:2">
      <c r="A8666" s="1" t="s">
        <v>8780</v>
      </c>
      <c r="B8666" t="s">
        <v>774</v>
      </c>
    </row>
    <row r="8667" spans="1:2">
      <c r="A8667" s="1" t="s">
        <v>8781</v>
      </c>
      <c r="B8667" t="s">
        <v>774</v>
      </c>
    </row>
    <row r="8668" spans="1:2">
      <c r="A8668" s="1" t="s">
        <v>8782</v>
      </c>
      <c r="B8668" t="s">
        <v>774</v>
      </c>
    </row>
    <row r="8669" spans="1:2">
      <c r="A8669" s="1" t="s">
        <v>8783</v>
      </c>
      <c r="B8669" t="s">
        <v>774</v>
      </c>
    </row>
    <row r="8670" spans="1:2">
      <c r="A8670" s="1" t="s">
        <v>8784</v>
      </c>
      <c r="B8670" t="s">
        <v>774</v>
      </c>
    </row>
    <row r="8671" spans="1:2">
      <c r="A8671" s="1" t="s">
        <v>8785</v>
      </c>
      <c r="B8671" t="s">
        <v>774</v>
      </c>
    </row>
    <row r="8672" spans="1:2">
      <c r="A8672" s="1" t="s">
        <v>8786</v>
      </c>
      <c r="B8672" t="s">
        <v>774</v>
      </c>
    </row>
    <row r="8673" spans="1:2">
      <c r="A8673" s="1" t="s">
        <v>8787</v>
      </c>
      <c r="B8673" t="s">
        <v>774</v>
      </c>
    </row>
    <row r="8674" spans="1:2">
      <c r="A8674" s="1" t="s">
        <v>8788</v>
      </c>
      <c r="B8674" t="s">
        <v>774</v>
      </c>
    </row>
    <row r="8675" spans="1:2">
      <c r="A8675" s="1" t="s">
        <v>8789</v>
      </c>
      <c r="B8675" t="s">
        <v>774</v>
      </c>
    </row>
    <row r="8676" spans="1:2">
      <c r="A8676" s="1" t="s">
        <v>8790</v>
      </c>
      <c r="B8676" t="s">
        <v>774</v>
      </c>
    </row>
    <row r="8677" spans="1:2">
      <c r="A8677" s="1" t="s">
        <v>8791</v>
      </c>
      <c r="B8677" t="s">
        <v>774</v>
      </c>
    </row>
    <row r="8678" spans="1:2">
      <c r="A8678" s="1" t="s">
        <v>8792</v>
      </c>
      <c r="B8678" t="s">
        <v>774</v>
      </c>
    </row>
    <row r="8679" spans="1:2">
      <c r="A8679" s="1" t="s">
        <v>8793</v>
      </c>
      <c r="B8679" t="s">
        <v>774</v>
      </c>
    </row>
    <row r="8680" spans="1:2">
      <c r="A8680" s="1" t="s">
        <v>8794</v>
      </c>
      <c r="B8680" t="s">
        <v>774</v>
      </c>
    </row>
    <row r="8681" spans="1:2">
      <c r="A8681" s="1" t="s">
        <v>8795</v>
      </c>
      <c r="B8681" t="s">
        <v>774</v>
      </c>
    </row>
    <row r="8682" spans="1:2">
      <c r="A8682" s="1" t="s">
        <v>8796</v>
      </c>
      <c r="B8682" t="s">
        <v>774</v>
      </c>
    </row>
    <row r="8683" spans="1:2">
      <c r="A8683" s="1" t="s">
        <v>8797</v>
      </c>
      <c r="B8683" t="s">
        <v>774</v>
      </c>
    </row>
    <row r="8684" spans="1:2">
      <c r="A8684" s="1" t="s">
        <v>8798</v>
      </c>
      <c r="B8684" t="s">
        <v>774</v>
      </c>
    </row>
    <row r="8685" spans="1:2">
      <c r="A8685" s="1" t="s">
        <v>8799</v>
      </c>
      <c r="B8685" t="s">
        <v>774</v>
      </c>
    </row>
    <row r="8686" spans="1:2">
      <c r="A8686" s="1" t="s">
        <v>8800</v>
      </c>
      <c r="B8686" t="s">
        <v>774</v>
      </c>
    </row>
    <row r="8687" spans="1:2">
      <c r="A8687" s="1" t="s">
        <v>8801</v>
      </c>
      <c r="B8687" t="s">
        <v>774</v>
      </c>
    </row>
    <row r="8688" spans="1:2">
      <c r="A8688" s="1" t="s">
        <v>8802</v>
      </c>
      <c r="B8688" t="s">
        <v>774</v>
      </c>
    </row>
    <row r="8689" spans="1:2">
      <c r="A8689" s="1" t="s">
        <v>8803</v>
      </c>
      <c r="B8689" t="s">
        <v>774</v>
      </c>
    </row>
    <row r="8690" spans="1:2">
      <c r="A8690" s="1" t="s">
        <v>8804</v>
      </c>
      <c r="B8690" t="s">
        <v>774</v>
      </c>
    </row>
    <row r="8691" spans="1:2">
      <c r="A8691" s="1" t="s">
        <v>8805</v>
      </c>
      <c r="B8691" t="s">
        <v>774</v>
      </c>
    </row>
    <row r="8692" spans="1:2">
      <c r="A8692" s="1" t="s">
        <v>8806</v>
      </c>
      <c r="B8692" t="s">
        <v>774</v>
      </c>
    </row>
    <row r="8693" spans="1:2">
      <c r="A8693" s="1" t="s">
        <v>8807</v>
      </c>
      <c r="B8693" t="s">
        <v>774</v>
      </c>
    </row>
    <row r="8694" spans="1:2">
      <c r="A8694" s="1" t="s">
        <v>8808</v>
      </c>
      <c r="B8694" t="s">
        <v>774</v>
      </c>
    </row>
    <row r="8695" spans="1:2">
      <c r="A8695" s="1" t="s">
        <v>8809</v>
      </c>
      <c r="B8695" t="s">
        <v>774</v>
      </c>
    </row>
    <row r="8696" spans="1:2">
      <c r="A8696" s="1" t="s">
        <v>8810</v>
      </c>
      <c r="B8696" t="s">
        <v>774</v>
      </c>
    </row>
    <row r="8697" spans="1:2">
      <c r="A8697" s="1" t="s">
        <v>8811</v>
      </c>
      <c r="B8697" t="s">
        <v>774</v>
      </c>
    </row>
    <row r="8698" spans="1:2">
      <c r="A8698" s="1" t="s">
        <v>8812</v>
      </c>
      <c r="B8698" t="s">
        <v>774</v>
      </c>
    </row>
    <row r="8699" spans="1:2">
      <c r="A8699" s="1" t="s">
        <v>8813</v>
      </c>
      <c r="B8699" t="s">
        <v>774</v>
      </c>
    </row>
    <row r="8700" spans="1:2">
      <c r="A8700" s="1" t="s">
        <v>8814</v>
      </c>
      <c r="B8700" t="s">
        <v>774</v>
      </c>
    </row>
    <row r="8701" spans="1:2">
      <c r="A8701" s="1" t="s">
        <v>8815</v>
      </c>
      <c r="B8701" t="s">
        <v>774</v>
      </c>
    </row>
    <row r="8702" spans="1:2">
      <c r="A8702" s="1" t="s">
        <v>8816</v>
      </c>
      <c r="B8702" t="s">
        <v>774</v>
      </c>
    </row>
    <row r="8703" spans="1:2">
      <c r="A8703" s="1" t="s">
        <v>8817</v>
      </c>
      <c r="B8703" t="s">
        <v>774</v>
      </c>
    </row>
    <row r="8704" spans="1:2">
      <c r="A8704" s="1" t="s">
        <v>8818</v>
      </c>
      <c r="B8704" t="s">
        <v>774</v>
      </c>
    </row>
    <row r="8705" spans="1:2">
      <c r="A8705" s="1" t="s">
        <v>8819</v>
      </c>
      <c r="B8705" t="s">
        <v>774</v>
      </c>
    </row>
    <row r="8706" spans="1:2">
      <c r="A8706" s="1" t="s">
        <v>8820</v>
      </c>
      <c r="B8706" t="s">
        <v>774</v>
      </c>
    </row>
    <row r="8707" spans="1:2">
      <c r="A8707" s="1" t="s">
        <v>8821</v>
      </c>
      <c r="B8707" t="s">
        <v>774</v>
      </c>
    </row>
    <row r="8708" spans="1:2">
      <c r="A8708" s="1" t="s">
        <v>8822</v>
      </c>
      <c r="B8708" t="s">
        <v>774</v>
      </c>
    </row>
    <row r="8709" spans="1:2">
      <c r="A8709" s="1" t="s">
        <v>8823</v>
      </c>
      <c r="B8709" t="s">
        <v>774</v>
      </c>
    </row>
    <row r="8710" spans="1:2">
      <c r="A8710" s="1" t="s">
        <v>8824</v>
      </c>
      <c r="B8710" t="s">
        <v>774</v>
      </c>
    </row>
    <row r="8711" spans="1:2">
      <c r="A8711" s="1" t="s">
        <v>8825</v>
      </c>
      <c r="B8711" t="s">
        <v>774</v>
      </c>
    </row>
    <row r="8712" spans="1:2">
      <c r="A8712" s="1" t="s">
        <v>8826</v>
      </c>
      <c r="B8712" t="s">
        <v>774</v>
      </c>
    </row>
    <row r="8713" spans="1:2">
      <c r="A8713" s="1" t="s">
        <v>8827</v>
      </c>
      <c r="B8713" t="s">
        <v>774</v>
      </c>
    </row>
    <row r="8714" spans="1:2">
      <c r="A8714" s="1" t="s">
        <v>8828</v>
      </c>
      <c r="B8714" t="s">
        <v>774</v>
      </c>
    </row>
    <row r="8715" spans="1:2">
      <c r="A8715" s="1" t="s">
        <v>8829</v>
      </c>
      <c r="B8715" t="s">
        <v>774</v>
      </c>
    </row>
    <row r="8716" spans="1:2">
      <c r="A8716" s="1" t="s">
        <v>8830</v>
      </c>
      <c r="B8716" t="s">
        <v>774</v>
      </c>
    </row>
    <row r="8717" spans="1:2">
      <c r="A8717" s="1" t="s">
        <v>8831</v>
      </c>
      <c r="B8717" t="s">
        <v>774</v>
      </c>
    </row>
    <row r="8718" spans="1:2">
      <c r="A8718" s="1" t="s">
        <v>8832</v>
      </c>
      <c r="B8718" t="s">
        <v>774</v>
      </c>
    </row>
    <row r="8719" spans="1:2">
      <c r="A8719" s="1" t="s">
        <v>8833</v>
      </c>
      <c r="B8719" t="s">
        <v>774</v>
      </c>
    </row>
    <row r="8720" spans="1:2">
      <c r="A8720" s="1" t="s">
        <v>8834</v>
      </c>
      <c r="B8720" t="s">
        <v>774</v>
      </c>
    </row>
    <row r="8721" spans="1:2">
      <c r="A8721" s="1" t="s">
        <v>8835</v>
      </c>
      <c r="B8721" t="s">
        <v>774</v>
      </c>
    </row>
    <row r="8722" spans="1:2">
      <c r="A8722" s="1" t="s">
        <v>8836</v>
      </c>
      <c r="B8722" t="s">
        <v>774</v>
      </c>
    </row>
    <row r="8723" spans="1:2">
      <c r="A8723" s="1" t="s">
        <v>8837</v>
      </c>
      <c r="B8723" t="s">
        <v>774</v>
      </c>
    </row>
    <row r="8724" spans="1:2">
      <c r="A8724" s="1" t="s">
        <v>8838</v>
      </c>
      <c r="B8724" t="s">
        <v>774</v>
      </c>
    </row>
    <row r="8725" spans="1:2">
      <c r="A8725" s="1" t="s">
        <v>8839</v>
      </c>
      <c r="B8725" t="s">
        <v>774</v>
      </c>
    </row>
    <row r="8726" spans="1:2">
      <c r="A8726" s="1" t="s">
        <v>8840</v>
      </c>
      <c r="B8726" t="s">
        <v>774</v>
      </c>
    </row>
    <row r="8727" spans="1:2">
      <c r="A8727" s="1" t="s">
        <v>8841</v>
      </c>
      <c r="B8727" t="s">
        <v>774</v>
      </c>
    </row>
    <row r="8728" spans="1:2">
      <c r="A8728" s="1" t="s">
        <v>8842</v>
      </c>
      <c r="B8728" t="s">
        <v>774</v>
      </c>
    </row>
    <row r="8729" spans="1:2">
      <c r="A8729" s="1" t="s">
        <v>225</v>
      </c>
      <c r="B8729" t="s">
        <v>774</v>
      </c>
    </row>
    <row r="8730" spans="1:2">
      <c r="A8730" s="1" t="s">
        <v>8843</v>
      </c>
      <c r="B8730" t="s">
        <v>774</v>
      </c>
    </row>
    <row r="8731" spans="1:2">
      <c r="A8731" s="1" t="s">
        <v>8844</v>
      </c>
      <c r="B8731" t="s">
        <v>774</v>
      </c>
    </row>
    <row r="8732" spans="1:2">
      <c r="A8732" s="1" t="s">
        <v>8845</v>
      </c>
      <c r="B8732" t="s">
        <v>774</v>
      </c>
    </row>
    <row r="8733" spans="1:2">
      <c r="A8733" s="1" t="s">
        <v>8846</v>
      </c>
      <c r="B8733" t="s">
        <v>774</v>
      </c>
    </row>
    <row r="8734" spans="1:2">
      <c r="A8734" s="1" t="s">
        <v>8847</v>
      </c>
      <c r="B8734" t="s">
        <v>774</v>
      </c>
    </row>
    <row r="8735" spans="1:2">
      <c r="A8735" s="1" t="s">
        <v>8848</v>
      </c>
      <c r="B8735" t="s">
        <v>774</v>
      </c>
    </row>
    <row r="8736" spans="1:2">
      <c r="A8736" s="1" t="s">
        <v>8849</v>
      </c>
      <c r="B8736" t="s">
        <v>774</v>
      </c>
    </row>
    <row r="8737" spans="1:2">
      <c r="A8737" s="1" t="s">
        <v>8850</v>
      </c>
      <c r="B8737" t="s">
        <v>774</v>
      </c>
    </row>
    <row r="8738" spans="1:2">
      <c r="A8738" s="1" t="s">
        <v>8851</v>
      </c>
      <c r="B8738" t="s">
        <v>774</v>
      </c>
    </row>
    <row r="8739" spans="1:2">
      <c r="A8739" s="1" t="s">
        <v>8852</v>
      </c>
      <c r="B8739" t="s">
        <v>774</v>
      </c>
    </row>
    <row r="8740" spans="1:2">
      <c r="A8740" s="1" t="s">
        <v>8853</v>
      </c>
      <c r="B8740" t="s">
        <v>774</v>
      </c>
    </row>
    <row r="8741" spans="1:2">
      <c r="A8741" s="1" t="s">
        <v>8854</v>
      </c>
      <c r="B8741" t="s">
        <v>774</v>
      </c>
    </row>
    <row r="8742" spans="1:2">
      <c r="A8742" s="1" t="s">
        <v>8855</v>
      </c>
      <c r="B8742" t="s">
        <v>774</v>
      </c>
    </row>
    <row r="8743" spans="1:2">
      <c r="A8743" s="1" t="s">
        <v>8856</v>
      </c>
      <c r="B8743" t="s">
        <v>774</v>
      </c>
    </row>
    <row r="8744" spans="1:2">
      <c r="A8744" s="1" t="s">
        <v>8857</v>
      </c>
      <c r="B8744" t="s">
        <v>774</v>
      </c>
    </row>
    <row r="8745" spans="1:2">
      <c r="A8745" s="1" t="s">
        <v>8858</v>
      </c>
      <c r="B8745" t="s">
        <v>774</v>
      </c>
    </row>
    <row r="8746" spans="1:2">
      <c r="A8746" s="1" t="s">
        <v>8859</v>
      </c>
      <c r="B8746" t="s">
        <v>774</v>
      </c>
    </row>
    <row r="8747" spans="1:2">
      <c r="A8747" s="1" t="s">
        <v>8860</v>
      </c>
      <c r="B8747" t="s">
        <v>774</v>
      </c>
    </row>
    <row r="8748" spans="1:2">
      <c r="A8748" s="1" t="s">
        <v>8861</v>
      </c>
      <c r="B8748" t="s">
        <v>774</v>
      </c>
    </row>
    <row r="8749" spans="1:2">
      <c r="A8749" s="1" t="s">
        <v>8862</v>
      </c>
      <c r="B8749" t="s">
        <v>774</v>
      </c>
    </row>
    <row r="8750" spans="1:2">
      <c r="A8750" s="1" t="s">
        <v>8863</v>
      </c>
      <c r="B8750" t="s">
        <v>774</v>
      </c>
    </row>
    <row r="8751" spans="1:2">
      <c r="A8751" s="1" t="s">
        <v>8864</v>
      </c>
      <c r="B8751" t="s">
        <v>774</v>
      </c>
    </row>
    <row r="8752" spans="1:2">
      <c r="A8752" s="1" t="s">
        <v>8865</v>
      </c>
      <c r="B8752" t="s">
        <v>774</v>
      </c>
    </row>
    <row r="8753" spans="1:2">
      <c r="A8753" s="1" t="s">
        <v>8866</v>
      </c>
      <c r="B8753" t="s">
        <v>774</v>
      </c>
    </row>
    <row r="8754" spans="1:2">
      <c r="A8754" s="1" t="s">
        <v>8867</v>
      </c>
      <c r="B8754" t="s">
        <v>774</v>
      </c>
    </row>
    <row r="8755" spans="1:2">
      <c r="A8755" s="1" t="s">
        <v>8868</v>
      </c>
      <c r="B8755" t="s">
        <v>774</v>
      </c>
    </row>
    <row r="8756" spans="1:2">
      <c r="A8756" s="1" t="s">
        <v>8869</v>
      </c>
      <c r="B8756" t="s">
        <v>774</v>
      </c>
    </row>
    <row r="8757" spans="1:2">
      <c r="A8757" s="1" t="s">
        <v>8870</v>
      </c>
      <c r="B8757" t="s">
        <v>774</v>
      </c>
    </row>
    <row r="8758" spans="1:2">
      <c r="A8758" s="1" t="s">
        <v>8871</v>
      </c>
      <c r="B8758" t="s">
        <v>774</v>
      </c>
    </row>
    <row r="8759" spans="1:2">
      <c r="A8759" s="1" t="s">
        <v>8872</v>
      </c>
      <c r="B8759" t="s">
        <v>774</v>
      </c>
    </row>
    <row r="8760" spans="1:2">
      <c r="A8760" s="1" t="s">
        <v>8873</v>
      </c>
      <c r="B8760" t="s">
        <v>774</v>
      </c>
    </row>
    <row r="8761" spans="1:2">
      <c r="A8761" s="1" t="s">
        <v>8874</v>
      </c>
      <c r="B8761" t="s">
        <v>774</v>
      </c>
    </row>
    <row r="8762" spans="1:2">
      <c r="A8762" s="1" t="s">
        <v>8875</v>
      </c>
      <c r="B8762" t="s">
        <v>774</v>
      </c>
    </row>
    <row r="8763" spans="1:2">
      <c r="A8763" s="1" t="s">
        <v>8876</v>
      </c>
      <c r="B8763" t="s">
        <v>774</v>
      </c>
    </row>
    <row r="8764" spans="1:2">
      <c r="A8764" s="1" t="s">
        <v>8877</v>
      </c>
      <c r="B8764" t="s">
        <v>774</v>
      </c>
    </row>
    <row r="8765" spans="1:2">
      <c r="A8765" s="1" t="s">
        <v>8878</v>
      </c>
      <c r="B8765" t="s">
        <v>774</v>
      </c>
    </row>
    <row r="8766" spans="1:2">
      <c r="A8766" s="1" t="s">
        <v>8879</v>
      </c>
      <c r="B8766" t="s">
        <v>774</v>
      </c>
    </row>
    <row r="8767" spans="1:2">
      <c r="A8767" s="1" t="s">
        <v>8880</v>
      </c>
      <c r="B8767" t="s">
        <v>774</v>
      </c>
    </row>
    <row r="8768" spans="1:2">
      <c r="A8768" s="1" t="s">
        <v>8881</v>
      </c>
      <c r="B8768" t="s">
        <v>774</v>
      </c>
    </row>
    <row r="8769" spans="1:2">
      <c r="A8769" s="1" t="s">
        <v>8882</v>
      </c>
      <c r="B8769" t="s">
        <v>774</v>
      </c>
    </row>
    <row r="8770" spans="1:2">
      <c r="A8770" s="1" t="s">
        <v>8883</v>
      </c>
      <c r="B8770" t="s">
        <v>774</v>
      </c>
    </row>
    <row r="8771" spans="1:2">
      <c r="A8771" s="1" t="s">
        <v>8884</v>
      </c>
      <c r="B8771" t="s">
        <v>774</v>
      </c>
    </row>
    <row r="8772" spans="1:2">
      <c r="A8772" s="1" t="s">
        <v>8885</v>
      </c>
      <c r="B8772" t="s">
        <v>774</v>
      </c>
    </row>
    <row r="8773" spans="1:2">
      <c r="A8773" s="1" t="s">
        <v>8886</v>
      </c>
      <c r="B8773" t="s">
        <v>774</v>
      </c>
    </row>
    <row r="8774" spans="1:2">
      <c r="A8774" s="1" t="s">
        <v>8887</v>
      </c>
      <c r="B8774" t="s">
        <v>774</v>
      </c>
    </row>
    <row r="8775" spans="1:2">
      <c r="A8775" s="1" t="s">
        <v>8888</v>
      </c>
      <c r="B8775" t="s">
        <v>774</v>
      </c>
    </row>
    <row r="8776" spans="1:2">
      <c r="A8776" s="1" t="s">
        <v>8889</v>
      </c>
      <c r="B8776" t="s">
        <v>774</v>
      </c>
    </row>
    <row r="8777" spans="1:2">
      <c r="A8777" s="1" t="s">
        <v>8890</v>
      </c>
      <c r="B8777" t="s">
        <v>774</v>
      </c>
    </row>
    <row r="8778" spans="1:2">
      <c r="A8778" s="1" t="s">
        <v>8891</v>
      </c>
      <c r="B8778" t="s">
        <v>774</v>
      </c>
    </row>
    <row r="8779" spans="1:2">
      <c r="A8779" s="1" t="s">
        <v>8892</v>
      </c>
      <c r="B8779" t="s">
        <v>774</v>
      </c>
    </row>
    <row r="8780" spans="1:2">
      <c r="A8780" s="1" t="s">
        <v>8893</v>
      </c>
      <c r="B8780" t="s">
        <v>774</v>
      </c>
    </row>
    <row r="8781" spans="1:2">
      <c r="A8781" s="1" t="s">
        <v>8894</v>
      </c>
      <c r="B8781" t="s">
        <v>774</v>
      </c>
    </row>
    <row r="8782" spans="1:2">
      <c r="A8782" s="1" t="s">
        <v>8895</v>
      </c>
      <c r="B8782" t="s">
        <v>774</v>
      </c>
    </row>
    <row r="8783" spans="1:2">
      <c r="A8783" s="1" t="s">
        <v>8896</v>
      </c>
      <c r="B8783" t="s">
        <v>774</v>
      </c>
    </row>
    <row r="8784" spans="1:2">
      <c r="A8784" s="1" t="s">
        <v>8897</v>
      </c>
      <c r="B8784" t="s">
        <v>774</v>
      </c>
    </row>
    <row r="8785" spans="1:2">
      <c r="A8785" s="1" t="s">
        <v>8898</v>
      </c>
      <c r="B8785" t="s">
        <v>774</v>
      </c>
    </row>
    <row r="8786" spans="1:2">
      <c r="A8786" s="1" t="s">
        <v>8899</v>
      </c>
      <c r="B8786" t="s">
        <v>774</v>
      </c>
    </row>
    <row r="8787" spans="1:2">
      <c r="A8787" s="1" t="s">
        <v>8900</v>
      </c>
      <c r="B8787" t="s">
        <v>774</v>
      </c>
    </row>
    <row r="8788" spans="1:2">
      <c r="A8788" s="1" t="s">
        <v>8901</v>
      </c>
      <c r="B8788" t="s">
        <v>774</v>
      </c>
    </row>
    <row r="8789" spans="1:2">
      <c r="A8789" s="1" t="s">
        <v>8902</v>
      </c>
      <c r="B8789" t="s">
        <v>774</v>
      </c>
    </row>
    <row r="8790" spans="1:2">
      <c r="A8790" s="1" t="s">
        <v>8903</v>
      </c>
      <c r="B8790" t="s">
        <v>774</v>
      </c>
    </row>
    <row r="8791" spans="1:2">
      <c r="A8791" s="1" t="s">
        <v>8904</v>
      </c>
      <c r="B8791" t="s">
        <v>774</v>
      </c>
    </row>
    <row r="8792" spans="1:2">
      <c r="A8792" s="1" t="s">
        <v>8905</v>
      </c>
      <c r="B8792" t="s">
        <v>774</v>
      </c>
    </row>
    <row r="8793" spans="1:2">
      <c r="A8793" s="1" t="s">
        <v>8906</v>
      </c>
      <c r="B8793" t="s">
        <v>774</v>
      </c>
    </row>
    <row r="8794" spans="1:2">
      <c r="A8794" s="1" t="s">
        <v>8907</v>
      </c>
      <c r="B8794" t="s">
        <v>774</v>
      </c>
    </row>
    <row r="8795" spans="1:2">
      <c r="A8795" s="1" t="s">
        <v>8908</v>
      </c>
      <c r="B8795" t="s">
        <v>774</v>
      </c>
    </row>
    <row r="8796" spans="1:2">
      <c r="A8796" s="1" t="s">
        <v>8909</v>
      </c>
      <c r="B8796" t="s">
        <v>774</v>
      </c>
    </row>
    <row r="8797" spans="1:2">
      <c r="A8797" s="1" t="s">
        <v>8910</v>
      </c>
      <c r="B8797" t="s">
        <v>774</v>
      </c>
    </row>
    <row r="8798" spans="1:2">
      <c r="A8798" s="1" t="s">
        <v>8911</v>
      </c>
      <c r="B8798" t="s">
        <v>774</v>
      </c>
    </row>
    <row r="8799" spans="1:2">
      <c r="A8799" s="1" t="s">
        <v>8912</v>
      </c>
      <c r="B8799" t="s">
        <v>774</v>
      </c>
    </row>
    <row r="8800" spans="1:2">
      <c r="A8800" s="1" t="s">
        <v>8913</v>
      </c>
      <c r="B8800" t="s">
        <v>774</v>
      </c>
    </row>
    <row r="8801" spans="1:2">
      <c r="A8801" s="1" t="s">
        <v>8914</v>
      </c>
      <c r="B8801" t="s">
        <v>774</v>
      </c>
    </row>
    <row r="8802" spans="1:2">
      <c r="A8802" s="1" t="s">
        <v>8915</v>
      </c>
      <c r="B8802" t="s">
        <v>774</v>
      </c>
    </row>
    <row r="8803" spans="1:2">
      <c r="A8803" s="1" t="s">
        <v>8916</v>
      </c>
      <c r="B8803" t="s">
        <v>774</v>
      </c>
    </row>
    <row r="8804" spans="1:2">
      <c r="A8804" s="1" t="s">
        <v>8917</v>
      </c>
      <c r="B8804" t="s">
        <v>774</v>
      </c>
    </row>
    <row r="8805" spans="1:2">
      <c r="A8805" s="1" t="s">
        <v>8918</v>
      </c>
      <c r="B8805" t="s">
        <v>774</v>
      </c>
    </row>
    <row r="8806" spans="1:2">
      <c r="A8806" s="1" t="s">
        <v>8919</v>
      </c>
      <c r="B8806" t="s">
        <v>774</v>
      </c>
    </row>
    <row r="8807" spans="1:2">
      <c r="A8807" s="1" t="s">
        <v>8920</v>
      </c>
      <c r="B8807" t="s">
        <v>774</v>
      </c>
    </row>
    <row r="8808" spans="1:2">
      <c r="A8808" s="1" t="s">
        <v>8921</v>
      </c>
      <c r="B8808" t="s">
        <v>774</v>
      </c>
    </row>
    <row r="8809" spans="1:2">
      <c r="A8809" s="1" t="s">
        <v>8922</v>
      </c>
      <c r="B8809" t="s">
        <v>774</v>
      </c>
    </row>
    <row r="8810" spans="1:2">
      <c r="A8810" s="1" t="s">
        <v>8923</v>
      </c>
      <c r="B8810" t="s">
        <v>774</v>
      </c>
    </row>
    <row r="8811" spans="1:2">
      <c r="A8811" s="1" t="s">
        <v>8924</v>
      </c>
      <c r="B8811" t="s">
        <v>774</v>
      </c>
    </row>
    <row r="8812" spans="1:2">
      <c r="A8812" s="1" t="s">
        <v>8925</v>
      </c>
      <c r="B8812" t="s">
        <v>774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774</v>
      </c>
    </row>
    <row r="8815" spans="1:2">
      <c r="A8815" s="1" t="s">
        <v>8928</v>
      </c>
      <c r="B8815" t="s">
        <v>774</v>
      </c>
    </row>
    <row r="8816" spans="1:2">
      <c r="A8816" s="1" t="s">
        <v>8929</v>
      </c>
      <c r="B8816" t="s">
        <v>774</v>
      </c>
    </row>
    <row r="8817" spans="1:2">
      <c r="A8817" s="1" t="s">
        <v>8930</v>
      </c>
      <c r="B8817" t="s">
        <v>774</v>
      </c>
    </row>
    <row r="8818" spans="1:2">
      <c r="A8818" s="1" t="s">
        <v>8931</v>
      </c>
      <c r="B8818" t="s">
        <v>774</v>
      </c>
    </row>
    <row r="8819" spans="1:2">
      <c r="A8819" s="1" t="s">
        <v>8932</v>
      </c>
      <c r="B8819" t="s">
        <v>774</v>
      </c>
    </row>
    <row r="8820" spans="1:2">
      <c r="A8820" s="1" t="s">
        <v>8933</v>
      </c>
      <c r="B8820" t="s">
        <v>774</v>
      </c>
    </row>
    <row r="8821" spans="1:2">
      <c r="A8821" s="1" t="s">
        <v>8934</v>
      </c>
      <c r="B8821" t="s">
        <v>774</v>
      </c>
    </row>
    <row r="8822" spans="1:2">
      <c r="A8822" s="1" t="s">
        <v>8935</v>
      </c>
      <c r="B8822" t="s">
        <v>774</v>
      </c>
    </row>
    <row r="8823" spans="1:2">
      <c r="A8823" s="1" t="s">
        <v>8936</v>
      </c>
      <c r="B8823" t="s">
        <v>774</v>
      </c>
    </row>
    <row r="8824" spans="1:2">
      <c r="A8824" s="1" t="s">
        <v>8937</v>
      </c>
      <c r="B8824" t="s">
        <v>774</v>
      </c>
    </row>
    <row r="8825" spans="1:2">
      <c r="A8825" s="1" t="s">
        <v>8938</v>
      </c>
      <c r="B8825" t="s">
        <v>774</v>
      </c>
    </row>
    <row r="8826" spans="1:2">
      <c r="A8826" s="1" t="s">
        <v>8939</v>
      </c>
      <c r="B8826" t="s">
        <v>774</v>
      </c>
    </row>
    <row r="8827" spans="1:2">
      <c r="A8827" s="1" t="s">
        <v>8940</v>
      </c>
      <c r="B8827" t="s">
        <v>774</v>
      </c>
    </row>
    <row r="8828" spans="1:2">
      <c r="A8828" s="1" t="s">
        <v>8941</v>
      </c>
      <c r="B8828" t="s">
        <v>774</v>
      </c>
    </row>
    <row r="8829" spans="1:2">
      <c r="A8829" s="1" t="s">
        <v>8942</v>
      </c>
      <c r="B8829" t="s">
        <v>774</v>
      </c>
    </row>
    <row r="8830" spans="1:2">
      <c r="A8830" s="1" t="s">
        <v>8943</v>
      </c>
      <c r="B8830" t="s">
        <v>774</v>
      </c>
    </row>
    <row r="8831" spans="1:2">
      <c r="A8831" s="1" t="s">
        <v>8944</v>
      </c>
      <c r="B8831" t="s">
        <v>774</v>
      </c>
    </row>
    <row r="8832" spans="1:2">
      <c r="A8832" s="1" t="s">
        <v>8945</v>
      </c>
      <c r="B8832" t="s">
        <v>774</v>
      </c>
    </row>
    <row r="8833" spans="1:2">
      <c r="A8833" s="1" t="s">
        <v>8946</v>
      </c>
      <c r="B8833" t="s">
        <v>774</v>
      </c>
    </row>
    <row r="8834" spans="1:2">
      <c r="A8834" s="1" t="s">
        <v>8947</v>
      </c>
      <c r="B8834" t="s">
        <v>774</v>
      </c>
    </row>
    <row r="8835" spans="1:2">
      <c r="A8835" s="1" t="s">
        <v>8948</v>
      </c>
      <c r="B8835" t="s">
        <v>774</v>
      </c>
    </row>
    <row r="8836" spans="1:2">
      <c r="A8836" s="1" t="s">
        <v>8949</v>
      </c>
      <c r="B8836" t="s">
        <v>774</v>
      </c>
    </row>
    <row r="8837" spans="1:2">
      <c r="A8837" s="1" t="s">
        <v>8950</v>
      </c>
      <c r="B8837" t="s">
        <v>774</v>
      </c>
    </row>
    <row r="8838" spans="1:2">
      <c r="A8838" s="1" t="s">
        <v>8951</v>
      </c>
      <c r="B8838" t="s">
        <v>774</v>
      </c>
    </row>
    <row r="8839" spans="1:2">
      <c r="A8839" s="1" t="s">
        <v>8952</v>
      </c>
      <c r="B8839" t="s">
        <v>774</v>
      </c>
    </row>
    <row r="8840" spans="1:2">
      <c r="A8840" s="1" t="s">
        <v>8953</v>
      </c>
      <c r="B8840" t="s">
        <v>774</v>
      </c>
    </row>
    <row r="8841" spans="1:2">
      <c r="A8841" s="1" t="s">
        <v>8954</v>
      </c>
      <c r="B8841" t="s">
        <v>774</v>
      </c>
    </row>
    <row r="8842" spans="1:2">
      <c r="A8842" s="1" t="s">
        <v>8955</v>
      </c>
      <c r="B8842" t="s">
        <v>774</v>
      </c>
    </row>
    <row r="8843" spans="1:2">
      <c r="A8843" s="1" t="s">
        <v>8956</v>
      </c>
      <c r="B8843" t="s">
        <v>774</v>
      </c>
    </row>
    <row r="8844" spans="1:2">
      <c r="A8844" s="1" t="s">
        <v>8957</v>
      </c>
      <c r="B8844" t="s">
        <v>774</v>
      </c>
    </row>
    <row r="8845" spans="1:2">
      <c r="A8845" s="1" t="s">
        <v>8958</v>
      </c>
      <c r="B8845" t="s">
        <v>774</v>
      </c>
    </row>
    <row r="8846" spans="1:2">
      <c r="A8846" s="1" t="s">
        <v>8959</v>
      </c>
      <c r="B8846" t="s">
        <v>774</v>
      </c>
    </row>
    <row r="8847" spans="1:2">
      <c r="A8847" s="1" t="s">
        <v>8960</v>
      </c>
      <c r="B8847" t="s">
        <v>774</v>
      </c>
    </row>
    <row r="8848" spans="1:2">
      <c r="A8848" s="1" t="s">
        <v>8961</v>
      </c>
      <c r="B8848" t="s">
        <v>774</v>
      </c>
    </row>
    <row r="8849" spans="1:2">
      <c r="A8849" s="1" t="s">
        <v>8962</v>
      </c>
      <c r="B8849" t="s">
        <v>774</v>
      </c>
    </row>
    <row r="8850" spans="1:2">
      <c r="A8850" s="1" t="s">
        <v>8963</v>
      </c>
      <c r="B8850" t="s">
        <v>774</v>
      </c>
    </row>
    <row r="8851" spans="1:2">
      <c r="A8851" s="1" t="s">
        <v>8964</v>
      </c>
      <c r="B8851" t="s">
        <v>774</v>
      </c>
    </row>
    <row r="8852" spans="1:2">
      <c r="A8852" s="1" t="s">
        <v>8965</v>
      </c>
      <c r="B8852" t="s">
        <v>774</v>
      </c>
    </row>
    <row r="8853" spans="1:2">
      <c r="A8853" s="1" t="s">
        <v>8966</v>
      </c>
      <c r="B8853" t="s">
        <v>774</v>
      </c>
    </row>
    <row r="8854" spans="1:2">
      <c r="A8854" s="1" t="s">
        <v>8967</v>
      </c>
      <c r="B8854" t="s">
        <v>774</v>
      </c>
    </row>
    <row r="8855" spans="1:2">
      <c r="A8855" s="1" t="s">
        <v>8968</v>
      </c>
      <c r="B8855" t="s">
        <v>774</v>
      </c>
    </row>
    <row r="8856" spans="1:2">
      <c r="A8856" s="1" t="s">
        <v>8969</v>
      </c>
      <c r="B8856" t="s">
        <v>774</v>
      </c>
    </row>
    <row r="8857" spans="1:2">
      <c r="A8857" s="1" t="s">
        <v>8970</v>
      </c>
      <c r="B8857" t="s">
        <v>774</v>
      </c>
    </row>
    <row r="8858" spans="1:2">
      <c r="A8858" s="1" t="s">
        <v>8971</v>
      </c>
      <c r="B8858" t="s">
        <v>774</v>
      </c>
    </row>
    <row r="8859" spans="1:2">
      <c r="A8859" s="1" t="s">
        <v>8972</v>
      </c>
      <c r="B8859" t="s">
        <v>774</v>
      </c>
    </row>
    <row r="8860" spans="1:2">
      <c r="A8860" s="1" t="s">
        <v>8973</v>
      </c>
      <c r="B8860" t="s">
        <v>774</v>
      </c>
    </row>
    <row r="8861" spans="1:2">
      <c r="A8861" s="1" t="s">
        <v>8974</v>
      </c>
      <c r="B8861" t="s">
        <v>774</v>
      </c>
    </row>
    <row r="8862" spans="1:2">
      <c r="A8862" s="1" t="s">
        <v>8975</v>
      </c>
      <c r="B8862" t="s">
        <v>774</v>
      </c>
    </row>
    <row r="8863" spans="1:2">
      <c r="A8863" s="1" t="s">
        <v>8976</v>
      </c>
      <c r="B8863" t="s">
        <v>774</v>
      </c>
    </row>
    <row r="8864" spans="1:2">
      <c r="A8864" s="1" t="s">
        <v>8977</v>
      </c>
      <c r="B8864" t="s">
        <v>774</v>
      </c>
    </row>
    <row r="8865" spans="1:2">
      <c r="A8865" s="1" t="s">
        <v>8978</v>
      </c>
      <c r="B8865" t="s">
        <v>774</v>
      </c>
    </row>
    <row r="8866" spans="1:2">
      <c r="A8866" s="1" t="s">
        <v>8979</v>
      </c>
      <c r="B8866" t="s">
        <v>774</v>
      </c>
    </row>
    <row r="8867" spans="1:2">
      <c r="A8867" s="1" t="s">
        <v>8980</v>
      </c>
      <c r="B8867" t="s">
        <v>774</v>
      </c>
    </row>
    <row r="8868" spans="1:2">
      <c r="A8868" s="1" t="s">
        <v>8981</v>
      </c>
      <c r="B8868" t="s">
        <v>774</v>
      </c>
    </row>
    <row r="8869" spans="1:2">
      <c r="A8869" s="1" t="s">
        <v>8982</v>
      </c>
      <c r="B8869" t="s">
        <v>774</v>
      </c>
    </row>
    <row r="8870" spans="1:2">
      <c r="A8870" s="1" t="s">
        <v>8983</v>
      </c>
      <c r="B8870" t="s">
        <v>774</v>
      </c>
    </row>
    <row r="8871" spans="1:2">
      <c r="A8871" s="1" t="s">
        <v>8984</v>
      </c>
      <c r="B8871" t="s">
        <v>774</v>
      </c>
    </row>
    <row r="8872" spans="1:2">
      <c r="A8872" s="1" t="s">
        <v>8985</v>
      </c>
      <c r="B8872" t="s">
        <v>774</v>
      </c>
    </row>
    <row r="8873" spans="1:2">
      <c r="A8873" s="1" t="s">
        <v>8986</v>
      </c>
      <c r="B8873" t="s">
        <v>774</v>
      </c>
    </row>
    <row r="8874" spans="1:2">
      <c r="A8874" s="1" t="s">
        <v>8987</v>
      </c>
      <c r="B8874" t="s">
        <v>774</v>
      </c>
    </row>
    <row r="8875" spans="1:2">
      <c r="A8875" s="1" t="s">
        <v>8988</v>
      </c>
      <c r="B8875" t="s">
        <v>774</v>
      </c>
    </row>
    <row r="8876" spans="1:2">
      <c r="A8876" s="1" t="s">
        <v>8989</v>
      </c>
      <c r="B8876" t="s">
        <v>774</v>
      </c>
    </row>
    <row r="8877" spans="1:2">
      <c r="A8877" s="1" t="s">
        <v>8990</v>
      </c>
      <c r="B8877" t="s">
        <v>774</v>
      </c>
    </row>
    <row r="8878" spans="1:2">
      <c r="A8878" s="1" t="s">
        <v>8991</v>
      </c>
      <c r="B8878" t="s">
        <v>774</v>
      </c>
    </row>
    <row r="8879" spans="1:2">
      <c r="A8879" s="1" t="s">
        <v>8992</v>
      </c>
      <c r="B8879" t="s">
        <v>774</v>
      </c>
    </row>
    <row r="8880" spans="1:2">
      <c r="A8880" s="1" t="s">
        <v>8993</v>
      </c>
      <c r="B8880" t="s">
        <v>774</v>
      </c>
    </row>
    <row r="8881" spans="1:2">
      <c r="A8881" s="1" t="s">
        <v>8994</v>
      </c>
      <c r="B8881" t="s">
        <v>774</v>
      </c>
    </row>
    <row r="8882" spans="1:2">
      <c r="A8882" s="1" t="s">
        <v>8995</v>
      </c>
      <c r="B8882" t="s">
        <v>774</v>
      </c>
    </row>
    <row r="8883" spans="1:2">
      <c r="A8883" s="1" t="s">
        <v>8996</v>
      </c>
      <c r="B8883" t="s">
        <v>774</v>
      </c>
    </row>
    <row r="8884" spans="1:2">
      <c r="A8884" s="1" t="s">
        <v>8997</v>
      </c>
      <c r="B8884" t="s">
        <v>774</v>
      </c>
    </row>
    <row r="8885" spans="1:2">
      <c r="A8885" s="1" t="s">
        <v>8998</v>
      </c>
      <c r="B8885" t="s">
        <v>774</v>
      </c>
    </row>
    <row r="8886" spans="1:2">
      <c r="A8886" s="1" t="s">
        <v>8999</v>
      </c>
      <c r="B8886" t="s">
        <v>774</v>
      </c>
    </row>
    <row r="8887" spans="1:2">
      <c r="A8887" s="1" t="s">
        <v>9000</v>
      </c>
      <c r="B8887" t="s">
        <v>774</v>
      </c>
    </row>
    <row r="8888" spans="1:2">
      <c r="A8888" s="1" t="s">
        <v>9001</v>
      </c>
      <c r="B8888" t="s">
        <v>774</v>
      </c>
    </row>
    <row r="8889" spans="1:2">
      <c r="A8889" s="1" t="s">
        <v>9002</v>
      </c>
      <c r="B8889" t="s">
        <v>774</v>
      </c>
    </row>
    <row r="8890" spans="1:2">
      <c r="A8890" s="1" t="s">
        <v>9003</v>
      </c>
      <c r="B8890" t="s">
        <v>774</v>
      </c>
    </row>
    <row r="8891" spans="1:2">
      <c r="A8891" s="1" t="s">
        <v>9004</v>
      </c>
      <c r="B8891" t="s">
        <v>774</v>
      </c>
    </row>
    <row r="8892" spans="1:2">
      <c r="A8892" s="1" t="s">
        <v>9005</v>
      </c>
      <c r="B8892" t="s">
        <v>774</v>
      </c>
    </row>
    <row r="8893" spans="1:2">
      <c r="A8893" s="1" t="s">
        <v>9006</v>
      </c>
      <c r="B8893" t="s">
        <v>774</v>
      </c>
    </row>
    <row r="8894" spans="1:2">
      <c r="A8894" s="1" t="s">
        <v>9007</v>
      </c>
      <c r="B8894" t="s">
        <v>774</v>
      </c>
    </row>
    <row r="8895" spans="1:2">
      <c r="A8895" s="1" t="s">
        <v>9008</v>
      </c>
      <c r="B8895" t="s">
        <v>774</v>
      </c>
    </row>
    <row r="8896" spans="1:2">
      <c r="A8896" s="1" t="s">
        <v>9009</v>
      </c>
      <c r="B8896" t="s">
        <v>774</v>
      </c>
    </row>
    <row r="8897" spans="1:2">
      <c r="A8897" s="1" t="s">
        <v>9010</v>
      </c>
      <c r="B8897" t="s">
        <v>774</v>
      </c>
    </row>
    <row r="8898" spans="1:2">
      <c r="A8898" s="1" t="s">
        <v>9011</v>
      </c>
      <c r="B8898" t="s">
        <v>774</v>
      </c>
    </row>
    <row r="8899" spans="1:2">
      <c r="A8899" s="1" t="s">
        <v>9012</v>
      </c>
      <c r="B8899" t="s">
        <v>774</v>
      </c>
    </row>
    <row r="8900" spans="1:2">
      <c r="A8900" s="1" t="s">
        <v>9013</v>
      </c>
      <c r="B8900" t="s">
        <v>774</v>
      </c>
    </row>
    <row r="8901" spans="1:2">
      <c r="A8901" s="1" t="s">
        <v>9014</v>
      </c>
      <c r="B8901" t="s">
        <v>774</v>
      </c>
    </row>
    <row r="8902" spans="1:2">
      <c r="A8902" s="1" t="s">
        <v>9015</v>
      </c>
      <c r="B8902" t="s">
        <v>774</v>
      </c>
    </row>
    <row r="8903" spans="1:2">
      <c r="A8903" s="1" t="s">
        <v>9016</v>
      </c>
      <c r="B8903" t="s">
        <v>774</v>
      </c>
    </row>
    <row r="8904" spans="1:2">
      <c r="A8904" s="1" t="s">
        <v>9017</v>
      </c>
      <c r="B8904" t="s">
        <v>774</v>
      </c>
    </row>
    <row r="8905" spans="1:2">
      <c r="A8905" s="1" t="s">
        <v>9018</v>
      </c>
      <c r="B8905" t="s">
        <v>774</v>
      </c>
    </row>
    <row r="8906" spans="1:2">
      <c r="A8906" s="1" t="s">
        <v>9019</v>
      </c>
      <c r="B8906" t="s">
        <v>774</v>
      </c>
    </row>
    <row r="8907" spans="1:2">
      <c r="A8907" s="1" t="s">
        <v>9020</v>
      </c>
      <c r="B8907" t="s">
        <v>774</v>
      </c>
    </row>
    <row r="8908" spans="1:2">
      <c r="A8908" s="1" t="s">
        <v>9021</v>
      </c>
      <c r="B8908" t="s">
        <v>774</v>
      </c>
    </row>
    <row r="8909" spans="1:2">
      <c r="A8909" s="1" t="s">
        <v>9022</v>
      </c>
      <c r="B8909" t="s">
        <v>774</v>
      </c>
    </row>
    <row r="8910" spans="1:2">
      <c r="A8910" s="1" t="s">
        <v>9023</v>
      </c>
      <c r="B8910" t="s">
        <v>774</v>
      </c>
    </row>
    <row r="8911" spans="1:2">
      <c r="A8911" s="1" t="s">
        <v>9024</v>
      </c>
      <c r="B8911" t="s">
        <v>774</v>
      </c>
    </row>
    <row r="8912" spans="1:2">
      <c r="A8912" s="1" t="s">
        <v>9025</v>
      </c>
      <c r="B8912" t="s">
        <v>774</v>
      </c>
    </row>
    <row r="8913" spans="1:2">
      <c r="A8913" s="1" t="s">
        <v>9026</v>
      </c>
      <c r="B8913" t="s">
        <v>774</v>
      </c>
    </row>
    <row r="8914" spans="1:2">
      <c r="A8914" s="1" t="s">
        <v>9027</v>
      </c>
      <c r="B8914" t="s">
        <v>774</v>
      </c>
    </row>
    <row r="8915" spans="1:2">
      <c r="A8915" s="1" t="s">
        <v>9028</v>
      </c>
      <c r="B8915" t="s">
        <v>774</v>
      </c>
    </row>
    <row r="8916" spans="1:2">
      <c r="A8916" s="1" t="s">
        <v>9029</v>
      </c>
      <c r="B8916" t="s">
        <v>774</v>
      </c>
    </row>
    <row r="8917" spans="1:2">
      <c r="A8917" s="1" t="s">
        <v>9030</v>
      </c>
      <c r="B8917" t="s">
        <v>774</v>
      </c>
    </row>
    <row r="8918" spans="1:2">
      <c r="A8918" s="1" t="s">
        <v>9031</v>
      </c>
      <c r="B8918" t="s">
        <v>774</v>
      </c>
    </row>
    <row r="8919" spans="1:2">
      <c r="A8919" s="1" t="s">
        <v>9032</v>
      </c>
      <c r="B8919" t="s">
        <v>774</v>
      </c>
    </row>
    <row r="8920" spans="1:2">
      <c r="A8920" s="1" t="s">
        <v>9033</v>
      </c>
      <c r="B8920" t="s">
        <v>774</v>
      </c>
    </row>
    <row r="8921" spans="1:2">
      <c r="A8921" s="1" t="s">
        <v>9034</v>
      </c>
      <c r="B8921" t="s">
        <v>774</v>
      </c>
    </row>
    <row r="8922" spans="1:2">
      <c r="A8922" s="1" t="s">
        <v>9035</v>
      </c>
      <c r="B8922" t="s">
        <v>774</v>
      </c>
    </row>
    <row r="8923" spans="1:2">
      <c r="A8923" s="1" t="s">
        <v>9036</v>
      </c>
      <c r="B8923" t="s">
        <v>774</v>
      </c>
    </row>
    <row r="8924" spans="1:2">
      <c r="A8924" s="1" t="s">
        <v>9037</v>
      </c>
      <c r="B8924" t="s">
        <v>774</v>
      </c>
    </row>
    <row r="8925" spans="1:2">
      <c r="A8925" s="1" t="s">
        <v>9038</v>
      </c>
      <c r="B8925" t="s">
        <v>774</v>
      </c>
    </row>
    <row r="8926" spans="1:2">
      <c r="A8926" s="1" t="s">
        <v>9039</v>
      </c>
      <c r="B8926" t="s">
        <v>774</v>
      </c>
    </row>
    <row r="8927" spans="1:2">
      <c r="A8927" s="1" t="s">
        <v>9040</v>
      </c>
      <c r="B8927" t="s">
        <v>774</v>
      </c>
    </row>
    <row r="8928" spans="1:2">
      <c r="A8928" s="1" t="s">
        <v>9041</v>
      </c>
      <c r="B8928" t="s">
        <v>774</v>
      </c>
    </row>
    <row r="8929" spans="1:2">
      <c r="A8929" s="1" t="s">
        <v>9042</v>
      </c>
      <c r="B8929" t="s">
        <v>774</v>
      </c>
    </row>
    <row r="8930" spans="1:2">
      <c r="A8930" s="1" t="s">
        <v>9043</v>
      </c>
      <c r="B8930" t="s">
        <v>774</v>
      </c>
    </row>
    <row r="8931" spans="1:2">
      <c r="A8931" s="1" t="s">
        <v>9044</v>
      </c>
      <c r="B8931" t="s">
        <v>774</v>
      </c>
    </row>
    <row r="8932" spans="1:2">
      <c r="A8932" s="1" t="s">
        <v>9045</v>
      </c>
      <c r="B8932" t="s">
        <v>774</v>
      </c>
    </row>
    <row r="8933" spans="1:2">
      <c r="A8933" s="1" t="s">
        <v>9046</v>
      </c>
      <c r="B8933" t="s">
        <v>774</v>
      </c>
    </row>
    <row r="8934" spans="1:2">
      <c r="A8934" s="1" t="s">
        <v>9047</v>
      </c>
      <c r="B8934" t="s">
        <v>774</v>
      </c>
    </row>
    <row r="8935" spans="1:2">
      <c r="A8935" s="1" t="s">
        <v>9048</v>
      </c>
      <c r="B8935" t="s">
        <v>774</v>
      </c>
    </row>
    <row r="8936" spans="1:2">
      <c r="A8936" s="1" t="s">
        <v>9049</v>
      </c>
      <c r="B8936" t="s">
        <v>774</v>
      </c>
    </row>
    <row r="8937" spans="1:2">
      <c r="A8937" s="1" t="s">
        <v>9050</v>
      </c>
      <c r="B8937" t="s">
        <v>774</v>
      </c>
    </row>
    <row r="8938" spans="1:2">
      <c r="A8938" s="1" t="s">
        <v>9051</v>
      </c>
      <c r="B8938" t="s">
        <v>774</v>
      </c>
    </row>
    <row r="8939" spans="1:2">
      <c r="A8939" s="1" t="s">
        <v>9052</v>
      </c>
      <c r="B8939" t="s">
        <v>774</v>
      </c>
    </row>
    <row r="8940" spans="1:2">
      <c r="A8940" s="1" t="s">
        <v>9053</v>
      </c>
      <c r="B8940" t="s">
        <v>774</v>
      </c>
    </row>
    <row r="8941" spans="1:2">
      <c r="A8941" s="1" t="s">
        <v>9054</v>
      </c>
      <c r="B8941" t="s">
        <v>774</v>
      </c>
    </row>
    <row r="8942" spans="1:2">
      <c r="A8942" s="1" t="s">
        <v>9055</v>
      </c>
      <c r="B8942" t="s">
        <v>774</v>
      </c>
    </row>
    <row r="8943" spans="1:2">
      <c r="A8943" s="1" t="s">
        <v>9056</v>
      </c>
      <c r="B8943" t="s">
        <v>774</v>
      </c>
    </row>
    <row r="8944" spans="1:2">
      <c r="A8944" s="1" t="s">
        <v>9057</v>
      </c>
      <c r="B8944" t="s">
        <v>774</v>
      </c>
    </row>
    <row r="8945" spans="1:2">
      <c r="A8945" s="1" t="s">
        <v>9058</v>
      </c>
      <c r="B8945" t="s">
        <v>774</v>
      </c>
    </row>
    <row r="8946" spans="1:2">
      <c r="A8946" s="1" t="s">
        <v>9059</v>
      </c>
      <c r="B8946" t="s">
        <v>774</v>
      </c>
    </row>
    <row r="8947" spans="1:2">
      <c r="A8947" s="1" t="s">
        <v>9060</v>
      </c>
      <c r="B8947" t="s">
        <v>774</v>
      </c>
    </row>
    <row r="8948" spans="1:2">
      <c r="A8948" s="1" t="s">
        <v>9061</v>
      </c>
      <c r="B8948" t="s">
        <v>774</v>
      </c>
    </row>
    <row r="8949" spans="1:2">
      <c r="A8949" s="1" t="s">
        <v>9062</v>
      </c>
      <c r="B8949" t="s">
        <v>774</v>
      </c>
    </row>
    <row r="8950" spans="1:2">
      <c r="A8950" s="1" t="s">
        <v>9063</v>
      </c>
      <c r="B8950" t="s">
        <v>774</v>
      </c>
    </row>
    <row r="8951" spans="1:2">
      <c r="A8951" s="1" t="s">
        <v>9064</v>
      </c>
      <c r="B8951" t="s">
        <v>774</v>
      </c>
    </row>
    <row r="8952" spans="1:2">
      <c r="A8952" s="1" t="s">
        <v>9065</v>
      </c>
      <c r="B8952" t="s">
        <v>774</v>
      </c>
    </row>
    <row r="8953" spans="1:2">
      <c r="A8953" s="1" t="s">
        <v>9066</v>
      </c>
      <c r="B8953" t="s">
        <v>774</v>
      </c>
    </row>
    <row r="8954" spans="1:2">
      <c r="A8954" s="1" t="s">
        <v>9067</v>
      </c>
      <c r="B8954" t="s">
        <v>774</v>
      </c>
    </row>
    <row r="8955" spans="1:2">
      <c r="A8955" s="1" t="s">
        <v>9068</v>
      </c>
      <c r="B8955" t="s">
        <v>774</v>
      </c>
    </row>
    <row r="8956" spans="1:2">
      <c r="A8956" s="1" t="s">
        <v>9069</v>
      </c>
      <c r="B8956" t="s">
        <v>774</v>
      </c>
    </row>
    <row r="8957" spans="1:2">
      <c r="A8957" s="1" t="s">
        <v>9070</v>
      </c>
      <c r="B8957" t="s">
        <v>774</v>
      </c>
    </row>
    <row r="8958" spans="1:2">
      <c r="A8958" s="1" t="s">
        <v>9071</v>
      </c>
      <c r="B8958" t="s">
        <v>774</v>
      </c>
    </row>
    <row r="8959" spans="1:2">
      <c r="A8959" s="1" t="s">
        <v>9072</v>
      </c>
      <c r="B8959" t="s">
        <v>774</v>
      </c>
    </row>
    <row r="8960" spans="1:2">
      <c r="A8960" s="1" t="s">
        <v>9073</v>
      </c>
      <c r="B8960" t="s">
        <v>774</v>
      </c>
    </row>
    <row r="8961" spans="1:2">
      <c r="A8961" s="1" t="s">
        <v>9074</v>
      </c>
      <c r="B8961" t="s">
        <v>774</v>
      </c>
    </row>
    <row r="8962" spans="1:2">
      <c r="A8962" s="1" t="s">
        <v>9075</v>
      </c>
      <c r="B8962" t="s">
        <v>774</v>
      </c>
    </row>
    <row r="8963" spans="1:2">
      <c r="A8963" s="1" t="s">
        <v>9076</v>
      </c>
      <c r="B8963" t="s">
        <v>774</v>
      </c>
    </row>
    <row r="8964" spans="1:2">
      <c r="A8964" s="1" t="s">
        <v>9077</v>
      </c>
      <c r="B8964" t="s">
        <v>774</v>
      </c>
    </row>
    <row r="8965" spans="1:2">
      <c r="A8965" s="1" t="s">
        <v>9078</v>
      </c>
      <c r="B8965" t="s">
        <v>774</v>
      </c>
    </row>
    <row r="8966" spans="1:2">
      <c r="A8966" s="1" t="s">
        <v>9079</v>
      </c>
      <c r="B8966" t="s">
        <v>774</v>
      </c>
    </row>
    <row r="8967" spans="1:2">
      <c r="A8967" s="1" t="s">
        <v>9080</v>
      </c>
      <c r="B8967" t="s">
        <v>774</v>
      </c>
    </row>
    <row r="8968" spans="1:2">
      <c r="A8968" s="1" t="s">
        <v>9081</v>
      </c>
      <c r="B8968" t="s">
        <v>774</v>
      </c>
    </row>
    <row r="8969" spans="1:2">
      <c r="A8969" s="1" t="s">
        <v>9082</v>
      </c>
      <c r="B8969" t="s">
        <v>774</v>
      </c>
    </row>
    <row r="8970" spans="1:2">
      <c r="A8970" s="1" t="s">
        <v>9083</v>
      </c>
      <c r="B8970" t="s">
        <v>774</v>
      </c>
    </row>
    <row r="8971" spans="1:2">
      <c r="A8971" s="1" t="s">
        <v>9084</v>
      </c>
      <c r="B8971" t="s">
        <v>774</v>
      </c>
    </row>
    <row r="8972" spans="1:2">
      <c r="A8972" s="1" t="s">
        <v>9085</v>
      </c>
      <c r="B8972" t="s">
        <v>774</v>
      </c>
    </row>
    <row r="8973" spans="1:2">
      <c r="A8973" s="1" t="s">
        <v>9086</v>
      </c>
      <c r="B8973" t="s">
        <v>774</v>
      </c>
    </row>
    <row r="8974" spans="1:2">
      <c r="A8974" s="1" t="s">
        <v>9087</v>
      </c>
      <c r="B8974" t="s">
        <v>774</v>
      </c>
    </row>
    <row r="8975" spans="1:2">
      <c r="A8975" s="1" t="s">
        <v>9088</v>
      </c>
      <c r="B8975" t="s">
        <v>774</v>
      </c>
    </row>
    <row r="8976" spans="1:2">
      <c r="A8976" s="1" t="s">
        <v>9089</v>
      </c>
      <c r="B8976" t="s">
        <v>774</v>
      </c>
    </row>
    <row r="8977" spans="1:2">
      <c r="A8977" s="1" t="s">
        <v>9090</v>
      </c>
      <c r="B8977" t="s">
        <v>774</v>
      </c>
    </row>
    <row r="8978" spans="1:2">
      <c r="A8978" s="1" t="s">
        <v>9091</v>
      </c>
      <c r="B8978" t="s">
        <v>774</v>
      </c>
    </row>
    <row r="8979" spans="1:2">
      <c r="A8979" s="1" t="s">
        <v>9092</v>
      </c>
      <c r="B8979" t="s">
        <v>774</v>
      </c>
    </row>
    <row r="8980" spans="1:2">
      <c r="A8980" s="1" t="s">
        <v>9093</v>
      </c>
      <c r="B8980" t="s">
        <v>774</v>
      </c>
    </row>
    <row r="8981" spans="1:2">
      <c r="A8981" s="1" t="s">
        <v>9094</v>
      </c>
      <c r="B8981" t="s">
        <v>774</v>
      </c>
    </row>
    <row r="8982" spans="1:2">
      <c r="A8982" s="1" t="s">
        <v>9095</v>
      </c>
      <c r="B8982" t="s">
        <v>774</v>
      </c>
    </row>
    <row r="8983" spans="1:2">
      <c r="A8983" s="1" t="s">
        <v>9096</v>
      </c>
      <c r="B8983" t="s">
        <v>774</v>
      </c>
    </row>
    <row r="8984" spans="1:2">
      <c r="A8984" s="1" t="s">
        <v>9097</v>
      </c>
      <c r="B8984" t="s">
        <v>774</v>
      </c>
    </row>
    <row r="8985" spans="1:2">
      <c r="A8985" s="1" t="s">
        <v>9098</v>
      </c>
      <c r="B8985" t="s">
        <v>774</v>
      </c>
    </row>
    <row r="8986" spans="1:2">
      <c r="A8986" s="1" t="s">
        <v>9099</v>
      </c>
      <c r="B8986" t="s">
        <v>774</v>
      </c>
    </row>
    <row r="8987" spans="1:2">
      <c r="A8987" s="1" t="s">
        <v>9100</v>
      </c>
      <c r="B8987" t="s">
        <v>774</v>
      </c>
    </row>
    <row r="8988" spans="1:2">
      <c r="A8988" s="1" t="s">
        <v>9101</v>
      </c>
      <c r="B8988" t="s">
        <v>774</v>
      </c>
    </row>
    <row r="8989" spans="1:2">
      <c r="A8989" s="1" t="s">
        <v>9102</v>
      </c>
      <c r="B8989" t="s">
        <v>774</v>
      </c>
    </row>
    <row r="8990" spans="1:2">
      <c r="A8990" s="1" t="s">
        <v>9103</v>
      </c>
      <c r="B8990" t="s">
        <v>774</v>
      </c>
    </row>
    <row r="8991" spans="1:2">
      <c r="A8991" s="1" t="s">
        <v>9104</v>
      </c>
      <c r="B8991" t="s">
        <v>774</v>
      </c>
    </row>
    <row r="8992" spans="1:2">
      <c r="A8992" s="1" t="s">
        <v>9105</v>
      </c>
      <c r="B8992" t="s">
        <v>774</v>
      </c>
    </row>
    <row r="8993" spans="1:2">
      <c r="A8993" s="1" t="s">
        <v>9106</v>
      </c>
      <c r="B8993" t="s">
        <v>774</v>
      </c>
    </row>
    <row r="8994" spans="1:2">
      <c r="A8994" s="1" t="s">
        <v>9107</v>
      </c>
      <c r="B8994" t="s">
        <v>774</v>
      </c>
    </row>
    <row r="8995" spans="1:2">
      <c r="A8995" s="1" t="s">
        <v>9108</v>
      </c>
      <c r="B8995" t="s">
        <v>774</v>
      </c>
    </row>
    <row r="8996" spans="1:2">
      <c r="A8996" s="1" t="s">
        <v>9109</v>
      </c>
      <c r="B8996" t="s">
        <v>774</v>
      </c>
    </row>
    <row r="8997" spans="1:2">
      <c r="A8997" s="1" t="s">
        <v>9110</v>
      </c>
      <c r="B8997" t="s">
        <v>774</v>
      </c>
    </row>
    <row r="8998" spans="1:2">
      <c r="A8998" s="1" t="s">
        <v>9111</v>
      </c>
      <c r="B8998" t="s">
        <v>774</v>
      </c>
    </row>
    <row r="8999" spans="1:2">
      <c r="A8999" s="1" t="s">
        <v>9112</v>
      </c>
      <c r="B8999" t="s">
        <v>774</v>
      </c>
    </row>
    <row r="9000" spans="1:2">
      <c r="A9000" s="1" t="s">
        <v>9113</v>
      </c>
      <c r="B9000" t="s">
        <v>774</v>
      </c>
    </row>
    <row r="9001" spans="1:2">
      <c r="A9001" s="1" t="s">
        <v>9114</v>
      </c>
      <c r="B9001" t="s">
        <v>774</v>
      </c>
    </row>
    <row r="9002" spans="1:2">
      <c r="A9002" s="1" t="s">
        <v>9115</v>
      </c>
      <c r="B9002" t="s">
        <v>774</v>
      </c>
    </row>
    <row r="9003" spans="1:2">
      <c r="A9003" s="1" t="s">
        <v>9116</v>
      </c>
      <c r="B9003" t="s">
        <v>774</v>
      </c>
    </row>
    <row r="9004" spans="1:2">
      <c r="A9004" s="1" t="s">
        <v>9117</v>
      </c>
      <c r="B9004" t="s">
        <v>774</v>
      </c>
    </row>
    <row r="9005" spans="1:2">
      <c r="A9005" s="1" t="s">
        <v>9118</v>
      </c>
      <c r="B9005" t="s">
        <v>774</v>
      </c>
    </row>
    <row r="9006" spans="1:2">
      <c r="A9006" s="1" t="s">
        <v>9119</v>
      </c>
      <c r="B9006" t="s">
        <v>774</v>
      </c>
    </row>
    <row r="9007" spans="1:2">
      <c r="A9007" s="1" t="s">
        <v>9120</v>
      </c>
      <c r="B9007" t="s">
        <v>774</v>
      </c>
    </row>
    <row r="9008" spans="1:2">
      <c r="A9008" s="1" t="s">
        <v>9121</v>
      </c>
      <c r="B9008" t="s">
        <v>774</v>
      </c>
    </row>
    <row r="9009" spans="1:2">
      <c r="A9009" s="1" t="s">
        <v>9122</v>
      </c>
      <c r="B9009" t="s">
        <v>774</v>
      </c>
    </row>
    <row r="9010" spans="1:2">
      <c r="A9010" s="1" t="s">
        <v>9123</v>
      </c>
      <c r="B9010" t="s">
        <v>774</v>
      </c>
    </row>
    <row r="9011" spans="1:2">
      <c r="A9011" s="1" t="s">
        <v>9124</v>
      </c>
      <c r="B9011" t="s">
        <v>774</v>
      </c>
    </row>
    <row r="9012" spans="1:2">
      <c r="A9012" s="1" t="s">
        <v>9125</v>
      </c>
      <c r="B9012" t="s">
        <v>774</v>
      </c>
    </row>
    <row r="9013" spans="1:2">
      <c r="A9013" s="1" t="s">
        <v>9126</v>
      </c>
      <c r="B9013" t="s">
        <v>774</v>
      </c>
    </row>
    <row r="9014" spans="1:2">
      <c r="A9014" s="1" t="s">
        <v>9127</v>
      </c>
      <c r="B9014" t="s">
        <v>774</v>
      </c>
    </row>
    <row r="9015" spans="1:2">
      <c r="A9015" s="1" t="s">
        <v>9128</v>
      </c>
      <c r="B9015" t="s">
        <v>774</v>
      </c>
    </row>
    <row r="9016" spans="1:2">
      <c r="A9016" s="1" t="s">
        <v>9129</v>
      </c>
      <c r="B9016" t="s">
        <v>774</v>
      </c>
    </row>
    <row r="9017" spans="1:2">
      <c r="A9017" s="1" t="s">
        <v>9130</v>
      </c>
      <c r="B9017" t="s">
        <v>774</v>
      </c>
    </row>
    <row r="9018" spans="1:2">
      <c r="A9018" s="1" t="s">
        <v>9131</v>
      </c>
      <c r="B9018" t="s">
        <v>774</v>
      </c>
    </row>
    <row r="9019" spans="1:2">
      <c r="A9019" s="1" t="s">
        <v>9132</v>
      </c>
      <c r="B9019" t="s">
        <v>774</v>
      </c>
    </row>
    <row r="9020" spans="1:2">
      <c r="A9020" s="1" t="s">
        <v>9133</v>
      </c>
      <c r="B9020" t="s">
        <v>774</v>
      </c>
    </row>
    <row r="9021" spans="1:2">
      <c r="A9021" s="1" t="s">
        <v>9134</v>
      </c>
      <c r="B9021" t="s">
        <v>774</v>
      </c>
    </row>
    <row r="9022" spans="1:2">
      <c r="A9022" s="1" t="s">
        <v>9135</v>
      </c>
      <c r="B9022" t="s">
        <v>774</v>
      </c>
    </row>
    <row r="9023" spans="1:2">
      <c r="A9023" s="1" t="s">
        <v>9136</v>
      </c>
      <c r="B9023" t="s">
        <v>774</v>
      </c>
    </row>
    <row r="9024" spans="1:2">
      <c r="A9024" s="1" t="s">
        <v>9137</v>
      </c>
      <c r="B9024" t="s">
        <v>774</v>
      </c>
    </row>
    <row r="9025" spans="1:2">
      <c r="A9025" s="1" t="s">
        <v>9138</v>
      </c>
      <c r="B9025" t="s">
        <v>774</v>
      </c>
    </row>
    <row r="9026" spans="1:2">
      <c r="A9026" s="1" t="s">
        <v>9139</v>
      </c>
      <c r="B9026" t="s">
        <v>774</v>
      </c>
    </row>
    <row r="9027" spans="1:2">
      <c r="A9027" s="1" t="s">
        <v>9140</v>
      </c>
      <c r="B9027" t="s">
        <v>774</v>
      </c>
    </row>
    <row r="9028" spans="1:2">
      <c r="A9028" s="1" t="s">
        <v>9141</v>
      </c>
      <c r="B9028" t="s">
        <v>774</v>
      </c>
    </row>
    <row r="9029" spans="1:2">
      <c r="A9029" s="1" t="s">
        <v>9142</v>
      </c>
      <c r="B9029" t="s">
        <v>774</v>
      </c>
    </row>
    <row r="9030" spans="1:2">
      <c r="A9030" s="1" t="s">
        <v>9143</v>
      </c>
      <c r="B9030" t="s">
        <v>774</v>
      </c>
    </row>
    <row r="9031" spans="1:2">
      <c r="A9031" s="1" t="s">
        <v>9144</v>
      </c>
      <c r="B9031" t="s">
        <v>774</v>
      </c>
    </row>
    <row r="9032" spans="1:2">
      <c r="A9032" s="1" t="s">
        <v>9145</v>
      </c>
      <c r="B9032" t="s">
        <v>774</v>
      </c>
    </row>
    <row r="9033" spans="1:2">
      <c r="A9033" s="1" t="s">
        <v>9146</v>
      </c>
      <c r="B9033" t="s">
        <v>774</v>
      </c>
    </row>
    <row r="9034" spans="1:2">
      <c r="A9034" s="1" t="s">
        <v>9147</v>
      </c>
      <c r="B9034" t="s">
        <v>774</v>
      </c>
    </row>
    <row r="9035" spans="1:2">
      <c r="A9035" s="1" t="s">
        <v>9148</v>
      </c>
      <c r="B9035" t="s">
        <v>774</v>
      </c>
    </row>
    <row r="9036" spans="1:2">
      <c r="A9036" s="1" t="s">
        <v>9149</v>
      </c>
      <c r="B9036" t="s">
        <v>774</v>
      </c>
    </row>
    <row r="9037" spans="1:2">
      <c r="A9037" s="1" t="s">
        <v>9150</v>
      </c>
      <c r="B9037" t="s">
        <v>774</v>
      </c>
    </row>
    <row r="9038" spans="1:2">
      <c r="A9038" s="1" t="s">
        <v>9151</v>
      </c>
      <c r="B9038" t="s">
        <v>774</v>
      </c>
    </row>
    <row r="9039" spans="1:2">
      <c r="A9039" s="1" t="s">
        <v>9152</v>
      </c>
      <c r="B9039" t="s">
        <v>774</v>
      </c>
    </row>
    <row r="9040" spans="1:2">
      <c r="A9040" s="1" t="s">
        <v>9153</v>
      </c>
      <c r="B9040" t="s">
        <v>774</v>
      </c>
    </row>
    <row r="9041" spans="1:2">
      <c r="A9041" s="1" t="s">
        <v>9154</v>
      </c>
      <c r="B9041" t="s">
        <v>774</v>
      </c>
    </row>
    <row r="9042" spans="1:2">
      <c r="A9042" s="1" t="s">
        <v>9155</v>
      </c>
      <c r="B9042" t="s">
        <v>774</v>
      </c>
    </row>
    <row r="9043" spans="1:2">
      <c r="A9043" s="1" t="s">
        <v>9156</v>
      </c>
      <c r="B9043" t="s">
        <v>774</v>
      </c>
    </row>
    <row r="9044" spans="1:2">
      <c r="A9044" s="1" t="s">
        <v>9157</v>
      </c>
      <c r="B9044" t="s">
        <v>774</v>
      </c>
    </row>
    <row r="9045" spans="1:2">
      <c r="A9045" s="1" t="s">
        <v>9158</v>
      </c>
      <c r="B9045" t="s">
        <v>774</v>
      </c>
    </row>
    <row r="9046" spans="1:2">
      <c r="A9046" s="1" t="s">
        <v>9159</v>
      </c>
      <c r="B9046" t="s">
        <v>774</v>
      </c>
    </row>
    <row r="9047" spans="1:2">
      <c r="A9047" s="1" t="s">
        <v>9160</v>
      </c>
      <c r="B9047" t="s">
        <v>774</v>
      </c>
    </row>
    <row r="9048" spans="1:2">
      <c r="A9048" s="1" t="s">
        <v>9161</v>
      </c>
      <c r="B9048" t="s">
        <v>774</v>
      </c>
    </row>
    <row r="9049" spans="1:2">
      <c r="A9049" s="1" t="s">
        <v>9162</v>
      </c>
      <c r="B9049" t="s">
        <v>774</v>
      </c>
    </row>
    <row r="9050" spans="1:2">
      <c r="A9050" s="1" t="s">
        <v>9163</v>
      </c>
      <c r="B9050" t="s">
        <v>774</v>
      </c>
    </row>
    <row r="9051" spans="1:2">
      <c r="A9051" s="1" t="s">
        <v>9164</v>
      </c>
      <c r="B9051" t="s">
        <v>774</v>
      </c>
    </row>
    <row r="9052" spans="1:2">
      <c r="A9052" s="1" t="s">
        <v>9165</v>
      </c>
      <c r="B9052" t="s">
        <v>774</v>
      </c>
    </row>
    <row r="9053" spans="1:2">
      <c r="A9053" s="1" t="s">
        <v>9166</v>
      </c>
      <c r="B9053" t="s">
        <v>774</v>
      </c>
    </row>
    <row r="9054" spans="1:2">
      <c r="A9054" s="1" t="s">
        <v>9167</v>
      </c>
      <c r="B9054" t="s">
        <v>774</v>
      </c>
    </row>
    <row r="9055" spans="1:2">
      <c r="A9055" s="1" t="s">
        <v>9168</v>
      </c>
      <c r="B9055" t="s">
        <v>774</v>
      </c>
    </row>
    <row r="9056" spans="1:2">
      <c r="A9056" s="1" t="s">
        <v>9169</v>
      </c>
      <c r="B9056" t="s">
        <v>774</v>
      </c>
    </row>
    <row r="9057" spans="1:2">
      <c r="A9057" s="1" t="s">
        <v>9170</v>
      </c>
      <c r="B9057" t="s">
        <v>774</v>
      </c>
    </row>
    <row r="9058" spans="1:2">
      <c r="A9058" s="1" t="s">
        <v>9171</v>
      </c>
      <c r="B9058" t="s">
        <v>774</v>
      </c>
    </row>
    <row r="9059" spans="1:2">
      <c r="A9059" s="1" t="s">
        <v>9172</v>
      </c>
      <c r="B9059" t="s">
        <v>774</v>
      </c>
    </row>
    <row r="9060" spans="1:2">
      <c r="A9060" s="1" t="s">
        <v>9173</v>
      </c>
      <c r="B9060" t="s">
        <v>774</v>
      </c>
    </row>
    <row r="9061" spans="1:2">
      <c r="A9061" s="1" t="s">
        <v>9174</v>
      </c>
      <c r="B9061" t="s">
        <v>774</v>
      </c>
    </row>
    <row r="9062" spans="1:2">
      <c r="A9062" s="1" t="s">
        <v>9175</v>
      </c>
      <c r="B9062" t="s">
        <v>774</v>
      </c>
    </row>
    <row r="9063" spans="1:2">
      <c r="A9063" s="1" t="s">
        <v>9176</v>
      </c>
      <c r="B9063" t="s">
        <v>774</v>
      </c>
    </row>
    <row r="9064" spans="1:2">
      <c r="A9064" s="1" t="s">
        <v>9177</v>
      </c>
      <c r="B9064" t="s">
        <v>774</v>
      </c>
    </row>
    <row r="9065" spans="1:2">
      <c r="A9065" s="1" t="s">
        <v>9178</v>
      </c>
      <c r="B9065" t="s">
        <v>774</v>
      </c>
    </row>
    <row r="9066" spans="1:2">
      <c r="A9066" s="1" t="s">
        <v>9179</v>
      </c>
      <c r="B9066" t="s">
        <v>774</v>
      </c>
    </row>
    <row r="9067" spans="1:2">
      <c r="A9067" s="1" t="s">
        <v>9180</v>
      </c>
      <c r="B9067" t="s">
        <v>774</v>
      </c>
    </row>
    <row r="9068" spans="1:2">
      <c r="A9068" s="1" t="s">
        <v>9181</v>
      </c>
      <c r="B9068" t="s">
        <v>774</v>
      </c>
    </row>
    <row r="9069" spans="1:2">
      <c r="A9069" s="1" t="s">
        <v>9182</v>
      </c>
      <c r="B9069" t="s">
        <v>774</v>
      </c>
    </row>
    <row r="9070" spans="1:2">
      <c r="A9070" s="1" t="s">
        <v>9183</v>
      </c>
      <c r="B9070" t="s">
        <v>774</v>
      </c>
    </row>
    <row r="9071" spans="1:2">
      <c r="A9071" s="1" t="s">
        <v>9184</v>
      </c>
      <c r="B9071" t="s">
        <v>774</v>
      </c>
    </row>
    <row r="9072" spans="1:2">
      <c r="A9072" s="1" t="s">
        <v>9185</v>
      </c>
      <c r="B9072" t="s">
        <v>774</v>
      </c>
    </row>
    <row r="9073" spans="1:2">
      <c r="A9073" s="1" t="s">
        <v>9186</v>
      </c>
      <c r="B9073" t="s">
        <v>774</v>
      </c>
    </row>
    <row r="9074" spans="1:2">
      <c r="A9074" s="1" t="s">
        <v>9187</v>
      </c>
      <c r="B9074" t="s">
        <v>774</v>
      </c>
    </row>
    <row r="9075" spans="1:2">
      <c r="A9075" s="1" t="s">
        <v>9188</v>
      </c>
      <c r="B9075" t="s">
        <v>774</v>
      </c>
    </row>
    <row r="9076" spans="1:2">
      <c r="A9076" s="1" t="s">
        <v>9189</v>
      </c>
      <c r="B9076" t="s">
        <v>774</v>
      </c>
    </row>
    <row r="9077" spans="1:2">
      <c r="A9077" s="1" t="s">
        <v>9190</v>
      </c>
      <c r="B9077" t="s">
        <v>774</v>
      </c>
    </row>
    <row r="9078" spans="1:2">
      <c r="A9078" s="1" t="s">
        <v>9191</v>
      </c>
      <c r="B9078" t="s">
        <v>774</v>
      </c>
    </row>
    <row r="9079" spans="1:2">
      <c r="A9079" s="1" t="s">
        <v>9192</v>
      </c>
      <c r="B9079" t="s">
        <v>774</v>
      </c>
    </row>
    <row r="9080" spans="1:2">
      <c r="A9080" s="1" t="s">
        <v>9193</v>
      </c>
      <c r="B9080" t="s">
        <v>774</v>
      </c>
    </row>
    <row r="9081" spans="1:2">
      <c r="A9081" s="1" t="s">
        <v>9194</v>
      </c>
      <c r="B9081" t="s">
        <v>774</v>
      </c>
    </row>
    <row r="9082" spans="1:2">
      <c r="A9082" s="1" t="s">
        <v>9195</v>
      </c>
      <c r="B9082" t="s">
        <v>774</v>
      </c>
    </row>
    <row r="9083" spans="1:2">
      <c r="A9083" s="1" t="s">
        <v>9196</v>
      </c>
      <c r="B9083" t="s">
        <v>774</v>
      </c>
    </row>
    <row r="9084" spans="1:2">
      <c r="A9084" s="1" t="s">
        <v>9197</v>
      </c>
      <c r="B9084" t="s">
        <v>774</v>
      </c>
    </row>
    <row r="9085" spans="1:2">
      <c r="A9085" s="1" t="s">
        <v>9198</v>
      </c>
      <c r="B9085" t="s">
        <v>774</v>
      </c>
    </row>
    <row r="9086" spans="1:2">
      <c r="A9086" s="1" t="s">
        <v>9199</v>
      </c>
      <c r="B9086" t="s">
        <v>774</v>
      </c>
    </row>
    <row r="9087" spans="1:2">
      <c r="A9087" s="1" t="s">
        <v>9200</v>
      </c>
      <c r="B9087" t="s">
        <v>774</v>
      </c>
    </row>
    <row r="9088" spans="1:2">
      <c r="A9088" s="1" t="s">
        <v>9201</v>
      </c>
      <c r="B9088" t="s">
        <v>774</v>
      </c>
    </row>
    <row r="9089" spans="1:2">
      <c r="A9089" s="1" t="s">
        <v>9202</v>
      </c>
      <c r="B9089" t="s">
        <v>774</v>
      </c>
    </row>
    <row r="9090" spans="1:2">
      <c r="A9090" s="1" t="s">
        <v>9203</v>
      </c>
      <c r="B9090" t="s">
        <v>774</v>
      </c>
    </row>
    <row r="9091" spans="1:2">
      <c r="A9091" s="1" t="s">
        <v>9204</v>
      </c>
      <c r="B9091" t="s">
        <v>774</v>
      </c>
    </row>
    <row r="9092" spans="1:2">
      <c r="A9092" s="1" t="s">
        <v>9205</v>
      </c>
      <c r="B9092" t="s">
        <v>774</v>
      </c>
    </row>
    <row r="9093" spans="1:2">
      <c r="A9093" s="1" t="s">
        <v>9206</v>
      </c>
      <c r="B9093" t="s">
        <v>774</v>
      </c>
    </row>
    <row r="9094" spans="1:2">
      <c r="A9094" s="1" t="s">
        <v>9207</v>
      </c>
      <c r="B9094" t="s">
        <v>774</v>
      </c>
    </row>
    <row r="9095" spans="1:2">
      <c r="A9095" s="1" t="s">
        <v>9208</v>
      </c>
      <c r="B9095" t="s">
        <v>774</v>
      </c>
    </row>
    <row r="9096" spans="1:2">
      <c r="A9096" s="1" t="s">
        <v>9209</v>
      </c>
      <c r="B9096" t="s">
        <v>774</v>
      </c>
    </row>
    <row r="9097" spans="1:2">
      <c r="A9097" s="1" t="s">
        <v>9210</v>
      </c>
      <c r="B9097" t="s">
        <v>774</v>
      </c>
    </row>
    <row r="9098" spans="1:2">
      <c r="A9098" s="1" t="s">
        <v>9211</v>
      </c>
      <c r="B9098" t="s">
        <v>774</v>
      </c>
    </row>
    <row r="9099" spans="1:2">
      <c r="A9099" s="1" t="s">
        <v>9212</v>
      </c>
      <c r="B9099" t="s">
        <v>774</v>
      </c>
    </row>
    <row r="9100" spans="1:2">
      <c r="A9100" s="1" t="s">
        <v>9213</v>
      </c>
      <c r="B9100" t="s">
        <v>774</v>
      </c>
    </row>
    <row r="9101" spans="1:2">
      <c r="A9101" s="1" t="s">
        <v>9214</v>
      </c>
      <c r="B9101" t="s">
        <v>774</v>
      </c>
    </row>
    <row r="9102" spans="1:2">
      <c r="A9102" s="1" t="s">
        <v>9215</v>
      </c>
      <c r="B9102" t="s">
        <v>774</v>
      </c>
    </row>
    <row r="9103" spans="1:2">
      <c r="A9103" s="1" t="s">
        <v>9216</v>
      </c>
      <c r="B9103" t="s">
        <v>774</v>
      </c>
    </row>
    <row r="9104" spans="1:2">
      <c r="A9104" s="1" t="s">
        <v>9217</v>
      </c>
      <c r="B9104" t="s">
        <v>774</v>
      </c>
    </row>
    <row r="9105" spans="1:2">
      <c r="A9105" s="1" t="s">
        <v>9218</v>
      </c>
      <c r="B9105" t="s">
        <v>774</v>
      </c>
    </row>
    <row r="9106" spans="1:2">
      <c r="A9106" s="1" t="s">
        <v>9219</v>
      </c>
      <c r="B9106" t="s">
        <v>774</v>
      </c>
    </row>
    <row r="9107" spans="1:2">
      <c r="A9107" s="1" t="s">
        <v>9220</v>
      </c>
      <c r="B9107" t="s">
        <v>774</v>
      </c>
    </row>
    <row r="9108" spans="1:2">
      <c r="A9108" s="1" t="s">
        <v>9221</v>
      </c>
      <c r="B9108" t="s">
        <v>774</v>
      </c>
    </row>
    <row r="9109" spans="1:2">
      <c r="A9109" s="1" t="s">
        <v>9222</v>
      </c>
      <c r="B9109" t="s">
        <v>774</v>
      </c>
    </row>
    <row r="9110" spans="1:2">
      <c r="A9110" s="1" t="s">
        <v>9223</v>
      </c>
      <c r="B9110" t="s">
        <v>774</v>
      </c>
    </row>
    <row r="9111" spans="1:2">
      <c r="A9111" s="1" t="s">
        <v>9224</v>
      </c>
      <c r="B9111" t="s">
        <v>774</v>
      </c>
    </row>
    <row r="9112" spans="1:2">
      <c r="A9112" s="1" t="s">
        <v>9225</v>
      </c>
      <c r="B9112" t="s">
        <v>774</v>
      </c>
    </row>
    <row r="9113" spans="1:2">
      <c r="A9113" s="1" t="s">
        <v>9226</v>
      </c>
      <c r="B9113" t="s">
        <v>774</v>
      </c>
    </row>
    <row r="9114" spans="1:2">
      <c r="A9114" s="1" t="s">
        <v>9227</v>
      </c>
      <c r="B9114" t="s">
        <v>774</v>
      </c>
    </row>
    <row r="9115" spans="1:2">
      <c r="A9115" s="1" t="s">
        <v>9228</v>
      </c>
      <c r="B9115" t="s">
        <v>774</v>
      </c>
    </row>
    <row r="9116" spans="1:2">
      <c r="A9116" s="1" t="s">
        <v>9229</v>
      </c>
      <c r="B9116" t="s">
        <v>774</v>
      </c>
    </row>
    <row r="9117" spans="1:2">
      <c r="A9117" s="1" t="s">
        <v>9230</v>
      </c>
      <c r="B9117" t="s">
        <v>774</v>
      </c>
    </row>
    <row r="9118" spans="1:2">
      <c r="A9118" s="1" t="s">
        <v>9231</v>
      </c>
      <c r="B9118" t="s">
        <v>774</v>
      </c>
    </row>
    <row r="9119" spans="1:2">
      <c r="A9119" s="1" t="s">
        <v>9232</v>
      </c>
      <c r="B9119" t="s">
        <v>774</v>
      </c>
    </row>
    <row r="9120" spans="1:2">
      <c r="A9120" s="1" t="s">
        <v>9233</v>
      </c>
      <c r="B9120" t="s">
        <v>774</v>
      </c>
    </row>
    <row r="9121" spans="1:2">
      <c r="A9121" s="1" t="s">
        <v>9234</v>
      </c>
      <c r="B9121" t="s">
        <v>774</v>
      </c>
    </row>
    <row r="9122" spans="1:2">
      <c r="A9122" s="1" t="s">
        <v>9235</v>
      </c>
      <c r="B9122" t="s">
        <v>774</v>
      </c>
    </row>
    <row r="9123" spans="1:2">
      <c r="A9123" s="1" t="s">
        <v>9236</v>
      </c>
      <c r="B9123" t="s">
        <v>774</v>
      </c>
    </row>
    <row r="9124" spans="1:2">
      <c r="A9124" s="1" t="s">
        <v>9237</v>
      </c>
      <c r="B9124" t="s">
        <v>774</v>
      </c>
    </row>
    <row r="9125" spans="1:2">
      <c r="A9125" s="1" t="s">
        <v>9238</v>
      </c>
      <c r="B9125" t="s">
        <v>774</v>
      </c>
    </row>
    <row r="9126" spans="1:2">
      <c r="A9126" s="1" t="s">
        <v>9239</v>
      </c>
      <c r="B9126" t="s">
        <v>774</v>
      </c>
    </row>
    <row r="9127" spans="1:2">
      <c r="A9127" s="1" t="s">
        <v>9240</v>
      </c>
      <c r="B9127" t="s">
        <v>774</v>
      </c>
    </row>
    <row r="9128" spans="1:2">
      <c r="A9128" s="1" t="s">
        <v>9241</v>
      </c>
      <c r="B9128" t="s">
        <v>774</v>
      </c>
    </row>
    <row r="9129" spans="1:2">
      <c r="A9129" s="1" t="s">
        <v>9242</v>
      </c>
      <c r="B9129" t="s">
        <v>774</v>
      </c>
    </row>
    <row r="9130" spans="1:2">
      <c r="A9130" s="1" t="s">
        <v>9243</v>
      </c>
      <c r="B9130" t="s">
        <v>774</v>
      </c>
    </row>
    <row r="9131" spans="1:2">
      <c r="A9131" s="1" t="s">
        <v>9244</v>
      </c>
      <c r="B9131" t="s">
        <v>774</v>
      </c>
    </row>
    <row r="9132" spans="1:2">
      <c r="A9132" s="1" t="s">
        <v>9245</v>
      </c>
      <c r="B9132" t="s">
        <v>774</v>
      </c>
    </row>
    <row r="9133" spans="1:2">
      <c r="A9133" s="1" t="s">
        <v>9246</v>
      </c>
      <c r="B9133" t="s">
        <v>774</v>
      </c>
    </row>
    <row r="9134" spans="1:2">
      <c r="A9134" s="1" t="s">
        <v>9247</v>
      </c>
      <c r="B9134" t="s">
        <v>774</v>
      </c>
    </row>
    <row r="9135" spans="1:2">
      <c r="A9135" s="1" t="s">
        <v>9248</v>
      </c>
      <c r="B9135" t="s">
        <v>774</v>
      </c>
    </row>
    <row r="9136" spans="1:2">
      <c r="A9136" s="1" t="s">
        <v>9249</v>
      </c>
      <c r="B9136" t="s">
        <v>774</v>
      </c>
    </row>
    <row r="9137" spans="1:2">
      <c r="A9137" s="1" t="s">
        <v>9250</v>
      </c>
      <c r="B9137" t="s">
        <v>774</v>
      </c>
    </row>
    <row r="9138" spans="1:2">
      <c r="A9138" s="1" t="s">
        <v>9251</v>
      </c>
      <c r="B9138" t="s">
        <v>774</v>
      </c>
    </row>
    <row r="9139" spans="1:2">
      <c r="A9139" s="1" t="s">
        <v>9252</v>
      </c>
      <c r="B9139" t="s">
        <v>774</v>
      </c>
    </row>
    <row r="9140" spans="1:2">
      <c r="A9140" s="1" t="s">
        <v>9253</v>
      </c>
      <c r="B9140" t="s">
        <v>774</v>
      </c>
    </row>
    <row r="9141" spans="1:2">
      <c r="A9141" s="1" t="s">
        <v>9254</v>
      </c>
      <c r="B9141" t="s">
        <v>774</v>
      </c>
    </row>
    <row r="9142" spans="1:2">
      <c r="A9142" s="1" t="s">
        <v>9255</v>
      </c>
      <c r="B9142" t="s">
        <v>774</v>
      </c>
    </row>
    <row r="9143" spans="1:2">
      <c r="A9143" s="1" t="s">
        <v>9256</v>
      </c>
      <c r="B9143" t="s">
        <v>774</v>
      </c>
    </row>
    <row r="9144" spans="1:2">
      <c r="A9144" s="1" t="s">
        <v>9257</v>
      </c>
      <c r="B9144" t="s">
        <v>774</v>
      </c>
    </row>
    <row r="9145" spans="1:2">
      <c r="A9145" s="1" t="s">
        <v>9258</v>
      </c>
      <c r="B9145" t="s">
        <v>774</v>
      </c>
    </row>
    <row r="9146" spans="1:2">
      <c r="A9146" s="1" t="s">
        <v>9259</v>
      </c>
      <c r="B9146" t="s">
        <v>774</v>
      </c>
    </row>
    <row r="9147" spans="1:2">
      <c r="A9147" s="1" t="s">
        <v>9260</v>
      </c>
      <c r="B9147" t="s">
        <v>774</v>
      </c>
    </row>
    <row r="9148" spans="1:2">
      <c r="A9148" s="1" t="s">
        <v>9261</v>
      </c>
      <c r="B9148" t="s">
        <v>774</v>
      </c>
    </row>
    <row r="9149" spans="1:2">
      <c r="A9149" s="1" t="s">
        <v>9262</v>
      </c>
      <c r="B9149" t="s">
        <v>774</v>
      </c>
    </row>
    <row r="9150" spans="1:2">
      <c r="A9150" s="1" t="s">
        <v>9263</v>
      </c>
      <c r="B9150" t="s">
        <v>774</v>
      </c>
    </row>
    <row r="9151" spans="1:2">
      <c r="A9151" s="1" t="s">
        <v>9264</v>
      </c>
      <c r="B9151" t="s">
        <v>774</v>
      </c>
    </row>
    <row r="9152" spans="1:2">
      <c r="A9152" s="1" t="s">
        <v>9265</v>
      </c>
      <c r="B9152" t="s">
        <v>774</v>
      </c>
    </row>
    <row r="9153" spans="1:2">
      <c r="A9153" s="1" t="s">
        <v>9266</v>
      </c>
      <c r="B9153" t="s">
        <v>774</v>
      </c>
    </row>
    <row r="9154" spans="1:2">
      <c r="A9154" s="1" t="s">
        <v>9267</v>
      </c>
      <c r="B9154" t="s">
        <v>774</v>
      </c>
    </row>
    <row r="9155" spans="1:2">
      <c r="A9155" s="1" t="s">
        <v>9268</v>
      </c>
      <c r="B9155" t="s">
        <v>774</v>
      </c>
    </row>
    <row r="9156" spans="1:2">
      <c r="A9156" s="1" t="s">
        <v>9269</v>
      </c>
      <c r="B9156" t="s">
        <v>774</v>
      </c>
    </row>
    <row r="9157" spans="1:2">
      <c r="A9157" s="1" t="s">
        <v>9270</v>
      </c>
      <c r="B9157" t="s">
        <v>774</v>
      </c>
    </row>
    <row r="9158" spans="1:2">
      <c r="A9158" s="1" t="s">
        <v>9271</v>
      </c>
      <c r="B9158" t="s">
        <v>774</v>
      </c>
    </row>
    <row r="9159" spans="1:2">
      <c r="A9159" s="1" t="s">
        <v>9272</v>
      </c>
      <c r="B9159" t="s">
        <v>774</v>
      </c>
    </row>
    <row r="9160" spans="1:2">
      <c r="A9160" s="1" t="s">
        <v>9273</v>
      </c>
      <c r="B9160" t="s">
        <v>774</v>
      </c>
    </row>
    <row r="9161" spans="1:2">
      <c r="A9161" s="1" t="s">
        <v>9274</v>
      </c>
      <c r="B9161" t="s">
        <v>774</v>
      </c>
    </row>
    <row r="9162" spans="1:2">
      <c r="A9162" s="1" t="s">
        <v>9275</v>
      </c>
      <c r="B9162" t="s">
        <v>774</v>
      </c>
    </row>
    <row r="9163" spans="1:2">
      <c r="A9163" s="1" t="s">
        <v>9276</v>
      </c>
      <c r="B9163" t="s">
        <v>774</v>
      </c>
    </row>
    <row r="9164" spans="1:2">
      <c r="A9164" s="1" t="s">
        <v>9277</v>
      </c>
      <c r="B9164" t="s">
        <v>774</v>
      </c>
    </row>
    <row r="9165" spans="1:2">
      <c r="A9165" s="1" t="s">
        <v>9278</v>
      </c>
      <c r="B9165" t="s">
        <v>774</v>
      </c>
    </row>
    <row r="9166" spans="1:2">
      <c r="A9166" s="1" t="s">
        <v>9279</v>
      </c>
      <c r="B9166" t="s">
        <v>774</v>
      </c>
    </row>
    <row r="9167" spans="1:2">
      <c r="A9167" s="1" t="s">
        <v>9280</v>
      </c>
      <c r="B9167" t="s">
        <v>774</v>
      </c>
    </row>
    <row r="9168" spans="1:2">
      <c r="A9168" s="1" t="s">
        <v>9281</v>
      </c>
      <c r="B9168" t="s">
        <v>774</v>
      </c>
    </row>
    <row r="9169" spans="1:2">
      <c r="A9169" s="1" t="s">
        <v>9282</v>
      </c>
      <c r="B9169" t="s">
        <v>774</v>
      </c>
    </row>
    <row r="9170" spans="1:2">
      <c r="A9170" s="1" t="s">
        <v>9283</v>
      </c>
      <c r="B9170" t="s">
        <v>774</v>
      </c>
    </row>
    <row r="9171" spans="1:2">
      <c r="A9171" s="1" t="s">
        <v>9284</v>
      </c>
      <c r="B9171" t="s">
        <v>774</v>
      </c>
    </row>
    <row r="9172" spans="1:2">
      <c r="A9172" s="1" t="s">
        <v>9285</v>
      </c>
      <c r="B9172" t="s">
        <v>774</v>
      </c>
    </row>
    <row r="9173" spans="1:2">
      <c r="A9173" s="1" t="s">
        <v>9286</v>
      </c>
      <c r="B9173" t="s">
        <v>774</v>
      </c>
    </row>
    <row r="9174" spans="1:2">
      <c r="A9174" s="1" t="s">
        <v>9287</v>
      </c>
      <c r="B9174" t="s">
        <v>774</v>
      </c>
    </row>
    <row r="9175" spans="1:2">
      <c r="A9175" s="1" t="s">
        <v>9288</v>
      </c>
      <c r="B9175" t="s">
        <v>774</v>
      </c>
    </row>
    <row r="9176" spans="1:2">
      <c r="A9176" s="1" t="s">
        <v>9289</v>
      </c>
      <c r="B9176" t="s">
        <v>774</v>
      </c>
    </row>
    <row r="9177" spans="1:2">
      <c r="A9177" s="1" t="s">
        <v>9290</v>
      </c>
      <c r="B9177" t="s">
        <v>774</v>
      </c>
    </row>
    <row r="9178" spans="1:2">
      <c r="A9178" s="1" t="s">
        <v>9291</v>
      </c>
      <c r="B9178" t="s">
        <v>774</v>
      </c>
    </row>
    <row r="9179" spans="1:2">
      <c r="A9179" s="1" t="s">
        <v>9292</v>
      </c>
      <c r="B9179" t="s">
        <v>774</v>
      </c>
    </row>
    <row r="9180" spans="1:2">
      <c r="A9180" s="1" t="s">
        <v>9293</v>
      </c>
      <c r="B9180" t="s">
        <v>774</v>
      </c>
    </row>
    <row r="9181" spans="1:2">
      <c r="A9181" s="1" t="s">
        <v>9294</v>
      </c>
      <c r="B9181" t="s">
        <v>774</v>
      </c>
    </row>
    <row r="9182" spans="1:2">
      <c r="A9182" s="1" t="s">
        <v>9295</v>
      </c>
      <c r="B9182" t="s">
        <v>774</v>
      </c>
    </row>
    <row r="9183" spans="1:2">
      <c r="A9183" s="1" t="s">
        <v>9296</v>
      </c>
      <c r="B9183" t="s">
        <v>774</v>
      </c>
    </row>
    <row r="9184" spans="1:2">
      <c r="A9184" s="1" t="s">
        <v>9297</v>
      </c>
      <c r="B9184" t="s">
        <v>774</v>
      </c>
    </row>
    <row r="9185" spans="1:2">
      <c r="A9185" s="1" t="s">
        <v>9298</v>
      </c>
      <c r="B9185" t="s">
        <v>774</v>
      </c>
    </row>
    <row r="9186" spans="1:2">
      <c r="A9186" s="1" t="s">
        <v>9299</v>
      </c>
      <c r="B9186" t="s">
        <v>774</v>
      </c>
    </row>
    <row r="9187" spans="1:2">
      <c r="A9187" s="1" t="s">
        <v>9300</v>
      </c>
      <c r="B9187" t="s">
        <v>774</v>
      </c>
    </row>
    <row r="9188" spans="1:2">
      <c r="A9188" s="1" t="s">
        <v>9301</v>
      </c>
      <c r="B9188" t="s">
        <v>774</v>
      </c>
    </row>
    <row r="9189" spans="1:2">
      <c r="A9189" s="1" t="s">
        <v>9302</v>
      </c>
      <c r="B9189" t="s">
        <v>774</v>
      </c>
    </row>
    <row r="9190" spans="1:2">
      <c r="A9190" s="1" t="s">
        <v>9303</v>
      </c>
      <c r="B9190" t="s">
        <v>774</v>
      </c>
    </row>
    <row r="9191" spans="1:2">
      <c r="A9191" s="1" t="s">
        <v>9304</v>
      </c>
      <c r="B9191" t="s">
        <v>774</v>
      </c>
    </row>
    <row r="9192" spans="1:2">
      <c r="A9192" s="1" t="s">
        <v>9305</v>
      </c>
      <c r="B9192" t="s">
        <v>774</v>
      </c>
    </row>
    <row r="9193" spans="1:2">
      <c r="A9193" s="1" t="s">
        <v>9306</v>
      </c>
      <c r="B9193" t="s">
        <v>774</v>
      </c>
    </row>
    <row r="9194" spans="1:2">
      <c r="A9194" s="1" t="s">
        <v>9307</v>
      </c>
      <c r="B9194" t="s">
        <v>774</v>
      </c>
    </row>
    <row r="9195" spans="1:2">
      <c r="A9195" s="1" t="s">
        <v>9308</v>
      </c>
      <c r="B9195" t="s">
        <v>774</v>
      </c>
    </row>
    <row r="9196" spans="1:2">
      <c r="A9196" s="1" t="s">
        <v>9309</v>
      </c>
      <c r="B9196" t="s">
        <v>774</v>
      </c>
    </row>
    <row r="9197" spans="1:2">
      <c r="A9197" s="1" t="s">
        <v>9310</v>
      </c>
      <c r="B9197" t="s">
        <v>774</v>
      </c>
    </row>
    <row r="9198" spans="1:2">
      <c r="A9198" s="1" t="s">
        <v>9311</v>
      </c>
      <c r="B9198" t="s">
        <v>774</v>
      </c>
    </row>
    <row r="9199" spans="1:2">
      <c r="A9199" s="1" t="s">
        <v>9312</v>
      </c>
      <c r="B9199" t="s">
        <v>774</v>
      </c>
    </row>
    <row r="9200" spans="1:2">
      <c r="A9200" s="1" t="s">
        <v>9313</v>
      </c>
      <c r="B9200" t="s">
        <v>774</v>
      </c>
    </row>
    <row r="9201" spans="1:2">
      <c r="A9201" s="1" t="s">
        <v>9314</v>
      </c>
      <c r="B9201" t="s">
        <v>774</v>
      </c>
    </row>
    <row r="9202" spans="1:2">
      <c r="A9202" s="1" t="s">
        <v>9315</v>
      </c>
      <c r="B9202" t="s">
        <v>774</v>
      </c>
    </row>
    <row r="9203" spans="1:2">
      <c r="A9203" s="1" t="s">
        <v>9316</v>
      </c>
      <c r="B9203" t="s">
        <v>774</v>
      </c>
    </row>
    <row r="9204" spans="1:2">
      <c r="A9204" s="1" t="s">
        <v>9317</v>
      </c>
      <c r="B9204" t="s">
        <v>774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774</v>
      </c>
    </row>
    <row r="9207" spans="1:2">
      <c r="A9207" s="1" t="s">
        <v>9320</v>
      </c>
      <c r="B9207" t="s">
        <v>774</v>
      </c>
    </row>
    <row r="9208" spans="1:2">
      <c r="A9208" s="1" t="s">
        <v>9321</v>
      </c>
      <c r="B9208" t="s">
        <v>774</v>
      </c>
    </row>
    <row r="9209" spans="1:2">
      <c r="A9209" s="1" t="s">
        <v>9322</v>
      </c>
      <c r="B9209" t="s">
        <v>774</v>
      </c>
    </row>
    <row r="9210" spans="1:2">
      <c r="A9210" s="1" t="s">
        <v>9323</v>
      </c>
      <c r="B9210" t="s">
        <v>774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774</v>
      </c>
    </row>
    <row r="9213" spans="1:2">
      <c r="A9213" s="1" t="s">
        <v>9326</v>
      </c>
      <c r="B9213" t="s">
        <v>774</v>
      </c>
    </row>
    <row r="9214" spans="1:2">
      <c r="A9214" s="1" t="s">
        <v>9327</v>
      </c>
      <c r="B9214" t="s">
        <v>774</v>
      </c>
    </row>
    <row r="9215" spans="1:2">
      <c r="A9215" s="1" t="s">
        <v>9328</v>
      </c>
      <c r="B9215" t="s">
        <v>774</v>
      </c>
    </row>
    <row r="9216" spans="1:2">
      <c r="A9216" s="1" t="s">
        <v>9329</v>
      </c>
      <c r="B9216" t="s">
        <v>774</v>
      </c>
    </row>
    <row r="9217" spans="1:2">
      <c r="A9217" s="1" t="s">
        <v>9330</v>
      </c>
      <c r="B9217" t="s">
        <v>774</v>
      </c>
    </row>
    <row r="9218" spans="1:2">
      <c r="A9218" s="1" t="s">
        <v>9331</v>
      </c>
      <c r="B9218" t="s">
        <v>774</v>
      </c>
    </row>
    <row r="9219" spans="1:2">
      <c r="A9219" s="1" t="s">
        <v>9332</v>
      </c>
      <c r="B9219" t="s">
        <v>774</v>
      </c>
    </row>
    <row r="9220" spans="1:2">
      <c r="A9220" s="1" t="s">
        <v>9333</v>
      </c>
      <c r="B9220" t="s">
        <v>774</v>
      </c>
    </row>
    <row r="9221" spans="1:2">
      <c r="A9221" s="1" t="s">
        <v>9334</v>
      </c>
      <c r="B9221" t="s">
        <v>774</v>
      </c>
    </row>
    <row r="9222" spans="1:2">
      <c r="A9222" s="1" t="s">
        <v>9335</v>
      </c>
      <c r="B9222" t="s">
        <v>774</v>
      </c>
    </row>
    <row r="9223" spans="1:2">
      <c r="A9223" s="1" t="s">
        <v>9336</v>
      </c>
      <c r="B9223" t="s">
        <v>774</v>
      </c>
    </row>
    <row r="9224" spans="1:2">
      <c r="A9224" s="1" t="s">
        <v>9337</v>
      </c>
      <c r="B9224" t="s">
        <v>774</v>
      </c>
    </row>
    <row r="9225" spans="1:2">
      <c r="A9225" s="1" t="s">
        <v>9338</v>
      </c>
      <c r="B9225" t="s">
        <v>774</v>
      </c>
    </row>
    <row r="9226" spans="1:2">
      <c r="A9226" s="1" t="s">
        <v>9339</v>
      </c>
      <c r="B9226" t="s">
        <v>774</v>
      </c>
    </row>
    <row r="9227" spans="1:2">
      <c r="A9227" s="1" t="s">
        <v>9340</v>
      </c>
      <c r="B9227" t="s">
        <v>774</v>
      </c>
    </row>
    <row r="9228" spans="1:2">
      <c r="A9228" s="1" t="s">
        <v>9341</v>
      </c>
      <c r="B9228" t="s">
        <v>774</v>
      </c>
    </row>
    <row r="9229" spans="1:2">
      <c r="A9229" s="1" t="s">
        <v>9342</v>
      </c>
      <c r="B9229" t="s">
        <v>774</v>
      </c>
    </row>
    <row r="9230" spans="1:2">
      <c r="A9230" s="1" t="s">
        <v>9343</v>
      </c>
      <c r="B9230" t="s">
        <v>774</v>
      </c>
    </row>
    <row r="9231" spans="1:2">
      <c r="A9231" s="1" t="s">
        <v>9344</v>
      </c>
      <c r="B9231" t="s">
        <v>774</v>
      </c>
    </row>
    <row r="9232" spans="1:2">
      <c r="A9232" s="1" t="s">
        <v>9345</v>
      </c>
      <c r="B9232" t="s">
        <v>774</v>
      </c>
    </row>
    <row r="9233" spans="1:2">
      <c r="A9233" s="1" t="s">
        <v>9346</v>
      </c>
      <c r="B9233" t="s">
        <v>774</v>
      </c>
    </row>
    <row r="9234" spans="1:2">
      <c r="A9234" s="1" t="s">
        <v>9347</v>
      </c>
      <c r="B9234" t="s">
        <v>774</v>
      </c>
    </row>
    <row r="9235" spans="1:2">
      <c r="A9235" s="1" t="s">
        <v>9348</v>
      </c>
      <c r="B9235" t="s">
        <v>774</v>
      </c>
    </row>
    <row r="9236" spans="1:2">
      <c r="A9236" s="1" t="s">
        <v>9349</v>
      </c>
      <c r="B9236" t="s">
        <v>774</v>
      </c>
    </row>
    <row r="9237" spans="1:2">
      <c r="A9237" s="1" t="s">
        <v>9350</v>
      </c>
      <c r="B9237" t="s">
        <v>774</v>
      </c>
    </row>
    <row r="9238" spans="1:2">
      <c r="A9238" s="1" t="s">
        <v>9351</v>
      </c>
      <c r="B9238" t="s">
        <v>774</v>
      </c>
    </row>
    <row r="9239" spans="1:2">
      <c r="A9239" s="1" t="s">
        <v>9352</v>
      </c>
      <c r="B9239" t="s">
        <v>774</v>
      </c>
    </row>
    <row r="9240" spans="1:2">
      <c r="A9240" s="1" t="s">
        <v>9353</v>
      </c>
      <c r="B9240" t="s">
        <v>774</v>
      </c>
    </row>
    <row r="9241" spans="1:2">
      <c r="A9241" s="1" t="s">
        <v>9354</v>
      </c>
      <c r="B9241" t="s">
        <v>774</v>
      </c>
    </row>
    <row r="9242" spans="1:2">
      <c r="A9242" s="1" t="s">
        <v>9355</v>
      </c>
      <c r="B9242" t="s">
        <v>774</v>
      </c>
    </row>
    <row r="9243" spans="1:2">
      <c r="A9243" s="1" t="s">
        <v>9356</v>
      </c>
      <c r="B9243" t="s">
        <v>774</v>
      </c>
    </row>
    <row r="9244" spans="1:2">
      <c r="A9244" s="1" t="s">
        <v>9357</v>
      </c>
      <c r="B9244" t="s">
        <v>774</v>
      </c>
    </row>
    <row r="9245" spans="1:2">
      <c r="A9245" s="1" t="s">
        <v>9358</v>
      </c>
      <c r="B9245" t="s">
        <v>774</v>
      </c>
    </row>
    <row r="9246" spans="1:2">
      <c r="A9246" s="1" t="s">
        <v>9359</v>
      </c>
      <c r="B9246" t="s">
        <v>774</v>
      </c>
    </row>
    <row r="9247" spans="1:2">
      <c r="A9247" s="1" t="s">
        <v>9360</v>
      </c>
      <c r="B9247" t="s">
        <v>774</v>
      </c>
    </row>
    <row r="9248" spans="1:2">
      <c r="A9248" s="1" t="s">
        <v>9361</v>
      </c>
      <c r="B9248" t="s">
        <v>774</v>
      </c>
    </row>
    <row r="9249" spans="1:2">
      <c r="A9249" s="1" t="s">
        <v>9362</v>
      </c>
      <c r="B9249" t="s">
        <v>774</v>
      </c>
    </row>
    <row r="9250" spans="1:2">
      <c r="A9250" s="1" t="s">
        <v>9363</v>
      </c>
      <c r="B9250" t="s">
        <v>774</v>
      </c>
    </row>
    <row r="9251" spans="1:2">
      <c r="A9251" s="1" t="s">
        <v>9364</v>
      </c>
      <c r="B9251" t="s">
        <v>774</v>
      </c>
    </row>
    <row r="9252" spans="1:2">
      <c r="A9252" s="1" t="s">
        <v>9365</v>
      </c>
      <c r="B9252" t="s">
        <v>774</v>
      </c>
    </row>
    <row r="9253" spans="1:2">
      <c r="A9253" s="1" t="s">
        <v>9366</v>
      </c>
      <c r="B9253" t="s">
        <v>774</v>
      </c>
    </row>
    <row r="9254" spans="1:2">
      <c r="A9254" s="1" t="s">
        <v>9367</v>
      </c>
      <c r="B9254" t="s">
        <v>774</v>
      </c>
    </row>
    <row r="9255" spans="1:2">
      <c r="A9255" s="1" t="s">
        <v>9368</v>
      </c>
      <c r="B9255" t="s">
        <v>774</v>
      </c>
    </row>
    <row r="9256" spans="1:2">
      <c r="A9256" s="1" t="s">
        <v>9369</v>
      </c>
      <c r="B9256" t="s">
        <v>774</v>
      </c>
    </row>
    <row r="9257" spans="1:2">
      <c r="A9257" s="1" t="s">
        <v>9370</v>
      </c>
      <c r="B9257" t="s">
        <v>774</v>
      </c>
    </row>
    <row r="9258" spans="1:2">
      <c r="A9258" s="1" t="s">
        <v>9371</v>
      </c>
      <c r="B9258" t="s">
        <v>774</v>
      </c>
    </row>
    <row r="9259" spans="1:2">
      <c r="A9259" s="1" t="s">
        <v>9372</v>
      </c>
      <c r="B9259" t="s">
        <v>774</v>
      </c>
    </row>
    <row r="9260" spans="1:2">
      <c r="A9260" s="1" t="s">
        <v>9373</v>
      </c>
      <c r="B9260" t="s">
        <v>774</v>
      </c>
    </row>
    <row r="9261" spans="1:2">
      <c r="A9261" s="1" t="s">
        <v>9374</v>
      </c>
      <c r="B9261" t="s">
        <v>774</v>
      </c>
    </row>
    <row r="9262" spans="1:2">
      <c r="A9262" s="1" t="s">
        <v>9375</v>
      </c>
      <c r="B9262" t="s">
        <v>774</v>
      </c>
    </row>
    <row r="9263" spans="1:2">
      <c r="A9263" s="1" t="s">
        <v>9376</v>
      </c>
      <c r="B9263" t="s">
        <v>774</v>
      </c>
    </row>
    <row r="9264" spans="1:2">
      <c r="A9264" s="1" t="s">
        <v>9377</v>
      </c>
      <c r="B9264" t="s">
        <v>774</v>
      </c>
    </row>
    <row r="9265" spans="1:2">
      <c r="A9265" s="1" t="s">
        <v>9378</v>
      </c>
      <c r="B9265" t="s">
        <v>774</v>
      </c>
    </row>
    <row r="9266" spans="1:2">
      <c r="A9266" s="1" t="s">
        <v>9379</v>
      </c>
      <c r="B9266" t="s">
        <v>774</v>
      </c>
    </row>
    <row r="9267" spans="1:2">
      <c r="A9267" s="1" t="s">
        <v>9380</v>
      </c>
      <c r="B9267" t="s">
        <v>774</v>
      </c>
    </row>
    <row r="9268" spans="1:2">
      <c r="A9268" s="1" t="s">
        <v>9381</v>
      </c>
      <c r="B9268" t="s">
        <v>774</v>
      </c>
    </row>
    <row r="9269" spans="1:2">
      <c r="A9269" s="1" t="s">
        <v>9382</v>
      </c>
      <c r="B9269" t="s">
        <v>774</v>
      </c>
    </row>
    <row r="9270" spans="1:2">
      <c r="A9270" s="1" t="s">
        <v>9383</v>
      </c>
      <c r="B9270" t="s">
        <v>774</v>
      </c>
    </row>
    <row r="9271" spans="1:2">
      <c r="A9271" s="1" t="s">
        <v>9384</v>
      </c>
      <c r="B9271" t="s">
        <v>774</v>
      </c>
    </row>
    <row r="9272" spans="1:2">
      <c r="A9272" s="1" t="s">
        <v>9385</v>
      </c>
      <c r="B9272" t="s">
        <v>774</v>
      </c>
    </row>
    <row r="9273" spans="1:2">
      <c r="A9273" s="1" t="s">
        <v>9386</v>
      </c>
      <c r="B9273" t="s">
        <v>774</v>
      </c>
    </row>
    <row r="9274" spans="1:2">
      <c r="A9274" s="1" t="s">
        <v>9387</v>
      </c>
      <c r="B9274" t="s">
        <v>774</v>
      </c>
    </row>
    <row r="9275" spans="1:2">
      <c r="A9275" s="1" t="s">
        <v>9388</v>
      </c>
      <c r="B9275" t="s">
        <v>774</v>
      </c>
    </row>
    <row r="9276" spans="1:2">
      <c r="A9276" s="1" t="s">
        <v>9389</v>
      </c>
      <c r="B9276" t="s">
        <v>774</v>
      </c>
    </row>
    <row r="9277" spans="1:2">
      <c r="A9277" s="1" t="s">
        <v>9390</v>
      </c>
      <c r="B9277" t="s">
        <v>774</v>
      </c>
    </row>
    <row r="9278" spans="1:2">
      <c r="A9278" s="1" t="s">
        <v>9391</v>
      </c>
      <c r="B9278" t="s">
        <v>774</v>
      </c>
    </row>
    <row r="9279" spans="1:2">
      <c r="A9279" s="1" t="s">
        <v>9392</v>
      </c>
      <c r="B9279" t="s">
        <v>774</v>
      </c>
    </row>
    <row r="9280" spans="1:2">
      <c r="A9280" s="1" t="s">
        <v>9393</v>
      </c>
      <c r="B9280" t="s">
        <v>774</v>
      </c>
    </row>
    <row r="9281" spans="1:2">
      <c r="A9281" s="1" t="s">
        <v>9394</v>
      </c>
      <c r="B9281" t="s">
        <v>774</v>
      </c>
    </row>
    <row r="9282" spans="1:2">
      <c r="A9282" s="1" t="s">
        <v>9395</v>
      </c>
      <c r="B9282" t="s">
        <v>774</v>
      </c>
    </row>
    <row r="9283" spans="1:2">
      <c r="A9283" s="1" t="s">
        <v>9396</v>
      </c>
      <c r="B9283" t="s">
        <v>774</v>
      </c>
    </row>
    <row r="9284" spans="1:2">
      <c r="A9284" s="1" t="s">
        <v>9397</v>
      </c>
      <c r="B9284" t="s">
        <v>774</v>
      </c>
    </row>
    <row r="9285" spans="1:2">
      <c r="A9285" s="1" t="s">
        <v>9398</v>
      </c>
      <c r="B9285" t="s">
        <v>774</v>
      </c>
    </row>
    <row r="9286" spans="1:2">
      <c r="A9286" s="1" t="s">
        <v>9399</v>
      </c>
      <c r="B9286" t="s">
        <v>774</v>
      </c>
    </row>
    <row r="9287" spans="1:2">
      <c r="A9287" s="1" t="s">
        <v>9400</v>
      </c>
      <c r="B9287" t="s">
        <v>774</v>
      </c>
    </row>
    <row r="9288" spans="1:2">
      <c r="A9288" s="1" t="s">
        <v>9401</v>
      </c>
      <c r="B9288" t="s">
        <v>774</v>
      </c>
    </row>
    <row r="9289" spans="1:2">
      <c r="A9289" s="1" t="s">
        <v>9402</v>
      </c>
      <c r="B9289" t="s">
        <v>774</v>
      </c>
    </row>
    <row r="9290" spans="1:2">
      <c r="A9290" s="1" t="s">
        <v>9403</v>
      </c>
      <c r="B9290" t="s">
        <v>774</v>
      </c>
    </row>
    <row r="9291" spans="1:2">
      <c r="A9291" s="1" t="s">
        <v>9404</v>
      </c>
      <c r="B9291" t="s">
        <v>774</v>
      </c>
    </row>
    <row r="9292" spans="1:2">
      <c r="A9292" s="1" t="s">
        <v>9405</v>
      </c>
      <c r="B9292" t="s">
        <v>774</v>
      </c>
    </row>
    <row r="9293" spans="1:2">
      <c r="A9293" s="1" t="s">
        <v>9406</v>
      </c>
      <c r="B9293" t="s">
        <v>774</v>
      </c>
    </row>
    <row r="9294" spans="1:2">
      <c r="A9294" s="1" t="s">
        <v>9407</v>
      </c>
      <c r="B9294" t="s">
        <v>774</v>
      </c>
    </row>
    <row r="9295" spans="1:2">
      <c r="A9295" s="1" t="s">
        <v>9408</v>
      </c>
      <c r="B9295" t="s">
        <v>774</v>
      </c>
    </row>
    <row r="9296" spans="1:2">
      <c r="A9296" s="1" t="s">
        <v>9409</v>
      </c>
      <c r="B9296" t="s">
        <v>774</v>
      </c>
    </row>
    <row r="9297" spans="1:2">
      <c r="A9297" s="1" t="s">
        <v>9410</v>
      </c>
      <c r="B9297" t="s">
        <v>774</v>
      </c>
    </row>
    <row r="9298" spans="1:2">
      <c r="A9298" s="1" t="s">
        <v>9411</v>
      </c>
      <c r="B9298" t="s">
        <v>774</v>
      </c>
    </row>
    <row r="9299" spans="1:2">
      <c r="A9299" s="1" t="s">
        <v>9412</v>
      </c>
      <c r="B9299" t="s">
        <v>774</v>
      </c>
    </row>
    <row r="9300" spans="1:2">
      <c r="A9300" s="1" t="s">
        <v>9413</v>
      </c>
      <c r="B9300" t="s">
        <v>774</v>
      </c>
    </row>
    <row r="9301" spans="1:2">
      <c r="A9301" s="1" t="s">
        <v>9414</v>
      </c>
      <c r="B9301" t="s">
        <v>774</v>
      </c>
    </row>
    <row r="9302" spans="1:2">
      <c r="A9302" s="1" t="s">
        <v>9415</v>
      </c>
      <c r="B9302" t="s">
        <v>774</v>
      </c>
    </row>
    <row r="9303" spans="1:2">
      <c r="A9303" s="1" t="s">
        <v>9416</v>
      </c>
      <c r="B9303" t="s">
        <v>774</v>
      </c>
    </row>
    <row r="9304" spans="1:2">
      <c r="A9304" s="1" t="s">
        <v>9417</v>
      </c>
      <c r="B9304" t="s">
        <v>774</v>
      </c>
    </row>
    <row r="9305" spans="1:2">
      <c r="A9305" s="1" t="s">
        <v>9418</v>
      </c>
      <c r="B9305" t="s">
        <v>774</v>
      </c>
    </row>
    <row r="9306" spans="1:2">
      <c r="A9306" s="1" t="s">
        <v>9419</v>
      </c>
      <c r="B9306" t="s">
        <v>774</v>
      </c>
    </row>
    <row r="9307" spans="1:2">
      <c r="A9307" s="1" t="s">
        <v>9420</v>
      </c>
      <c r="B9307" t="s">
        <v>774</v>
      </c>
    </row>
    <row r="9308" spans="1:2">
      <c r="A9308" s="1" t="s">
        <v>9421</v>
      </c>
      <c r="B9308" t="s">
        <v>774</v>
      </c>
    </row>
    <row r="9309" spans="1:2">
      <c r="A9309" s="1" t="s">
        <v>9422</v>
      </c>
      <c r="B9309" t="s">
        <v>774</v>
      </c>
    </row>
    <row r="9310" spans="1:2">
      <c r="A9310" s="1" t="s">
        <v>9423</v>
      </c>
      <c r="B9310" t="s">
        <v>774</v>
      </c>
    </row>
    <row r="9311" spans="1:2">
      <c r="A9311" s="1" t="s">
        <v>9424</v>
      </c>
      <c r="B9311" t="s">
        <v>774</v>
      </c>
    </row>
    <row r="9312" spans="1:2">
      <c r="A9312" s="1" t="s">
        <v>9425</v>
      </c>
      <c r="B9312" t="s">
        <v>774</v>
      </c>
    </row>
    <row r="9313" spans="1:2">
      <c r="A9313" s="1" t="s">
        <v>9426</v>
      </c>
      <c r="B9313" t="s">
        <v>774</v>
      </c>
    </row>
    <row r="9314" spans="1:2">
      <c r="A9314" s="1" t="s">
        <v>9427</v>
      </c>
      <c r="B9314" t="s">
        <v>774</v>
      </c>
    </row>
    <row r="9315" spans="1:2">
      <c r="A9315" s="1" t="s">
        <v>9428</v>
      </c>
      <c r="B9315" t="s">
        <v>774</v>
      </c>
    </row>
    <row r="9316" spans="1:2">
      <c r="A9316" s="1" t="s">
        <v>9429</v>
      </c>
      <c r="B9316" t="s">
        <v>774</v>
      </c>
    </row>
    <row r="9317" spans="1:2">
      <c r="A9317" s="1" t="s">
        <v>9430</v>
      </c>
      <c r="B9317" t="s">
        <v>774</v>
      </c>
    </row>
    <row r="9318" spans="1:2">
      <c r="A9318" s="1" t="s">
        <v>9431</v>
      </c>
      <c r="B9318" t="s">
        <v>774</v>
      </c>
    </row>
    <row r="9319" spans="1:2">
      <c r="A9319" s="1" t="s">
        <v>9432</v>
      </c>
      <c r="B9319" t="s">
        <v>774</v>
      </c>
    </row>
    <row r="9320" spans="1:2">
      <c r="A9320" s="1" t="s">
        <v>9433</v>
      </c>
      <c r="B9320" t="s">
        <v>774</v>
      </c>
    </row>
    <row r="9321" spans="1:2">
      <c r="A9321" s="1" t="s">
        <v>9434</v>
      </c>
      <c r="B9321" t="s">
        <v>774</v>
      </c>
    </row>
    <row r="9322" spans="1:2">
      <c r="A9322" s="1" t="s">
        <v>9435</v>
      </c>
      <c r="B9322" t="s">
        <v>774</v>
      </c>
    </row>
    <row r="9323" spans="1:2">
      <c r="A9323" s="1" t="s">
        <v>9436</v>
      </c>
      <c r="B9323" t="s">
        <v>774</v>
      </c>
    </row>
    <row r="9324" spans="1:2">
      <c r="A9324" s="1" t="s">
        <v>9437</v>
      </c>
      <c r="B9324" t="s">
        <v>774</v>
      </c>
    </row>
    <row r="9325" spans="1:2">
      <c r="A9325" s="1" t="s">
        <v>9438</v>
      </c>
      <c r="B9325" t="s">
        <v>774</v>
      </c>
    </row>
    <row r="9326" spans="1:2">
      <c r="A9326" s="1" t="s">
        <v>9439</v>
      </c>
      <c r="B9326" t="s">
        <v>774</v>
      </c>
    </row>
    <row r="9327" spans="1:2">
      <c r="A9327" s="1" t="s">
        <v>9440</v>
      </c>
      <c r="B9327" t="s">
        <v>774</v>
      </c>
    </row>
    <row r="9328" spans="1:2">
      <c r="A9328" s="1" t="s">
        <v>9441</v>
      </c>
      <c r="B9328" t="s">
        <v>774</v>
      </c>
    </row>
    <row r="9329" spans="1:2">
      <c r="A9329" s="1" t="s">
        <v>9442</v>
      </c>
      <c r="B9329" t="s">
        <v>774</v>
      </c>
    </row>
    <row r="9330" spans="1:2">
      <c r="A9330" s="1" t="s">
        <v>9443</v>
      </c>
      <c r="B9330" t="s">
        <v>774</v>
      </c>
    </row>
    <row r="9331" spans="1:2">
      <c r="A9331" s="1" t="s">
        <v>9444</v>
      </c>
      <c r="B9331" t="s">
        <v>774</v>
      </c>
    </row>
    <row r="9332" spans="1:2">
      <c r="A9332" s="1" t="s">
        <v>9445</v>
      </c>
      <c r="B9332" t="s">
        <v>774</v>
      </c>
    </row>
    <row r="9333" spans="1:2">
      <c r="A9333" s="1" t="s">
        <v>9446</v>
      </c>
      <c r="B9333" t="s">
        <v>774</v>
      </c>
    </row>
    <row r="9334" spans="1:2">
      <c r="A9334" s="1" t="s">
        <v>9447</v>
      </c>
      <c r="B9334" t="s">
        <v>774</v>
      </c>
    </row>
    <row r="9335" spans="1:2">
      <c r="A9335" s="1" t="s">
        <v>9448</v>
      </c>
      <c r="B9335" t="s">
        <v>774</v>
      </c>
    </row>
    <row r="9336" spans="1:2">
      <c r="A9336" s="1" t="s">
        <v>9449</v>
      </c>
      <c r="B9336" t="s">
        <v>774</v>
      </c>
    </row>
    <row r="9337" spans="1:2">
      <c r="A9337" s="1" t="s">
        <v>9450</v>
      </c>
      <c r="B9337" t="s">
        <v>774</v>
      </c>
    </row>
    <row r="9338" spans="1:2">
      <c r="A9338" s="1" t="s">
        <v>9451</v>
      </c>
      <c r="B9338" t="s">
        <v>774</v>
      </c>
    </row>
    <row r="9339" spans="1:2">
      <c r="A9339" s="1" t="s">
        <v>9452</v>
      </c>
      <c r="B9339" t="s">
        <v>774</v>
      </c>
    </row>
    <row r="9340" spans="1:2">
      <c r="A9340" s="1" t="s">
        <v>9453</v>
      </c>
      <c r="B9340" t="s">
        <v>774</v>
      </c>
    </row>
    <row r="9341" spans="1:2">
      <c r="A9341" s="1" t="s">
        <v>9454</v>
      </c>
      <c r="B9341" t="s">
        <v>774</v>
      </c>
    </row>
    <row r="9342" spans="1:2">
      <c r="A9342" s="1" t="s">
        <v>9455</v>
      </c>
      <c r="B9342" t="s">
        <v>774</v>
      </c>
    </row>
    <row r="9343" spans="1:2">
      <c r="A9343" s="1" t="s">
        <v>9456</v>
      </c>
      <c r="B9343" t="s">
        <v>774</v>
      </c>
    </row>
    <row r="9344" spans="1:2">
      <c r="A9344" s="1" t="s">
        <v>9457</v>
      </c>
      <c r="B9344" t="s">
        <v>774</v>
      </c>
    </row>
    <row r="9345" spans="1:2">
      <c r="A9345" s="1" t="s">
        <v>9458</v>
      </c>
      <c r="B9345" t="s">
        <v>774</v>
      </c>
    </row>
    <row r="9346" spans="1:2">
      <c r="A9346" s="1" t="s">
        <v>9459</v>
      </c>
      <c r="B9346" t="s">
        <v>774</v>
      </c>
    </row>
    <row r="9347" spans="1:2">
      <c r="A9347" s="1" t="s">
        <v>9460</v>
      </c>
      <c r="B9347" t="s">
        <v>774</v>
      </c>
    </row>
    <row r="9348" spans="1:2">
      <c r="A9348" s="1" t="s">
        <v>9461</v>
      </c>
      <c r="B9348" t="s">
        <v>774</v>
      </c>
    </row>
    <row r="9349" spans="1:2">
      <c r="A9349" s="1" t="s">
        <v>9462</v>
      </c>
      <c r="B9349" t="s">
        <v>774</v>
      </c>
    </row>
    <row r="9350" spans="1:2">
      <c r="A9350" s="1" t="s">
        <v>9463</v>
      </c>
      <c r="B9350" t="s">
        <v>774</v>
      </c>
    </row>
    <row r="9351" spans="1:2">
      <c r="A9351" s="1" t="s">
        <v>9464</v>
      </c>
      <c r="B9351" t="s">
        <v>774</v>
      </c>
    </row>
    <row r="9352" spans="1:2">
      <c r="A9352" s="1" t="s">
        <v>9465</v>
      </c>
      <c r="B9352" t="s">
        <v>774</v>
      </c>
    </row>
    <row r="9353" spans="1:2">
      <c r="A9353" s="1" t="s">
        <v>9466</v>
      </c>
      <c r="B9353" t="s">
        <v>774</v>
      </c>
    </row>
    <row r="9354" spans="1:2">
      <c r="A9354" s="1" t="s">
        <v>9467</v>
      </c>
      <c r="B9354" t="s">
        <v>774</v>
      </c>
    </row>
    <row r="9355" spans="1:2">
      <c r="A9355" s="1" t="s">
        <v>9468</v>
      </c>
      <c r="B9355" t="s">
        <v>774</v>
      </c>
    </row>
    <row r="9356" spans="1:2">
      <c r="A9356" s="1" t="s">
        <v>9469</v>
      </c>
      <c r="B9356" t="s">
        <v>774</v>
      </c>
    </row>
    <row r="9357" spans="1:2">
      <c r="A9357" s="1" t="s">
        <v>9470</v>
      </c>
      <c r="B9357" t="s">
        <v>774</v>
      </c>
    </row>
    <row r="9358" spans="1:2">
      <c r="A9358" s="1" t="s">
        <v>9471</v>
      </c>
      <c r="B9358" t="s">
        <v>774</v>
      </c>
    </row>
    <row r="9359" spans="1:2">
      <c r="A9359" s="1" t="s">
        <v>9472</v>
      </c>
      <c r="B9359" t="s">
        <v>774</v>
      </c>
    </row>
    <row r="9360" spans="1:2">
      <c r="A9360" s="1" t="s">
        <v>9473</v>
      </c>
      <c r="B9360" t="s">
        <v>774</v>
      </c>
    </row>
    <row r="9361" spans="1:2">
      <c r="A9361" s="1" t="s">
        <v>9474</v>
      </c>
      <c r="B9361" t="s">
        <v>774</v>
      </c>
    </row>
    <row r="9362" spans="1:2">
      <c r="A9362" s="1" t="s">
        <v>9475</v>
      </c>
      <c r="B9362" t="s">
        <v>774</v>
      </c>
    </row>
    <row r="9363" spans="1:2">
      <c r="A9363" s="1" t="s">
        <v>9476</v>
      </c>
      <c r="B9363" t="s">
        <v>774</v>
      </c>
    </row>
    <row r="9364" spans="1:2">
      <c r="A9364" s="1" t="s">
        <v>9477</v>
      </c>
      <c r="B9364" t="s">
        <v>774</v>
      </c>
    </row>
    <row r="9365" spans="1:2">
      <c r="A9365" s="1" t="s">
        <v>9478</v>
      </c>
      <c r="B9365" t="s">
        <v>774</v>
      </c>
    </row>
    <row r="9366" spans="1:2">
      <c r="A9366" s="1" t="s">
        <v>9479</v>
      </c>
      <c r="B9366" t="s">
        <v>774</v>
      </c>
    </row>
    <row r="9367" spans="1:2">
      <c r="A9367" s="1" t="s">
        <v>9480</v>
      </c>
      <c r="B9367" t="s">
        <v>774</v>
      </c>
    </row>
    <row r="9368" spans="1:2">
      <c r="A9368" s="1" t="s">
        <v>9481</v>
      </c>
      <c r="B9368" t="s">
        <v>774</v>
      </c>
    </row>
    <row r="9369" spans="1:2">
      <c r="A9369" s="1" t="s">
        <v>9482</v>
      </c>
      <c r="B9369" t="s">
        <v>774</v>
      </c>
    </row>
    <row r="9370" spans="1:2">
      <c r="A9370" s="1" t="s">
        <v>9483</v>
      </c>
      <c r="B9370" t="s">
        <v>774</v>
      </c>
    </row>
    <row r="9371" spans="1:2">
      <c r="A9371" s="1" t="s">
        <v>9484</v>
      </c>
      <c r="B9371" t="s">
        <v>774</v>
      </c>
    </row>
    <row r="9372" spans="1:2">
      <c r="A9372" s="1" t="s">
        <v>9485</v>
      </c>
      <c r="B9372" t="s">
        <v>774</v>
      </c>
    </row>
    <row r="9373" spans="1:2">
      <c r="A9373" s="1" t="s">
        <v>9486</v>
      </c>
      <c r="B9373" t="s">
        <v>774</v>
      </c>
    </row>
    <row r="9374" spans="1:2">
      <c r="A9374" s="1" t="s">
        <v>9487</v>
      </c>
      <c r="B9374" t="s">
        <v>774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774</v>
      </c>
    </row>
    <row r="9377" spans="1:2">
      <c r="A9377" s="1" t="s">
        <v>9490</v>
      </c>
      <c r="B9377" t="s">
        <v>774</v>
      </c>
    </row>
    <row r="9378" spans="1:2">
      <c r="A9378" s="1" t="s">
        <v>9491</v>
      </c>
      <c r="B9378" t="s">
        <v>774</v>
      </c>
    </row>
    <row r="9379" spans="1:2">
      <c r="A9379" s="1" t="s">
        <v>9492</v>
      </c>
      <c r="B9379" t="s">
        <v>774</v>
      </c>
    </row>
    <row r="9380" spans="1:2">
      <c r="A9380" s="1" t="s">
        <v>9493</v>
      </c>
      <c r="B9380" t="s">
        <v>774</v>
      </c>
    </row>
    <row r="9381" spans="1:2">
      <c r="A9381" s="1" t="s">
        <v>9494</v>
      </c>
      <c r="B9381" t="s">
        <v>774</v>
      </c>
    </row>
    <row r="9382" spans="1:2">
      <c r="A9382" s="1" t="s">
        <v>9495</v>
      </c>
      <c r="B9382" t="s">
        <v>774</v>
      </c>
    </row>
    <row r="9383" spans="1:2">
      <c r="A9383" s="1" t="s">
        <v>9496</v>
      </c>
      <c r="B9383" t="s">
        <v>774</v>
      </c>
    </row>
    <row r="9384" spans="1:2">
      <c r="A9384" s="1" t="s">
        <v>9497</v>
      </c>
      <c r="B9384" t="s">
        <v>774</v>
      </c>
    </row>
    <row r="9385" spans="1:2">
      <c r="A9385" s="1" t="s">
        <v>9498</v>
      </c>
      <c r="B9385" t="s">
        <v>774</v>
      </c>
    </row>
    <row r="9386" spans="1:2">
      <c r="A9386" s="1" t="s">
        <v>9499</v>
      </c>
      <c r="B9386" t="s">
        <v>774</v>
      </c>
    </row>
    <row r="9387" spans="1:2">
      <c r="A9387" s="1" t="s">
        <v>9500</v>
      </c>
      <c r="B9387" t="s">
        <v>774</v>
      </c>
    </row>
    <row r="9388" spans="1:2">
      <c r="A9388" s="1" t="s">
        <v>9501</v>
      </c>
      <c r="B9388" t="s">
        <v>774</v>
      </c>
    </row>
    <row r="9389" spans="1:2">
      <c r="A9389" s="1" t="s">
        <v>9502</v>
      </c>
      <c r="B9389" t="s">
        <v>774</v>
      </c>
    </row>
    <row r="9390" spans="1:2">
      <c r="A9390" s="1" t="s">
        <v>9503</v>
      </c>
      <c r="B9390" t="s">
        <v>774</v>
      </c>
    </row>
    <row r="9391" spans="1:2">
      <c r="A9391" s="1" t="s">
        <v>9504</v>
      </c>
      <c r="B9391" t="s">
        <v>774</v>
      </c>
    </row>
    <row r="9392" spans="1:2">
      <c r="A9392" s="1" t="s">
        <v>9505</v>
      </c>
      <c r="B9392" t="s">
        <v>774</v>
      </c>
    </row>
    <row r="9393" spans="1:2">
      <c r="A9393" s="1" t="s">
        <v>9506</v>
      </c>
      <c r="B9393" t="s">
        <v>774</v>
      </c>
    </row>
    <row r="9394" spans="1:2">
      <c r="A9394" s="1" t="s">
        <v>9507</v>
      </c>
      <c r="B9394" t="s">
        <v>774</v>
      </c>
    </row>
    <row r="9395" spans="1:2">
      <c r="A9395" s="1" t="s">
        <v>9508</v>
      </c>
      <c r="B9395" t="s">
        <v>774</v>
      </c>
    </row>
    <row r="9396" spans="1:2">
      <c r="A9396" s="1" t="s">
        <v>9509</v>
      </c>
      <c r="B9396" t="s">
        <v>774</v>
      </c>
    </row>
    <row r="9397" spans="1:2">
      <c r="A9397" s="1" t="s">
        <v>9510</v>
      </c>
      <c r="B9397" t="s">
        <v>774</v>
      </c>
    </row>
    <row r="9398" spans="1:2">
      <c r="A9398" s="1" t="s">
        <v>9511</v>
      </c>
      <c r="B9398" t="s">
        <v>774</v>
      </c>
    </row>
    <row r="9399" spans="1:2">
      <c r="A9399" s="1" t="s">
        <v>9512</v>
      </c>
      <c r="B9399" t="s">
        <v>774</v>
      </c>
    </row>
    <row r="9400" spans="1:2">
      <c r="A9400" s="1" t="s">
        <v>9513</v>
      </c>
      <c r="B9400" t="s">
        <v>774</v>
      </c>
    </row>
    <row r="9401" spans="1:2">
      <c r="A9401" s="1" t="s">
        <v>9514</v>
      </c>
      <c r="B9401" t="s">
        <v>774</v>
      </c>
    </row>
    <row r="9402" spans="1:2">
      <c r="A9402" s="1" t="s">
        <v>9515</v>
      </c>
      <c r="B9402" t="s">
        <v>774</v>
      </c>
    </row>
    <row r="9403" spans="1:2">
      <c r="A9403" s="1" t="s">
        <v>9516</v>
      </c>
      <c r="B9403" t="s">
        <v>774</v>
      </c>
    </row>
    <row r="9404" spans="1:2">
      <c r="A9404" s="1" t="s">
        <v>9517</v>
      </c>
      <c r="B9404" t="s">
        <v>774</v>
      </c>
    </row>
    <row r="9405" spans="1:2">
      <c r="A9405" s="1" t="s">
        <v>9518</v>
      </c>
      <c r="B9405" t="s">
        <v>774</v>
      </c>
    </row>
    <row r="9406" spans="1:2">
      <c r="A9406" s="1" t="s">
        <v>9519</v>
      </c>
      <c r="B9406" t="s">
        <v>774</v>
      </c>
    </row>
    <row r="9407" spans="1:2">
      <c r="A9407" s="1" t="s">
        <v>9520</v>
      </c>
      <c r="B9407" t="s">
        <v>774</v>
      </c>
    </row>
    <row r="9408" spans="1:2">
      <c r="A9408" s="1" t="s">
        <v>9521</v>
      </c>
      <c r="B9408" t="s">
        <v>774</v>
      </c>
    </row>
    <row r="9409" spans="1:2">
      <c r="A9409" s="1" t="s">
        <v>9522</v>
      </c>
      <c r="B9409" t="s">
        <v>774</v>
      </c>
    </row>
    <row r="9410" spans="1:2">
      <c r="A9410" s="1" t="s">
        <v>9523</v>
      </c>
      <c r="B9410" t="s">
        <v>774</v>
      </c>
    </row>
    <row r="9411" spans="1:2">
      <c r="A9411" s="1" t="s">
        <v>9524</v>
      </c>
      <c r="B9411" t="s">
        <v>774</v>
      </c>
    </row>
    <row r="9412" spans="1:2">
      <c r="A9412" s="1" t="s">
        <v>9525</v>
      </c>
      <c r="B9412" t="s">
        <v>774</v>
      </c>
    </row>
    <row r="9413" spans="1:2">
      <c r="A9413" s="1" t="s">
        <v>9526</v>
      </c>
      <c r="B9413" t="s">
        <v>774</v>
      </c>
    </row>
    <row r="9414" spans="1:2">
      <c r="A9414" s="1" t="s">
        <v>9527</v>
      </c>
      <c r="B9414" t="s">
        <v>774</v>
      </c>
    </row>
    <row r="9415" spans="1:2">
      <c r="A9415" s="1" t="s">
        <v>9528</v>
      </c>
      <c r="B9415" t="s">
        <v>774</v>
      </c>
    </row>
    <row r="9416" spans="1:2">
      <c r="A9416" s="1" t="s">
        <v>9529</v>
      </c>
      <c r="B9416" t="s">
        <v>774</v>
      </c>
    </row>
    <row r="9417" spans="1:2">
      <c r="A9417" s="1" t="s">
        <v>518</v>
      </c>
      <c r="B9417" t="s">
        <v>774</v>
      </c>
    </row>
    <row r="9418" spans="1:2">
      <c r="A9418" s="1" t="s">
        <v>9530</v>
      </c>
      <c r="B9418" t="s">
        <v>774</v>
      </c>
    </row>
    <row r="9419" spans="1:2">
      <c r="A9419" s="1" t="s">
        <v>9531</v>
      </c>
      <c r="B9419" t="s">
        <v>774</v>
      </c>
    </row>
    <row r="9420" spans="1:2">
      <c r="A9420" s="1" t="s">
        <v>9532</v>
      </c>
      <c r="B9420" t="s">
        <v>774</v>
      </c>
    </row>
    <row r="9421" spans="1:2">
      <c r="A9421" s="1" t="s">
        <v>9533</v>
      </c>
      <c r="B9421" t="s">
        <v>774</v>
      </c>
    </row>
    <row r="9422" spans="1:2">
      <c r="A9422" s="1" t="s">
        <v>9534</v>
      </c>
      <c r="B9422" t="s">
        <v>774</v>
      </c>
    </row>
    <row r="9423" spans="1:2">
      <c r="A9423" s="1" t="s">
        <v>9535</v>
      </c>
      <c r="B9423" t="s">
        <v>774</v>
      </c>
    </row>
    <row r="9424" spans="1:2">
      <c r="A9424" s="1" t="s">
        <v>9536</v>
      </c>
      <c r="B9424" t="s">
        <v>774</v>
      </c>
    </row>
    <row r="9425" spans="1:2">
      <c r="A9425" s="1" t="s">
        <v>9537</v>
      </c>
      <c r="B9425" t="s">
        <v>774</v>
      </c>
    </row>
    <row r="9426" spans="1:2">
      <c r="A9426" s="1" t="s">
        <v>9538</v>
      </c>
      <c r="B9426" t="s">
        <v>774</v>
      </c>
    </row>
    <row r="9427" spans="1:2">
      <c r="A9427" s="1" t="s">
        <v>9539</v>
      </c>
      <c r="B9427" t="s">
        <v>774</v>
      </c>
    </row>
    <row r="9428" spans="1:2">
      <c r="A9428" s="1" t="s">
        <v>9540</v>
      </c>
      <c r="B9428" t="s">
        <v>774</v>
      </c>
    </row>
    <row r="9429" spans="1:2">
      <c r="A9429" s="1" t="s">
        <v>9541</v>
      </c>
      <c r="B9429" t="s">
        <v>774</v>
      </c>
    </row>
    <row r="9430" spans="1:2">
      <c r="A9430" s="1" t="s">
        <v>9542</v>
      </c>
      <c r="B9430" t="s">
        <v>774</v>
      </c>
    </row>
    <row r="9431" spans="1:2">
      <c r="A9431" s="1" t="s">
        <v>9543</v>
      </c>
      <c r="B9431" t="s">
        <v>774</v>
      </c>
    </row>
    <row r="9432" spans="1:2">
      <c r="A9432" s="1" t="s">
        <v>9544</v>
      </c>
      <c r="B9432" t="s">
        <v>774</v>
      </c>
    </row>
    <row r="9433" spans="1:2">
      <c r="A9433" s="1" t="s">
        <v>9545</v>
      </c>
      <c r="B9433" t="s">
        <v>774</v>
      </c>
    </row>
    <row r="9434" spans="1:2">
      <c r="A9434" s="1" t="s">
        <v>9546</v>
      </c>
      <c r="B9434" t="s">
        <v>774</v>
      </c>
    </row>
    <row r="9435" spans="1:2">
      <c r="A9435" s="1" t="s">
        <v>9547</v>
      </c>
      <c r="B9435" t="s">
        <v>774</v>
      </c>
    </row>
    <row r="9436" spans="1:2">
      <c r="A9436" s="1" t="s">
        <v>9548</v>
      </c>
      <c r="B9436" t="s">
        <v>774</v>
      </c>
    </row>
    <row r="9437" spans="1:2">
      <c r="A9437" s="1" t="s">
        <v>9549</v>
      </c>
      <c r="B9437" t="s">
        <v>774</v>
      </c>
    </row>
    <row r="9438" spans="1:2">
      <c r="A9438" s="1" t="s">
        <v>9550</v>
      </c>
      <c r="B9438" t="s">
        <v>774</v>
      </c>
    </row>
    <row r="9439" spans="1:2">
      <c r="A9439" s="1" t="s">
        <v>9551</v>
      </c>
      <c r="B9439" t="s">
        <v>774</v>
      </c>
    </row>
    <row r="9440" spans="1:2">
      <c r="A9440" s="1" t="s">
        <v>9552</v>
      </c>
      <c r="B9440" t="s">
        <v>774</v>
      </c>
    </row>
    <row r="9441" spans="1:2">
      <c r="A9441" s="1" t="s">
        <v>9553</v>
      </c>
      <c r="B9441" t="s">
        <v>774</v>
      </c>
    </row>
    <row r="9442" spans="1:2">
      <c r="A9442" s="1" t="s">
        <v>9554</v>
      </c>
      <c r="B9442" t="s">
        <v>774</v>
      </c>
    </row>
    <row r="9443" spans="1:2">
      <c r="A9443" s="1" t="s">
        <v>9555</v>
      </c>
      <c r="B9443" t="s">
        <v>774</v>
      </c>
    </row>
    <row r="9444" spans="1:2">
      <c r="A9444" s="1" t="s">
        <v>9556</v>
      </c>
      <c r="B9444" t="s">
        <v>774</v>
      </c>
    </row>
    <row r="9445" spans="1:2">
      <c r="A9445" s="1" t="s">
        <v>9557</v>
      </c>
      <c r="B9445" t="s">
        <v>774</v>
      </c>
    </row>
    <row r="9446" spans="1:2">
      <c r="A9446" s="1" t="s">
        <v>9558</v>
      </c>
      <c r="B9446" t="s">
        <v>774</v>
      </c>
    </row>
    <row r="9447" spans="1:2">
      <c r="A9447" s="1" t="s">
        <v>9559</v>
      </c>
      <c r="B9447" t="s">
        <v>774</v>
      </c>
    </row>
    <row r="9448" spans="1:2">
      <c r="A9448" s="1" t="s">
        <v>9560</v>
      </c>
      <c r="B9448" t="s">
        <v>774</v>
      </c>
    </row>
    <row r="9449" spans="1:2">
      <c r="A9449" s="1" t="s">
        <v>9561</v>
      </c>
      <c r="B9449" t="s">
        <v>774</v>
      </c>
    </row>
    <row r="9450" spans="1:2">
      <c r="A9450" s="1" t="s">
        <v>9562</v>
      </c>
      <c r="B9450" t="s">
        <v>774</v>
      </c>
    </row>
    <row r="9451" spans="1:2">
      <c r="A9451" s="1" t="s">
        <v>9563</v>
      </c>
      <c r="B9451" t="s">
        <v>774</v>
      </c>
    </row>
    <row r="9452" spans="1:2">
      <c r="A9452" s="1" t="s">
        <v>9564</v>
      </c>
      <c r="B9452" t="s">
        <v>774</v>
      </c>
    </row>
    <row r="9453" spans="1:2">
      <c r="A9453" s="1" t="s">
        <v>9565</v>
      </c>
      <c r="B9453" t="s">
        <v>774</v>
      </c>
    </row>
    <row r="9454" spans="1:2">
      <c r="A9454" s="1" t="s">
        <v>9566</v>
      </c>
      <c r="B9454" t="s">
        <v>774</v>
      </c>
    </row>
    <row r="9455" spans="1:2">
      <c r="A9455" s="1" t="s">
        <v>9567</v>
      </c>
      <c r="B9455" t="s">
        <v>774</v>
      </c>
    </row>
    <row r="9456" spans="1:2">
      <c r="A9456" s="1" t="s">
        <v>9568</v>
      </c>
      <c r="B9456" t="s">
        <v>774</v>
      </c>
    </row>
    <row r="9457" spans="1:2">
      <c r="A9457" s="1" t="s">
        <v>9569</v>
      </c>
      <c r="B9457" t="s">
        <v>774</v>
      </c>
    </row>
    <row r="9458" spans="1:2">
      <c r="A9458" s="1" t="s">
        <v>9570</v>
      </c>
      <c r="B9458" t="s">
        <v>774</v>
      </c>
    </row>
    <row r="9459" spans="1:2">
      <c r="A9459" s="1" t="s">
        <v>9571</v>
      </c>
      <c r="B9459" t="s">
        <v>774</v>
      </c>
    </row>
    <row r="9460" spans="1:2">
      <c r="A9460" s="1" t="s">
        <v>9572</v>
      </c>
      <c r="B9460" t="s">
        <v>774</v>
      </c>
    </row>
    <row r="9461" spans="1:2">
      <c r="A9461" s="1" t="s">
        <v>9573</v>
      </c>
      <c r="B9461" t="s">
        <v>774</v>
      </c>
    </row>
    <row r="9462" spans="1:2">
      <c r="A9462" s="1" t="s">
        <v>9574</v>
      </c>
      <c r="B9462" t="s">
        <v>774</v>
      </c>
    </row>
    <row r="9463" spans="1:2">
      <c r="A9463" s="1" t="s">
        <v>9575</v>
      </c>
      <c r="B9463" t="s">
        <v>774</v>
      </c>
    </row>
    <row r="9464" spans="1:2">
      <c r="A9464" s="1" t="s">
        <v>9576</v>
      </c>
      <c r="B9464" t="s">
        <v>774</v>
      </c>
    </row>
    <row r="9465" spans="1:2">
      <c r="A9465" s="1" t="s">
        <v>9577</v>
      </c>
      <c r="B9465" t="s">
        <v>774</v>
      </c>
    </row>
    <row r="9466" spans="1:2">
      <c r="A9466" s="1" t="s">
        <v>9578</v>
      </c>
      <c r="B9466" t="s">
        <v>774</v>
      </c>
    </row>
    <row r="9467" spans="1:2">
      <c r="A9467" s="1" t="s">
        <v>9579</v>
      </c>
      <c r="B9467" t="s">
        <v>774</v>
      </c>
    </row>
    <row r="9468" spans="1:2">
      <c r="A9468" s="1" t="s">
        <v>9580</v>
      </c>
      <c r="B9468" t="s">
        <v>774</v>
      </c>
    </row>
    <row r="9469" spans="1:2">
      <c r="A9469" s="1" t="s">
        <v>9581</v>
      </c>
      <c r="B9469" t="s">
        <v>774</v>
      </c>
    </row>
    <row r="9470" spans="1:2">
      <c r="A9470" s="1" t="s">
        <v>9582</v>
      </c>
      <c r="B9470" t="s">
        <v>774</v>
      </c>
    </row>
    <row r="9471" spans="1:2">
      <c r="A9471" s="1" t="s">
        <v>9583</v>
      </c>
      <c r="B9471" t="s">
        <v>774</v>
      </c>
    </row>
    <row r="9472" spans="1:2">
      <c r="A9472" s="1" t="s">
        <v>9584</v>
      </c>
      <c r="B9472" t="s">
        <v>774</v>
      </c>
    </row>
    <row r="9473" spans="1:2">
      <c r="A9473" s="1" t="s">
        <v>9585</v>
      </c>
      <c r="B9473" t="s">
        <v>774</v>
      </c>
    </row>
    <row r="9474" spans="1:2">
      <c r="A9474" s="1" t="s">
        <v>9586</v>
      </c>
      <c r="B9474" t="s">
        <v>774</v>
      </c>
    </row>
    <row r="9475" spans="1:2">
      <c r="A9475" s="1" t="s">
        <v>9587</v>
      </c>
      <c r="B9475" t="s">
        <v>774</v>
      </c>
    </row>
    <row r="9476" spans="1:2">
      <c r="A9476" s="1" t="s">
        <v>9588</v>
      </c>
      <c r="B9476" t="s">
        <v>774</v>
      </c>
    </row>
    <row r="9477" spans="1:2">
      <c r="A9477" s="1" t="s">
        <v>9589</v>
      </c>
      <c r="B9477" t="s">
        <v>774</v>
      </c>
    </row>
    <row r="9478" spans="1:2">
      <c r="A9478" s="1" t="s">
        <v>9590</v>
      </c>
      <c r="B9478" t="s">
        <v>774</v>
      </c>
    </row>
    <row r="9479" spans="1:2">
      <c r="A9479" s="1" t="s">
        <v>9591</v>
      </c>
      <c r="B9479" t="s">
        <v>774</v>
      </c>
    </row>
    <row r="9480" spans="1:2">
      <c r="A9480" s="1" t="s">
        <v>9592</v>
      </c>
      <c r="B9480" t="s">
        <v>774</v>
      </c>
    </row>
    <row r="9481" spans="1:2">
      <c r="A9481" s="1" t="s">
        <v>9593</v>
      </c>
      <c r="B9481" t="s">
        <v>774</v>
      </c>
    </row>
    <row r="9482" spans="1:2">
      <c r="A9482" s="1" t="s">
        <v>9594</v>
      </c>
      <c r="B9482" t="s">
        <v>774</v>
      </c>
    </row>
    <row r="9483" spans="1:2">
      <c r="A9483" s="1" t="s">
        <v>9595</v>
      </c>
      <c r="B9483" t="s">
        <v>774</v>
      </c>
    </row>
    <row r="9484" spans="1:2">
      <c r="A9484" s="1" t="s">
        <v>9596</v>
      </c>
      <c r="B9484" t="s">
        <v>774</v>
      </c>
    </row>
    <row r="9485" spans="1:2">
      <c r="A9485" s="1" t="s">
        <v>9597</v>
      </c>
      <c r="B9485" t="s">
        <v>774</v>
      </c>
    </row>
    <row r="9486" spans="1:2">
      <c r="A9486" s="1" t="s">
        <v>9598</v>
      </c>
      <c r="B9486" t="s">
        <v>774</v>
      </c>
    </row>
    <row r="9487" spans="1:2">
      <c r="A9487" s="1" t="s">
        <v>9599</v>
      </c>
      <c r="B9487" t="s">
        <v>774</v>
      </c>
    </row>
    <row r="9488" spans="1:2">
      <c r="A9488" s="1" t="s">
        <v>9600</v>
      </c>
      <c r="B9488" t="s">
        <v>774</v>
      </c>
    </row>
    <row r="9489" spans="1:2">
      <c r="A9489" s="1" t="s">
        <v>9601</v>
      </c>
      <c r="B9489" t="s">
        <v>774</v>
      </c>
    </row>
    <row r="9490" spans="1:2">
      <c r="A9490" s="1" t="s">
        <v>9602</v>
      </c>
      <c r="B9490" t="s">
        <v>774</v>
      </c>
    </row>
    <row r="9491" spans="1:2">
      <c r="A9491" s="1" t="s">
        <v>9603</v>
      </c>
      <c r="B9491" t="s">
        <v>774</v>
      </c>
    </row>
    <row r="9492" spans="1:2">
      <c r="A9492" s="1" t="s">
        <v>9604</v>
      </c>
      <c r="B9492" t="s">
        <v>774</v>
      </c>
    </row>
    <row r="9493" spans="1:2">
      <c r="A9493" s="1" t="s">
        <v>9605</v>
      </c>
      <c r="B9493" t="s">
        <v>774</v>
      </c>
    </row>
    <row r="9494" spans="1:2">
      <c r="A9494" s="1" t="s">
        <v>9606</v>
      </c>
      <c r="B9494" t="s">
        <v>774</v>
      </c>
    </row>
    <row r="9495" spans="1:2">
      <c r="A9495" s="1" t="s">
        <v>9607</v>
      </c>
      <c r="B9495" t="s">
        <v>774</v>
      </c>
    </row>
    <row r="9496" spans="1:2">
      <c r="A9496" s="1" t="s">
        <v>9608</v>
      </c>
      <c r="B9496" t="s">
        <v>774</v>
      </c>
    </row>
    <row r="9497" spans="1:2">
      <c r="A9497" s="1" t="s">
        <v>9609</v>
      </c>
      <c r="B9497" t="s">
        <v>774</v>
      </c>
    </row>
    <row r="9498" spans="1:2">
      <c r="A9498" s="1" t="s">
        <v>9610</v>
      </c>
      <c r="B9498" t="s">
        <v>774</v>
      </c>
    </row>
    <row r="9499" spans="1:2">
      <c r="A9499" s="1" t="s">
        <v>9611</v>
      </c>
      <c r="B9499" t="s">
        <v>774</v>
      </c>
    </row>
    <row r="9500" spans="1:2">
      <c r="A9500" s="1" t="s">
        <v>9612</v>
      </c>
      <c r="B9500" t="s">
        <v>774</v>
      </c>
    </row>
    <row r="9501" spans="1:2">
      <c r="A9501" s="1" t="s">
        <v>9613</v>
      </c>
      <c r="B9501" t="s">
        <v>774</v>
      </c>
    </row>
    <row r="9502" spans="1:2">
      <c r="A9502" s="1" t="s">
        <v>9614</v>
      </c>
      <c r="B9502" t="s">
        <v>774</v>
      </c>
    </row>
    <row r="9503" spans="1:2">
      <c r="A9503" s="1" t="s">
        <v>9615</v>
      </c>
      <c r="B9503" t="s">
        <v>774</v>
      </c>
    </row>
    <row r="9504" spans="1:2">
      <c r="A9504" s="1" t="s">
        <v>9616</v>
      </c>
      <c r="B9504" t="s">
        <v>774</v>
      </c>
    </row>
    <row r="9505" spans="1:2">
      <c r="A9505" s="1" t="s">
        <v>9617</v>
      </c>
      <c r="B9505" t="s">
        <v>774</v>
      </c>
    </row>
    <row r="9506" spans="1:2">
      <c r="A9506" s="1" t="s">
        <v>9618</v>
      </c>
      <c r="B9506" t="s">
        <v>774</v>
      </c>
    </row>
    <row r="9507" spans="1:2">
      <c r="A9507" s="1" t="s">
        <v>9619</v>
      </c>
      <c r="B9507" t="s">
        <v>774</v>
      </c>
    </row>
    <row r="9508" spans="1:2">
      <c r="A9508" s="1" t="s">
        <v>9620</v>
      </c>
      <c r="B9508" t="s">
        <v>774</v>
      </c>
    </row>
    <row r="9509" spans="1:2">
      <c r="A9509" s="1" t="s">
        <v>9621</v>
      </c>
      <c r="B9509" t="s">
        <v>774</v>
      </c>
    </row>
    <row r="9510" spans="1:2">
      <c r="A9510" s="1" t="s">
        <v>9622</v>
      </c>
      <c r="B9510" t="s">
        <v>774</v>
      </c>
    </row>
    <row r="9511" spans="1:2">
      <c r="A9511" s="1" t="s">
        <v>9623</v>
      </c>
      <c r="B9511" t="s">
        <v>774</v>
      </c>
    </row>
    <row r="9512" spans="1:2">
      <c r="A9512" s="1" t="s">
        <v>9624</v>
      </c>
      <c r="B9512" t="s">
        <v>774</v>
      </c>
    </row>
    <row r="9513" spans="1:2">
      <c r="A9513" s="1" t="s">
        <v>9625</v>
      </c>
      <c r="B9513" t="s">
        <v>774</v>
      </c>
    </row>
    <row r="9514" spans="1:2">
      <c r="A9514" s="1" t="s">
        <v>9626</v>
      </c>
      <c r="B9514" t="s">
        <v>774</v>
      </c>
    </row>
    <row r="9515" spans="1:2">
      <c r="A9515" s="1" t="s">
        <v>9627</v>
      </c>
      <c r="B9515" t="s">
        <v>774</v>
      </c>
    </row>
    <row r="9516" spans="1:2">
      <c r="A9516" s="1" t="s">
        <v>9628</v>
      </c>
      <c r="B9516" t="s">
        <v>774</v>
      </c>
    </row>
    <row r="9517" spans="1:2">
      <c r="A9517" s="1" t="s">
        <v>9629</v>
      </c>
      <c r="B9517" t="s">
        <v>774</v>
      </c>
    </row>
    <row r="9518" spans="1:2">
      <c r="A9518" s="1" t="s">
        <v>9630</v>
      </c>
      <c r="B9518" t="s">
        <v>774</v>
      </c>
    </row>
    <row r="9519" spans="1:2">
      <c r="A9519" s="1" t="s">
        <v>9631</v>
      </c>
      <c r="B9519" t="s">
        <v>774</v>
      </c>
    </row>
    <row r="9520" spans="1:2">
      <c r="A9520" s="1" t="s">
        <v>9632</v>
      </c>
      <c r="B9520" t="s">
        <v>774</v>
      </c>
    </row>
    <row r="9521" spans="1:2">
      <c r="A9521" s="1" t="s">
        <v>9633</v>
      </c>
      <c r="B9521" t="s">
        <v>774</v>
      </c>
    </row>
    <row r="9522" spans="1:2">
      <c r="A9522" s="1" t="s">
        <v>9634</v>
      </c>
      <c r="B9522" t="s">
        <v>774</v>
      </c>
    </row>
    <row r="9523" spans="1:2">
      <c r="A9523" s="1" t="s">
        <v>9635</v>
      </c>
      <c r="B9523" t="s">
        <v>774</v>
      </c>
    </row>
    <row r="9524" spans="1:2">
      <c r="A9524" s="1" t="s">
        <v>9636</v>
      </c>
      <c r="B9524" t="s">
        <v>774</v>
      </c>
    </row>
    <row r="9525" spans="1:2">
      <c r="A9525" s="1" t="s">
        <v>9637</v>
      </c>
      <c r="B9525" t="s">
        <v>774</v>
      </c>
    </row>
    <row r="9526" spans="1:2">
      <c r="A9526" s="1" t="s">
        <v>9638</v>
      </c>
      <c r="B9526" t="s">
        <v>774</v>
      </c>
    </row>
    <row r="9527" spans="1:2">
      <c r="A9527" s="1" t="s">
        <v>9639</v>
      </c>
      <c r="B9527" t="s">
        <v>774</v>
      </c>
    </row>
    <row r="9528" spans="1:2">
      <c r="A9528" s="1" t="s">
        <v>9640</v>
      </c>
      <c r="B9528" t="s">
        <v>774</v>
      </c>
    </row>
    <row r="9529" spans="1:2">
      <c r="A9529" s="1" t="s">
        <v>9641</v>
      </c>
      <c r="B9529" t="s">
        <v>774</v>
      </c>
    </row>
    <row r="9530" spans="1:2">
      <c r="A9530" s="1" t="s">
        <v>9642</v>
      </c>
      <c r="B9530" t="s">
        <v>774</v>
      </c>
    </row>
    <row r="9531" spans="1:2">
      <c r="A9531" s="1" t="s">
        <v>9643</v>
      </c>
      <c r="B9531" t="s">
        <v>774</v>
      </c>
    </row>
    <row r="9532" spans="1:2">
      <c r="A9532" s="1" t="s">
        <v>9644</v>
      </c>
      <c r="B9532" t="s">
        <v>774</v>
      </c>
    </row>
    <row r="9533" spans="1:2">
      <c r="A9533" s="1" t="s">
        <v>9645</v>
      </c>
      <c r="B9533" t="s">
        <v>774</v>
      </c>
    </row>
    <row r="9534" spans="1:2">
      <c r="A9534" s="1" t="s">
        <v>9646</v>
      </c>
      <c r="B9534" t="s">
        <v>774</v>
      </c>
    </row>
    <row r="9535" spans="1:2">
      <c r="A9535" s="1" t="s">
        <v>9647</v>
      </c>
      <c r="B9535" t="s">
        <v>774</v>
      </c>
    </row>
    <row r="9536" spans="1:2">
      <c r="A9536" s="1" t="s">
        <v>9648</v>
      </c>
      <c r="B9536" t="s">
        <v>774</v>
      </c>
    </row>
    <row r="9537" spans="1:2">
      <c r="A9537" s="1" t="s">
        <v>9649</v>
      </c>
      <c r="B9537" t="s">
        <v>774</v>
      </c>
    </row>
    <row r="9538" spans="1:2">
      <c r="A9538" s="1" t="s">
        <v>9650</v>
      </c>
      <c r="B9538" t="s">
        <v>774</v>
      </c>
    </row>
    <row r="9539" spans="1:2">
      <c r="A9539" s="1" t="s">
        <v>9651</v>
      </c>
      <c r="B9539" t="s">
        <v>774</v>
      </c>
    </row>
    <row r="9540" spans="1:2">
      <c r="A9540" s="1" t="s">
        <v>9652</v>
      </c>
      <c r="B9540" t="s">
        <v>774</v>
      </c>
    </row>
    <row r="9541" spans="1:2">
      <c r="A9541" s="1" t="s">
        <v>9653</v>
      </c>
      <c r="B9541" t="s">
        <v>774</v>
      </c>
    </row>
    <row r="9542" spans="1:2">
      <c r="A9542" s="1" t="s">
        <v>9654</v>
      </c>
      <c r="B9542" t="s">
        <v>774</v>
      </c>
    </row>
    <row r="9543" spans="1:2">
      <c r="A9543" s="1" t="s">
        <v>9655</v>
      </c>
      <c r="B9543" t="s">
        <v>774</v>
      </c>
    </row>
    <row r="9544" spans="1:2">
      <c r="A9544" s="1" t="s">
        <v>9656</v>
      </c>
      <c r="B9544" t="s">
        <v>774</v>
      </c>
    </row>
    <row r="9545" spans="1:2">
      <c r="A9545" s="1" t="s">
        <v>9657</v>
      </c>
      <c r="B9545" t="s">
        <v>774</v>
      </c>
    </row>
    <row r="9546" spans="1:2">
      <c r="A9546" s="1" t="s">
        <v>9658</v>
      </c>
      <c r="B9546" t="s">
        <v>774</v>
      </c>
    </row>
    <row r="9547" spans="1:2">
      <c r="A9547" s="1" t="s">
        <v>9659</v>
      </c>
      <c r="B9547" t="s">
        <v>774</v>
      </c>
    </row>
    <row r="9548" spans="1:2">
      <c r="A9548" s="1" t="s">
        <v>9660</v>
      </c>
      <c r="B9548" t="s">
        <v>774</v>
      </c>
    </row>
    <row r="9549" spans="1:2">
      <c r="A9549" s="1" t="s">
        <v>9661</v>
      </c>
      <c r="B9549" t="s">
        <v>774</v>
      </c>
    </row>
    <row r="9550" spans="1:2">
      <c r="A9550" s="1" t="s">
        <v>9662</v>
      </c>
      <c r="B9550" t="s">
        <v>774</v>
      </c>
    </row>
    <row r="9551" spans="1:2">
      <c r="A9551" s="1" t="s">
        <v>9663</v>
      </c>
      <c r="B9551" t="s">
        <v>774</v>
      </c>
    </row>
    <row r="9552" spans="1:2">
      <c r="A9552" s="1" t="s">
        <v>9664</v>
      </c>
      <c r="B9552" t="s">
        <v>774</v>
      </c>
    </row>
    <row r="9553" spans="1:2">
      <c r="A9553" s="1" t="s">
        <v>9665</v>
      </c>
      <c r="B9553" t="s">
        <v>774</v>
      </c>
    </row>
    <row r="9554" spans="1:2">
      <c r="A9554" s="1" t="s">
        <v>9666</v>
      </c>
      <c r="B9554" t="s">
        <v>774</v>
      </c>
    </row>
    <row r="9555" spans="1:2">
      <c r="A9555" s="1" t="s">
        <v>9667</v>
      </c>
      <c r="B9555" t="s">
        <v>774</v>
      </c>
    </row>
    <row r="9556" spans="1:2">
      <c r="A9556" s="1" t="s">
        <v>9668</v>
      </c>
      <c r="B9556" t="s">
        <v>774</v>
      </c>
    </row>
    <row r="9557" spans="1:2">
      <c r="A9557" s="1" t="s">
        <v>9669</v>
      </c>
      <c r="B9557" t="s">
        <v>774</v>
      </c>
    </row>
    <row r="9558" spans="1:2">
      <c r="A9558" s="1" t="s">
        <v>9670</v>
      </c>
      <c r="B9558" t="s">
        <v>774</v>
      </c>
    </row>
    <row r="9559" spans="1:2">
      <c r="A9559" s="1" t="s">
        <v>9671</v>
      </c>
      <c r="B9559" t="s">
        <v>774</v>
      </c>
    </row>
    <row r="9560" spans="1:2">
      <c r="A9560" s="1" t="s">
        <v>9672</v>
      </c>
      <c r="B9560" t="s">
        <v>774</v>
      </c>
    </row>
    <row r="9561" spans="1:2">
      <c r="A9561" s="1" t="s">
        <v>9673</v>
      </c>
      <c r="B9561" t="s">
        <v>774</v>
      </c>
    </row>
    <row r="9562" spans="1:2">
      <c r="A9562" s="1" t="s">
        <v>9674</v>
      </c>
      <c r="B9562" t="s">
        <v>774</v>
      </c>
    </row>
    <row r="9563" spans="1:2">
      <c r="A9563" s="1" t="s">
        <v>9675</v>
      </c>
      <c r="B9563" t="s">
        <v>774</v>
      </c>
    </row>
    <row r="9564" spans="1:2">
      <c r="A9564" s="1" t="s">
        <v>9676</v>
      </c>
      <c r="B9564" t="s">
        <v>774</v>
      </c>
    </row>
    <row r="9565" spans="1:2">
      <c r="A9565" s="1" t="s">
        <v>9677</v>
      </c>
      <c r="B9565" t="s">
        <v>774</v>
      </c>
    </row>
    <row r="9566" spans="1:2">
      <c r="A9566" s="1" t="s">
        <v>9678</v>
      </c>
      <c r="B9566" t="s">
        <v>774</v>
      </c>
    </row>
    <row r="9567" spans="1:2">
      <c r="A9567" s="1" t="s">
        <v>9679</v>
      </c>
      <c r="B9567" t="s">
        <v>774</v>
      </c>
    </row>
    <row r="9568" spans="1:2">
      <c r="A9568" s="1" t="s">
        <v>9680</v>
      </c>
      <c r="B9568" t="s">
        <v>774</v>
      </c>
    </row>
    <row r="9569" spans="1:2">
      <c r="A9569" s="1" t="s">
        <v>9681</v>
      </c>
      <c r="B9569" t="s">
        <v>774</v>
      </c>
    </row>
    <row r="9570" spans="1:2">
      <c r="A9570" s="1" t="s">
        <v>9682</v>
      </c>
      <c r="B9570" t="s">
        <v>774</v>
      </c>
    </row>
    <row r="9571" spans="1:2">
      <c r="A9571" s="1" t="s">
        <v>9683</v>
      </c>
      <c r="B9571" t="s">
        <v>774</v>
      </c>
    </row>
    <row r="9572" spans="1:2">
      <c r="A9572" s="1" t="s">
        <v>9684</v>
      </c>
      <c r="B9572" t="s">
        <v>774</v>
      </c>
    </row>
    <row r="9573" spans="1:2">
      <c r="A9573" s="1" t="s">
        <v>9685</v>
      </c>
      <c r="B9573" t="s">
        <v>774</v>
      </c>
    </row>
    <row r="9574" spans="1:2">
      <c r="A9574" s="1" t="s">
        <v>9686</v>
      </c>
      <c r="B9574" t="s">
        <v>774</v>
      </c>
    </row>
    <row r="9575" spans="1:2">
      <c r="A9575" s="1" t="s">
        <v>9687</v>
      </c>
      <c r="B9575" t="s">
        <v>774</v>
      </c>
    </row>
    <row r="9576" spans="1:2">
      <c r="A9576" s="1" t="s">
        <v>9688</v>
      </c>
      <c r="B9576" t="s">
        <v>774</v>
      </c>
    </row>
    <row r="9577" spans="1:2">
      <c r="A9577" s="1" t="s">
        <v>9689</v>
      </c>
      <c r="B9577" t="s">
        <v>774</v>
      </c>
    </row>
    <row r="9578" spans="1:2">
      <c r="A9578" s="1" t="s">
        <v>9690</v>
      </c>
      <c r="B9578" t="s">
        <v>774</v>
      </c>
    </row>
    <row r="9579" spans="1:2">
      <c r="A9579" s="1" t="s">
        <v>9691</v>
      </c>
      <c r="B9579" t="s">
        <v>774</v>
      </c>
    </row>
    <row r="9580" spans="1:2">
      <c r="A9580" s="1" t="s">
        <v>9692</v>
      </c>
      <c r="B9580" t="s">
        <v>774</v>
      </c>
    </row>
    <row r="9581" spans="1:2">
      <c r="A9581" s="1" t="s">
        <v>9693</v>
      </c>
      <c r="B9581" t="s">
        <v>774</v>
      </c>
    </row>
    <row r="9582" spans="1:2">
      <c r="A9582" s="1" t="s">
        <v>9694</v>
      </c>
      <c r="B9582" t="s">
        <v>774</v>
      </c>
    </row>
    <row r="9583" spans="1:2">
      <c r="A9583" s="1" t="s">
        <v>9695</v>
      </c>
      <c r="B9583" t="s">
        <v>774</v>
      </c>
    </row>
    <row r="9584" spans="1:2">
      <c r="A9584" s="1" t="s">
        <v>9696</v>
      </c>
      <c r="B9584" t="s">
        <v>774</v>
      </c>
    </row>
    <row r="9585" spans="1:2">
      <c r="A9585" s="1" t="s">
        <v>9697</v>
      </c>
      <c r="B9585" t="s">
        <v>774</v>
      </c>
    </row>
    <row r="9586" spans="1:2">
      <c r="A9586" s="1" t="s">
        <v>9698</v>
      </c>
      <c r="B9586" t="s">
        <v>774</v>
      </c>
    </row>
    <row r="9587" spans="1:2">
      <c r="A9587" s="1" t="s">
        <v>9699</v>
      </c>
      <c r="B9587" t="s">
        <v>774</v>
      </c>
    </row>
    <row r="9588" spans="1:2">
      <c r="A9588" s="1" t="s">
        <v>9700</v>
      </c>
      <c r="B9588" t="s">
        <v>774</v>
      </c>
    </row>
    <row r="9589" spans="1:2">
      <c r="A9589" s="1" t="s">
        <v>9701</v>
      </c>
      <c r="B9589" t="s">
        <v>774</v>
      </c>
    </row>
    <row r="9590" spans="1:2">
      <c r="A9590" s="1" t="s">
        <v>9702</v>
      </c>
      <c r="B9590" t="s">
        <v>774</v>
      </c>
    </row>
    <row r="9591" spans="1:2">
      <c r="A9591" s="1" t="s">
        <v>9703</v>
      </c>
      <c r="B9591" t="s">
        <v>774</v>
      </c>
    </row>
    <row r="9592" spans="1:2">
      <c r="A9592" s="1" t="s">
        <v>9704</v>
      </c>
      <c r="B9592" t="s">
        <v>774</v>
      </c>
    </row>
    <row r="9593" spans="1:2">
      <c r="A9593" s="1" t="s">
        <v>9705</v>
      </c>
      <c r="B9593" t="s">
        <v>774</v>
      </c>
    </row>
    <row r="9594" spans="1:2">
      <c r="A9594" s="1" t="s">
        <v>9706</v>
      </c>
      <c r="B9594" t="s">
        <v>774</v>
      </c>
    </row>
    <row r="9595" spans="1:2">
      <c r="A9595" s="1" t="s">
        <v>9707</v>
      </c>
      <c r="B9595" t="s">
        <v>774</v>
      </c>
    </row>
    <row r="9596" spans="1:2">
      <c r="A9596" s="1" t="s">
        <v>9708</v>
      </c>
      <c r="B9596" t="s">
        <v>774</v>
      </c>
    </row>
    <row r="9597" spans="1:2">
      <c r="A9597" s="1" t="s">
        <v>9709</v>
      </c>
      <c r="B9597" t="s">
        <v>774</v>
      </c>
    </row>
    <row r="9598" spans="1:2">
      <c r="A9598" s="1" t="s">
        <v>9710</v>
      </c>
      <c r="B9598" t="s">
        <v>774</v>
      </c>
    </row>
    <row r="9599" spans="1:2">
      <c r="A9599" s="1" t="s">
        <v>9711</v>
      </c>
      <c r="B9599" t="s">
        <v>774</v>
      </c>
    </row>
    <row r="9600" spans="1:2">
      <c r="A9600" s="1" t="s">
        <v>9712</v>
      </c>
      <c r="B9600" t="s">
        <v>774</v>
      </c>
    </row>
    <row r="9601" spans="1:2">
      <c r="A9601" s="1" t="s">
        <v>9713</v>
      </c>
      <c r="B9601" t="s">
        <v>774</v>
      </c>
    </row>
    <row r="9602" spans="1:2">
      <c r="A9602" s="1" t="s">
        <v>9714</v>
      </c>
      <c r="B9602" t="s">
        <v>774</v>
      </c>
    </row>
    <row r="9603" spans="1:2">
      <c r="A9603" s="1" t="s">
        <v>9715</v>
      </c>
      <c r="B9603" t="s">
        <v>774</v>
      </c>
    </row>
    <row r="9604" spans="1:2">
      <c r="A9604" s="1" t="s">
        <v>9716</v>
      </c>
      <c r="B9604" t="s">
        <v>774</v>
      </c>
    </row>
    <row r="9605" spans="1:2">
      <c r="A9605" s="1" t="s">
        <v>9717</v>
      </c>
      <c r="B9605" t="s">
        <v>774</v>
      </c>
    </row>
    <row r="9606" spans="1:2">
      <c r="A9606" s="1" t="s">
        <v>9718</v>
      </c>
      <c r="B9606" t="s">
        <v>774</v>
      </c>
    </row>
    <row r="9607" spans="1:2">
      <c r="A9607" s="1" t="s">
        <v>9719</v>
      </c>
      <c r="B9607" t="s">
        <v>774</v>
      </c>
    </row>
    <row r="9608" spans="1:2">
      <c r="A9608" s="1" t="s">
        <v>9720</v>
      </c>
      <c r="B9608" t="s">
        <v>774</v>
      </c>
    </row>
    <row r="9609" spans="1:2">
      <c r="A9609" s="1" t="s">
        <v>9721</v>
      </c>
      <c r="B9609" t="s">
        <v>774</v>
      </c>
    </row>
    <row r="9610" spans="1:2">
      <c r="A9610" s="1" t="s">
        <v>9722</v>
      </c>
      <c r="B9610" t="s">
        <v>774</v>
      </c>
    </row>
    <row r="9611" spans="1:2">
      <c r="A9611" s="1" t="s">
        <v>9723</v>
      </c>
      <c r="B9611" t="s">
        <v>774</v>
      </c>
    </row>
    <row r="9612" spans="1:2">
      <c r="A9612" s="1" t="s">
        <v>9724</v>
      </c>
      <c r="B9612" t="s">
        <v>774</v>
      </c>
    </row>
    <row r="9613" spans="1:2">
      <c r="A9613" s="1" t="s">
        <v>9725</v>
      </c>
      <c r="B9613" t="s">
        <v>774</v>
      </c>
    </row>
    <row r="9614" spans="1:2">
      <c r="A9614" s="1" t="s">
        <v>9726</v>
      </c>
      <c r="B9614" t="s">
        <v>774</v>
      </c>
    </row>
    <row r="9615" spans="1:2">
      <c r="A9615" s="1" t="s">
        <v>9727</v>
      </c>
      <c r="B9615" t="s">
        <v>774</v>
      </c>
    </row>
    <row r="9616" spans="1:2">
      <c r="A9616" s="1" t="s">
        <v>9728</v>
      </c>
      <c r="B9616" t="s">
        <v>774</v>
      </c>
    </row>
    <row r="9617" spans="1:2">
      <c r="A9617" s="1" t="s">
        <v>9729</v>
      </c>
      <c r="B9617" t="s">
        <v>774</v>
      </c>
    </row>
    <row r="9618" spans="1:2">
      <c r="A9618" s="1" t="s">
        <v>9730</v>
      </c>
      <c r="B9618" t="s">
        <v>774</v>
      </c>
    </row>
    <row r="9619" spans="1:2">
      <c r="A9619" s="1" t="s">
        <v>9731</v>
      </c>
      <c r="B9619" t="s">
        <v>774</v>
      </c>
    </row>
    <row r="9620" spans="1:2">
      <c r="A9620" s="1" t="s">
        <v>9732</v>
      </c>
      <c r="B9620" t="s">
        <v>774</v>
      </c>
    </row>
    <row r="9621" spans="1:2">
      <c r="A9621" s="1" t="s">
        <v>9733</v>
      </c>
      <c r="B9621" t="s">
        <v>774</v>
      </c>
    </row>
    <row r="9622" spans="1:2">
      <c r="A9622" s="1" t="s">
        <v>9734</v>
      </c>
      <c r="B9622" t="s">
        <v>774</v>
      </c>
    </row>
    <row r="9623" spans="1:2">
      <c r="A9623" s="1" t="s">
        <v>9735</v>
      </c>
      <c r="B9623" t="s">
        <v>774</v>
      </c>
    </row>
    <row r="9624" spans="1:2">
      <c r="A9624" s="1" t="s">
        <v>9736</v>
      </c>
      <c r="B9624" t="s">
        <v>774</v>
      </c>
    </row>
    <row r="9625" spans="1:2">
      <c r="A9625" s="1" t="s">
        <v>9737</v>
      </c>
      <c r="B9625" t="s">
        <v>774</v>
      </c>
    </row>
    <row r="9626" spans="1:2">
      <c r="A9626" s="1" t="s">
        <v>9738</v>
      </c>
      <c r="B9626" t="s">
        <v>774</v>
      </c>
    </row>
    <row r="9627" spans="1:2">
      <c r="A9627" s="1" t="s">
        <v>9739</v>
      </c>
      <c r="B9627" t="s">
        <v>774</v>
      </c>
    </row>
    <row r="9628" spans="1:2">
      <c r="A9628" s="1" t="s">
        <v>9740</v>
      </c>
      <c r="B9628" t="s">
        <v>774</v>
      </c>
    </row>
    <row r="9629" spans="1:2">
      <c r="A9629" s="1" t="s">
        <v>9741</v>
      </c>
      <c r="B9629" t="s">
        <v>774</v>
      </c>
    </row>
    <row r="9630" spans="1:2">
      <c r="A9630" s="1" t="s">
        <v>9742</v>
      </c>
      <c r="B9630" t="s">
        <v>774</v>
      </c>
    </row>
    <row r="9631" spans="1:2">
      <c r="A9631" s="1" t="s">
        <v>9743</v>
      </c>
      <c r="B9631" t="s">
        <v>774</v>
      </c>
    </row>
    <row r="9632" spans="1:2">
      <c r="A9632" s="1" t="s">
        <v>9744</v>
      </c>
      <c r="B9632" t="s">
        <v>774</v>
      </c>
    </row>
    <row r="9633" spans="1:2">
      <c r="A9633" s="1" t="s">
        <v>9745</v>
      </c>
      <c r="B9633" t="s">
        <v>774</v>
      </c>
    </row>
    <row r="9634" spans="1:2">
      <c r="A9634" s="1" t="s">
        <v>9746</v>
      </c>
      <c r="B9634" t="s">
        <v>774</v>
      </c>
    </row>
    <row r="9635" spans="1:2">
      <c r="A9635" s="1" t="s">
        <v>9747</v>
      </c>
      <c r="B9635" t="s">
        <v>774</v>
      </c>
    </row>
    <row r="9636" spans="1:2">
      <c r="A9636" s="1" t="s">
        <v>9748</v>
      </c>
      <c r="B9636" t="s">
        <v>774</v>
      </c>
    </row>
    <row r="9637" spans="1:2">
      <c r="A9637" s="1" t="s">
        <v>9749</v>
      </c>
      <c r="B9637" t="s">
        <v>774</v>
      </c>
    </row>
    <row r="9638" spans="1:2">
      <c r="A9638" s="1" t="s">
        <v>9750</v>
      </c>
      <c r="B9638" t="s">
        <v>774</v>
      </c>
    </row>
    <row r="9639" spans="1:2">
      <c r="A9639" s="1" t="s">
        <v>9751</v>
      </c>
      <c r="B9639" t="s">
        <v>774</v>
      </c>
    </row>
    <row r="9640" spans="1:2">
      <c r="A9640" s="1" t="s">
        <v>9752</v>
      </c>
      <c r="B9640" t="s">
        <v>774</v>
      </c>
    </row>
    <row r="9641" spans="1:2">
      <c r="A9641" s="1" t="s">
        <v>9753</v>
      </c>
      <c r="B9641" t="s">
        <v>774</v>
      </c>
    </row>
    <row r="9642" spans="1:2">
      <c r="A9642" s="1" t="s">
        <v>9754</v>
      </c>
      <c r="B9642" t="s">
        <v>774</v>
      </c>
    </row>
    <row r="9643" spans="1:2">
      <c r="A9643" s="1" t="s">
        <v>9755</v>
      </c>
      <c r="B9643" t="s">
        <v>774</v>
      </c>
    </row>
    <row r="9644" spans="1:2">
      <c r="A9644" s="1" t="s">
        <v>9756</v>
      </c>
      <c r="B9644" t="s">
        <v>774</v>
      </c>
    </row>
    <row r="9645" spans="1:2">
      <c r="A9645" s="1" t="s">
        <v>9757</v>
      </c>
      <c r="B9645" t="s">
        <v>774</v>
      </c>
    </row>
    <row r="9646" spans="1:2">
      <c r="A9646" s="1" t="s">
        <v>9758</v>
      </c>
      <c r="B9646" t="s">
        <v>774</v>
      </c>
    </row>
    <row r="9647" spans="1:2">
      <c r="A9647" s="1" t="s">
        <v>9759</v>
      </c>
      <c r="B9647" t="s">
        <v>774</v>
      </c>
    </row>
    <row r="9648" spans="1:2">
      <c r="A9648" s="1" t="s">
        <v>9760</v>
      </c>
      <c r="B9648" t="s">
        <v>774</v>
      </c>
    </row>
    <row r="9649" spans="1:2">
      <c r="A9649" s="1" t="s">
        <v>9761</v>
      </c>
      <c r="B9649" t="s">
        <v>774</v>
      </c>
    </row>
    <row r="9650" spans="1:2">
      <c r="A9650" s="1" t="s">
        <v>9762</v>
      </c>
      <c r="B9650" t="s">
        <v>774</v>
      </c>
    </row>
    <row r="9651" spans="1:2">
      <c r="A9651" s="1" t="s">
        <v>9763</v>
      </c>
      <c r="B9651" t="s">
        <v>774</v>
      </c>
    </row>
    <row r="9652" spans="1:2">
      <c r="A9652" s="1" t="s">
        <v>9764</v>
      </c>
      <c r="B9652" t="s">
        <v>774</v>
      </c>
    </row>
    <row r="9653" spans="1:2">
      <c r="A9653" s="1" t="s">
        <v>9765</v>
      </c>
      <c r="B9653" t="s">
        <v>774</v>
      </c>
    </row>
    <row r="9654" spans="1:2">
      <c r="A9654" s="1" t="s">
        <v>9766</v>
      </c>
      <c r="B9654" t="s">
        <v>774</v>
      </c>
    </row>
    <row r="9655" spans="1:2">
      <c r="A9655" s="1" t="s">
        <v>9767</v>
      </c>
      <c r="B9655" t="s">
        <v>774</v>
      </c>
    </row>
    <row r="9656" spans="1:2">
      <c r="A9656" s="1" t="s">
        <v>9768</v>
      </c>
      <c r="B9656" t="s">
        <v>774</v>
      </c>
    </row>
    <row r="9657" spans="1:2">
      <c r="A9657" s="1" t="s">
        <v>9769</v>
      </c>
      <c r="B9657" t="s">
        <v>774</v>
      </c>
    </row>
    <row r="9658" spans="1:2">
      <c r="A9658" s="1" t="s">
        <v>9770</v>
      </c>
      <c r="B9658" t="s">
        <v>774</v>
      </c>
    </row>
    <row r="9659" spans="1:2">
      <c r="A9659" s="1" t="s">
        <v>9771</v>
      </c>
      <c r="B9659" t="s">
        <v>774</v>
      </c>
    </row>
    <row r="9660" spans="1:2">
      <c r="A9660" s="1" t="s">
        <v>9772</v>
      </c>
      <c r="B9660" t="s">
        <v>774</v>
      </c>
    </row>
    <row r="9661" spans="1:2">
      <c r="A9661" s="1" t="s">
        <v>9773</v>
      </c>
      <c r="B9661" t="s">
        <v>774</v>
      </c>
    </row>
    <row r="9662" spans="1:2">
      <c r="A9662" s="1" t="s">
        <v>9774</v>
      </c>
      <c r="B9662" t="s">
        <v>774</v>
      </c>
    </row>
    <row r="9663" spans="1:2">
      <c r="A9663" s="1" t="s">
        <v>9775</v>
      </c>
      <c r="B9663" t="s">
        <v>774</v>
      </c>
    </row>
    <row r="9664" spans="1:2">
      <c r="A9664" s="1" t="s">
        <v>9776</v>
      </c>
      <c r="B9664" t="s">
        <v>774</v>
      </c>
    </row>
    <row r="9665" spans="1:2">
      <c r="A9665" s="1" t="s">
        <v>9777</v>
      </c>
      <c r="B9665" t="s">
        <v>774</v>
      </c>
    </row>
    <row r="9666" spans="1:2">
      <c r="A9666" s="1" t="s">
        <v>9778</v>
      </c>
      <c r="B9666" t="s">
        <v>774</v>
      </c>
    </row>
    <row r="9667" spans="1:2">
      <c r="A9667" s="1" t="s">
        <v>9779</v>
      </c>
      <c r="B9667" t="s">
        <v>774</v>
      </c>
    </row>
    <row r="9668" spans="1:2">
      <c r="A9668" s="1" t="s">
        <v>9780</v>
      </c>
      <c r="B9668" t="s">
        <v>774</v>
      </c>
    </row>
    <row r="9669" spans="1:2">
      <c r="A9669" s="1" t="s">
        <v>9781</v>
      </c>
      <c r="B9669" t="s">
        <v>774</v>
      </c>
    </row>
    <row r="9670" spans="1:2">
      <c r="A9670" s="1" t="s">
        <v>9782</v>
      </c>
      <c r="B9670" t="s">
        <v>774</v>
      </c>
    </row>
    <row r="9671" spans="1:2">
      <c r="A9671" s="1" t="s">
        <v>9783</v>
      </c>
      <c r="B9671" t="s">
        <v>774</v>
      </c>
    </row>
    <row r="9672" spans="1:2">
      <c r="A9672" s="1" t="s">
        <v>9784</v>
      </c>
      <c r="B9672" t="s">
        <v>774</v>
      </c>
    </row>
    <row r="9673" spans="1:2">
      <c r="A9673" s="1" t="s">
        <v>9785</v>
      </c>
      <c r="B9673" t="s">
        <v>774</v>
      </c>
    </row>
    <row r="9674" spans="1:2">
      <c r="A9674" s="1" t="s">
        <v>9786</v>
      </c>
      <c r="B9674" t="s">
        <v>774</v>
      </c>
    </row>
    <row r="9675" spans="1:2">
      <c r="A9675" s="1" t="s">
        <v>9787</v>
      </c>
      <c r="B9675" t="s">
        <v>774</v>
      </c>
    </row>
    <row r="9676" spans="1:2">
      <c r="A9676" s="1" t="s">
        <v>9788</v>
      </c>
      <c r="B9676" t="s">
        <v>774</v>
      </c>
    </row>
    <row r="9677" spans="1:2">
      <c r="A9677" s="1" t="s">
        <v>9789</v>
      </c>
      <c r="B9677" t="s">
        <v>774</v>
      </c>
    </row>
    <row r="9678" spans="1:2">
      <c r="A9678" s="1" t="s">
        <v>9790</v>
      </c>
      <c r="B9678" t="s">
        <v>774</v>
      </c>
    </row>
    <row r="9679" spans="1:2">
      <c r="A9679" s="1" t="s">
        <v>9791</v>
      </c>
      <c r="B9679" t="s">
        <v>774</v>
      </c>
    </row>
    <row r="9680" spans="1:2">
      <c r="A9680" s="1" t="s">
        <v>9792</v>
      </c>
      <c r="B9680" t="s">
        <v>774</v>
      </c>
    </row>
    <row r="9681" spans="1:2">
      <c r="A9681" s="1" t="s">
        <v>9793</v>
      </c>
      <c r="B9681" t="s">
        <v>774</v>
      </c>
    </row>
    <row r="9682" spans="1:2">
      <c r="A9682" s="1" t="s">
        <v>9794</v>
      </c>
      <c r="B9682" t="s">
        <v>774</v>
      </c>
    </row>
    <row r="9683" spans="1:2">
      <c r="A9683" s="1" t="s">
        <v>9795</v>
      </c>
      <c r="B9683" t="s">
        <v>774</v>
      </c>
    </row>
    <row r="9684" spans="1:2">
      <c r="A9684" s="1" t="s">
        <v>9796</v>
      </c>
      <c r="B9684" t="s">
        <v>774</v>
      </c>
    </row>
    <row r="9685" spans="1:2">
      <c r="A9685" s="1" t="s">
        <v>9797</v>
      </c>
      <c r="B9685" t="s">
        <v>774</v>
      </c>
    </row>
    <row r="9686" spans="1:2">
      <c r="A9686" s="1" t="s">
        <v>9798</v>
      </c>
      <c r="B9686" t="s">
        <v>774</v>
      </c>
    </row>
    <row r="9687" spans="1:2">
      <c r="A9687" s="1" t="s">
        <v>9799</v>
      </c>
      <c r="B9687" t="s">
        <v>774</v>
      </c>
    </row>
    <row r="9688" spans="1:2">
      <c r="A9688" s="1" t="s">
        <v>9800</v>
      </c>
      <c r="B9688" t="s">
        <v>774</v>
      </c>
    </row>
    <row r="9689" spans="1:2">
      <c r="A9689" s="1" t="s">
        <v>9801</v>
      </c>
      <c r="B9689" t="s">
        <v>774</v>
      </c>
    </row>
    <row r="9690" spans="1:2">
      <c r="A9690" s="1" t="s">
        <v>9802</v>
      </c>
      <c r="B9690" t="s">
        <v>774</v>
      </c>
    </row>
    <row r="9691" spans="1:2">
      <c r="A9691" s="1" t="s">
        <v>9803</v>
      </c>
      <c r="B9691" t="s">
        <v>774</v>
      </c>
    </row>
    <row r="9692" spans="1:2">
      <c r="A9692" s="1" t="s">
        <v>9804</v>
      </c>
      <c r="B9692" t="s">
        <v>774</v>
      </c>
    </row>
    <row r="9693" spans="1:2">
      <c r="A9693" s="1" t="s">
        <v>9805</v>
      </c>
      <c r="B9693" t="s">
        <v>774</v>
      </c>
    </row>
    <row r="9694" spans="1:2">
      <c r="A9694" s="1" t="s">
        <v>9806</v>
      </c>
      <c r="B9694" t="s">
        <v>774</v>
      </c>
    </row>
    <row r="9695" spans="1:2">
      <c r="A9695" s="1" t="s">
        <v>9807</v>
      </c>
      <c r="B9695" t="s">
        <v>774</v>
      </c>
    </row>
    <row r="9696" spans="1:2">
      <c r="A9696" s="1" t="s">
        <v>9808</v>
      </c>
      <c r="B9696" t="s">
        <v>774</v>
      </c>
    </row>
    <row r="9697" spans="1:2">
      <c r="A9697" s="1" t="s">
        <v>9809</v>
      </c>
      <c r="B9697" t="s">
        <v>774</v>
      </c>
    </row>
    <row r="9698" spans="1:2">
      <c r="A9698" s="1" t="s">
        <v>9810</v>
      </c>
      <c r="B9698" t="s">
        <v>774</v>
      </c>
    </row>
    <row r="9699" spans="1:2">
      <c r="A9699" s="1" t="s">
        <v>9811</v>
      </c>
      <c r="B9699" t="s">
        <v>774</v>
      </c>
    </row>
    <row r="9700" spans="1:2">
      <c r="A9700" s="1" t="s">
        <v>9812</v>
      </c>
      <c r="B9700" t="s">
        <v>774</v>
      </c>
    </row>
    <row r="9701" spans="1:2">
      <c r="A9701" s="1" t="s">
        <v>9813</v>
      </c>
      <c r="B9701" t="s">
        <v>774</v>
      </c>
    </row>
    <row r="9702" spans="1:2">
      <c r="A9702" s="1" t="s">
        <v>9814</v>
      </c>
      <c r="B9702" t="s">
        <v>774</v>
      </c>
    </row>
    <row r="9703" spans="1:2">
      <c r="A9703" s="1" t="s">
        <v>9815</v>
      </c>
      <c r="B9703" t="s">
        <v>774</v>
      </c>
    </row>
    <row r="9704" spans="1:2">
      <c r="A9704" s="1" t="s">
        <v>9816</v>
      </c>
      <c r="B9704" t="s">
        <v>774</v>
      </c>
    </row>
    <row r="9705" spans="1:2">
      <c r="A9705" s="1" t="s">
        <v>9817</v>
      </c>
      <c r="B9705" t="s">
        <v>774</v>
      </c>
    </row>
    <row r="9706" spans="1:2">
      <c r="A9706" s="1" t="s">
        <v>9818</v>
      </c>
      <c r="B9706" t="s">
        <v>774</v>
      </c>
    </row>
    <row r="9707" spans="1:2">
      <c r="A9707" s="1" t="s">
        <v>9819</v>
      </c>
      <c r="B9707" t="s">
        <v>774</v>
      </c>
    </row>
    <row r="9708" spans="1:2">
      <c r="A9708" s="1" t="s">
        <v>9820</v>
      </c>
      <c r="B9708" t="s">
        <v>774</v>
      </c>
    </row>
    <row r="9709" spans="1:2">
      <c r="A9709" s="1" t="s">
        <v>9821</v>
      </c>
      <c r="B9709" t="s">
        <v>774</v>
      </c>
    </row>
    <row r="9710" spans="1:2">
      <c r="A9710" s="1" t="s">
        <v>9822</v>
      </c>
      <c r="B9710" t="s">
        <v>774</v>
      </c>
    </row>
    <row r="9711" spans="1:2">
      <c r="A9711" s="1" t="s">
        <v>9823</v>
      </c>
      <c r="B9711" t="s">
        <v>774</v>
      </c>
    </row>
    <row r="9712" spans="1:2">
      <c r="A9712" s="1" t="s">
        <v>9824</v>
      </c>
      <c r="B9712" t="s">
        <v>774</v>
      </c>
    </row>
    <row r="9713" spans="1:2">
      <c r="A9713" s="1" t="s">
        <v>9825</v>
      </c>
      <c r="B9713" t="s">
        <v>774</v>
      </c>
    </row>
    <row r="9714" spans="1:2">
      <c r="A9714" s="1" t="s">
        <v>9826</v>
      </c>
      <c r="B9714" t="s">
        <v>774</v>
      </c>
    </row>
    <row r="9715" spans="1:2">
      <c r="A9715" s="1" t="s">
        <v>9827</v>
      </c>
      <c r="B9715" t="s">
        <v>774</v>
      </c>
    </row>
    <row r="9716" spans="1:2">
      <c r="A9716" s="1" t="s">
        <v>9828</v>
      </c>
      <c r="B9716" t="s">
        <v>774</v>
      </c>
    </row>
    <row r="9717" spans="1:2">
      <c r="A9717" s="1" t="s">
        <v>9829</v>
      </c>
      <c r="B9717" t="s">
        <v>774</v>
      </c>
    </row>
    <row r="9718" spans="1:2">
      <c r="A9718" s="1" t="s">
        <v>9830</v>
      </c>
      <c r="B9718" t="s">
        <v>774</v>
      </c>
    </row>
    <row r="9719" spans="1:2">
      <c r="A9719" s="1" t="s">
        <v>9831</v>
      </c>
      <c r="B9719" t="s">
        <v>774</v>
      </c>
    </row>
    <row r="9720" spans="1:2">
      <c r="A9720" s="1" t="s">
        <v>9832</v>
      </c>
      <c r="B9720" t="s">
        <v>774</v>
      </c>
    </row>
    <row r="9721" spans="1:2">
      <c r="A9721" s="1" t="s">
        <v>9833</v>
      </c>
      <c r="B9721" t="s">
        <v>774</v>
      </c>
    </row>
    <row r="9722" spans="1:2">
      <c r="A9722" s="1" t="s">
        <v>9834</v>
      </c>
      <c r="B9722" t="s">
        <v>774</v>
      </c>
    </row>
    <row r="9723" spans="1:2">
      <c r="A9723" s="1" t="s">
        <v>9835</v>
      </c>
      <c r="B9723" t="s">
        <v>774</v>
      </c>
    </row>
    <row r="9724" spans="1:2">
      <c r="A9724" s="1" t="s">
        <v>9836</v>
      </c>
      <c r="B9724" t="s">
        <v>774</v>
      </c>
    </row>
    <row r="9725" spans="1:2">
      <c r="A9725" s="1" t="s">
        <v>9837</v>
      </c>
      <c r="B9725" t="s">
        <v>774</v>
      </c>
    </row>
    <row r="9726" spans="1:2">
      <c r="A9726" s="1" t="s">
        <v>9838</v>
      </c>
      <c r="B9726" t="s">
        <v>774</v>
      </c>
    </row>
    <row r="9727" spans="1:2">
      <c r="A9727" s="1" t="s">
        <v>9839</v>
      </c>
      <c r="B9727" t="s">
        <v>774</v>
      </c>
    </row>
    <row r="9728" spans="1:2">
      <c r="A9728" s="1" t="s">
        <v>9840</v>
      </c>
      <c r="B9728" t="s">
        <v>774</v>
      </c>
    </row>
    <row r="9729" spans="1:2">
      <c r="A9729" s="1" t="s">
        <v>9841</v>
      </c>
      <c r="B9729" t="s">
        <v>774</v>
      </c>
    </row>
    <row r="9730" spans="1:2">
      <c r="A9730" s="1" t="s">
        <v>9842</v>
      </c>
      <c r="B9730" t="s">
        <v>774</v>
      </c>
    </row>
    <row r="9731" spans="1:2">
      <c r="A9731" s="1" t="s">
        <v>9843</v>
      </c>
      <c r="B9731" t="s">
        <v>774</v>
      </c>
    </row>
    <row r="9732" spans="1:2">
      <c r="A9732" s="1" t="s">
        <v>9844</v>
      </c>
      <c r="B9732" t="s">
        <v>774</v>
      </c>
    </row>
    <row r="9733" spans="1:2">
      <c r="A9733" s="1" t="s">
        <v>9845</v>
      </c>
      <c r="B9733" t="s">
        <v>774</v>
      </c>
    </row>
    <row r="9734" spans="1:2">
      <c r="A9734" s="1" t="s">
        <v>9846</v>
      </c>
      <c r="B9734" t="s">
        <v>774</v>
      </c>
    </row>
    <row r="9735" spans="1:2">
      <c r="A9735" s="1" t="s">
        <v>9847</v>
      </c>
      <c r="B9735" t="s">
        <v>774</v>
      </c>
    </row>
    <row r="9736" spans="1:2">
      <c r="A9736" s="1" t="s">
        <v>9848</v>
      </c>
      <c r="B9736" t="s">
        <v>774</v>
      </c>
    </row>
    <row r="9737" spans="1:2">
      <c r="A9737" s="1" t="s">
        <v>9849</v>
      </c>
      <c r="B9737" t="s">
        <v>774</v>
      </c>
    </row>
    <row r="9738" spans="1:2">
      <c r="A9738" s="1" t="s">
        <v>9850</v>
      </c>
      <c r="B9738" t="s">
        <v>774</v>
      </c>
    </row>
    <row r="9739" spans="1:2">
      <c r="A9739" s="1" t="s">
        <v>9851</v>
      </c>
      <c r="B9739" t="s">
        <v>774</v>
      </c>
    </row>
    <row r="9740" spans="1:2">
      <c r="A9740" s="1" t="s">
        <v>9852</v>
      </c>
      <c r="B9740" t="s">
        <v>774</v>
      </c>
    </row>
    <row r="9741" spans="1:2">
      <c r="A9741" s="1" t="s">
        <v>9853</v>
      </c>
      <c r="B9741" t="s">
        <v>774</v>
      </c>
    </row>
    <row r="9742" spans="1:2">
      <c r="A9742" s="1" t="s">
        <v>9854</v>
      </c>
      <c r="B9742" t="s">
        <v>774</v>
      </c>
    </row>
    <row r="9743" spans="1:2">
      <c r="A9743" s="1" t="s">
        <v>9855</v>
      </c>
      <c r="B9743" t="s">
        <v>774</v>
      </c>
    </row>
    <row r="9744" spans="1:2">
      <c r="A9744" s="1" t="s">
        <v>9856</v>
      </c>
      <c r="B9744" t="s">
        <v>774</v>
      </c>
    </row>
    <row r="9745" spans="1:2">
      <c r="A9745" s="1" t="s">
        <v>9857</v>
      </c>
      <c r="B9745" t="s">
        <v>774</v>
      </c>
    </row>
    <row r="9746" spans="1:2">
      <c r="A9746" s="1" t="s">
        <v>9858</v>
      </c>
      <c r="B9746" t="s">
        <v>774</v>
      </c>
    </row>
    <row r="9747" spans="1:2">
      <c r="A9747" s="1" t="s">
        <v>9859</v>
      </c>
      <c r="B9747" t="s">
        <v>774</v>
      </c>
    </row>
    <row r="9748" spans="1:2">
      <c r="A9748" s="1" t="s">
        <v>9860</v>
      </c>
      <c r="B9748" t="s">
        <v>774</v>
      </c>
    </row>
    <row r="9749" spans="1:2">
      <c r="A9749" s="1" t="s">
        <v>9861</v>
      </c>
      <c r="B9749" t="s">
        <v>774</v>
      </c>
    </row>
    <row r="9750" spans="1:2">
      <c r="A9750" s="1" t="s">
        <v>9862</v>
      </c>
      <c r="B9750" t="s">
        <v>774</v>
      </c>
    </row>
    <row r="9751" spans="1:2">
      <c r="A9751" s="1" t="s">
        <v>9863</v>
      </c>
      <c r="B9751" t="s">
        <v>774</v>
      </c>
    </row>
    <row r="9752" spans="1:2">
      <c r="A9752" s="1" t="s">
        <v>9864</v>
      </c>
      <c r="B9752" t="s">
        <v>774</v>
      </c>
    </row>
    <row r="9753" spans="1:2">
      <c r="A9753" s="1" t="s">
        <v>9865</v>
      </c>
      <c r="B9753" t="s">
        <v>774</v>
      </c>
    </row>
    <row r="9754" spans="1:2">
      <c r="A9754" s="1" t="s">
        <v>9866</v>
      </c>
      <c r="B9754" t="s">
        <v>774</v>
      </c>
    </row>
    <row r="9755" spans="1:2">
      <c r="A9755" s="1" t="s">
        <v>9867</v>
      </c>
      <c r="B9755" t="s">
        <v>774</v>
      </c>
    </row>
    <row r="9756" spans="1:2">
      <c r="A9756" s="1" t="s">
        <v>9868</v>
      </c>
      <c r="B9756" t="s">
        <v>774</v>
      </c>
    </row>
    <row r="9757" spans="1:2">
      <c r="A9757" s="1" t="s">
        <v>9869</v>
      </c>
      <c r="B9757" t="s">
        <v>774</v>
      </c>
    </row>
    <row r="9758" spans="1:2">
      <c r="A9758" s="1" t="s">
        <v>9870</v>
      </c>
      <c r="B9758" t="s">
        <v>774</v>
      </c>
    </row>
    <row r="9759" spans="1:2">
      <c r="A9759" s="1" t="s">
        <v>9871</v>
      </c>
      <c r="B9759" t="s">
        <v>774</v>
      </c>
    </row>
    <row r="9760" spans="1:2">
      <c r="A9760" s="1" t="s">
        <v>9872</v>
      </c>
      <c r="B9760" t="s">
        <v>774</v>
      </c>
    </row>
    <row r="9761" spans="1:2">
      <c r="A9761" s="1" t="s">
        <v>9873</v>
      </c>
      <c r="B9761" t="s">
        <v>774</v>
      </c>
    </row>
    <row r="9762" spans="1:2">
      <c r="A9762" s="1" t="s">
        <v>9874</v>
      </c>
      <c r="B9762" t="s">
        <v>774</v>
      </c>
    </row>
    <row r="9763" spans="1:2">
      <c r="A9763" s="1" t="s">
        <v>9875</v>
      </c>
      <c r="B9763" t="s">
        <v>774</v>
      </c>
    </row>
    <row r="9764" spans="1:2">
      <c r="A9764" s="1" t="s">
        <v>9876</v>
      </c>
      <c r="B9764" t="s">
        <v>774</v>
      </c>
    </row>
    <row r="9765" spans="1:2">
      <c r="A9765" s="1" t="s">
        <v>9877</v>
      </c>
      <c r="B9765" t="s">
        <v>774</v>
      </c>
    </row>
    <row r="9766" spans="1:2">
      <c r="A9766" s="1" t="s">
        <v>9878</v>
      </c>
      <c r="B9766" t="s">
        <v>774</v>
      </c>
    </row>
    <row r="9767" spans="1:2">
      <c r="A9767" s="1" t="s">
        <v>9879</v>
      </c>
      <c r="B9767" t="s">
        <v>774</v>
      </c>
    </row>
    <row r="9768" spans="1:2">
      <c r="A9768" s="1" t="s">
        <v>9880</v>
      </c>
      <c r="B9768" t="s">
        <v>774</v>
      </c>
    </row>
    <row r="9769" spans="1:2">
      <c r="A9769" s="1" t="s">
        <v>9881</v>
      </c>
      <c r="B9769" t="s">
        <v>774</v>
      </c>
    </row>
    <row r="9770" spans="1:2">
      <c r="A9770" s="1" t="s">
        <v>9882</v>
      </c>
      <c r="B9770" t="s">
        <v>774</v>
      </c>
    </row>
    <row r="9771" spans="1:2">
      <c r="A9771" s="1" t="s">
        <v>9883</v>
      </c>
      <c r="B9771" t="s">
        <v>774</v>
      </c>
    </row>
    <row r="9772" spans="1:2">
      <c r="A9772" s="1" t="s">
        <v>9884</v>
      </c>
      <c r="B9772" t="s">
        <v>774</v>
      </c>
    </row>
    <row r="9773" spans="1:2">
      <c r="A9773" s="1" t="s">
        <v>9885</v>
      </c>
      <c r="B9773" t="s">
        <v>774</v>
      </c>
    </row>
    <row r="9774" spans="1:2">
      <c r="A9774" s="1" t="s">
        <v>9886</v>
      </c>
      <c r="B9774" t="s">
        <v>774</v>
      </c>
    </row>
    <row r="9775" spans="1:2">
      <c r="A9775" s="1" t="s">
        <v>9887</v>
      </c>
      <c r="B9775" t="s">
        <v>774</v>
      </c>
    </row>
    <row r="9776" spans="1:2">
      <c r="A9776" s="1" t="s">
        <v>9888</v>
      </c>
      <c r="B9776" t="s">
        <v>774</v>
      </c>
    </row>
    <row r="9777" spans="1:2">
      <c r="A9777" s="1" t="s">
        <v>9889</v>
      </c>
      <c r="B9777" t="s">
        <v>774</v>
      </c>
    </row>
    <row r="9778" spans="1:2">
      <c r="A9778" s="1" t="s">
        <v>9890</v>
      </c>
      <c r="B9778" t="s">
        <v>774</v>
      </c>
    </row>
    <row r="9779" spans="1:2">
      <c r="A9779" s="1" t="s">
        <v>9891</v>
      </c>
      <c r="B9779" t="s">
        <v>774</v>
      </c>
    </row>
    <row r="9780" spans="1:2">
      <c r="A9780" s="1" t="s">
        <v>9892</v>
      </c>
      <c r="B9780" t="s">
        <v>774</v>
      </c>
    </row>
    <row r="9781" spans="1:2">
      <c r="A9781" s="1" t="s">
        <v>9893</v>
      </c>
      <c r="B9781" t="s">
        <v>774</v>
      </c>
    </row>
    <row r="9782" spans="1:2">
      <c r="A9782" s="1" t="s">
        <v>9894</v>
      </c>
      <c r="B9782" t="s">
        <v>774</v>
      </c>
    </row>
    <row r="9783" spans="1:2">
      <c r="A9783" s="1" t="s">
        <v>9895</v>
      </c>
      <c r="B9783" t="s">
        <v>774</v>
      </c>
    </row>
    <row r="9784" spans="1:2">
      <c r="A9784" s="1" t="s">
        <v>9896</v>
      </c>
      <c r="B9784" t="s">
        <v>774</v>
      </c>
    </row>
    <row r="9785" spans="1:2">
      <c r="A9785" s="1" t="s">
        <v>9897</v>
      </c>
      <c r="B9785" t="s">
        <v>774</v>
      </c>
    </row>
    <row r="9786" spans="1:2">
      <c r="A9786" s="1" t="s">
        <v>9898</v>
      </c>
      <c r="B9786" t="s">
        <v>774</v>
      </c>
    </row>
    <row r="9787" spans="1:2">
      <c r="A9787" s="1" t="s">
        <v>9899</v>
      </c>
      <c r="B9787" t="s">
        <v>774</v>
      </c>
    </row>
    <row r="9788" spans="1:2">
      <c r="A9788" s="1" t="s">
        <v>9900</v>
      </c>
      <c r="B9788" t="s">
        <v>774</v>
      </c>
    </row>
    <row r="9789" spans="1:2">
      <c r="A9789" s="1" t="s">
        <v>9901</v>
      </c>
      <c r="B9789" t="s">
        <v>774</v>
      </c>
    </row>
    <row r="9790" spans="1:2">
      <c r="A9790" s="1" t="s">
        <v>9902</v>
      </c>
      <c r="B9790" t="s">
        <v>774</v>
      </c>
    </row>
    <row r="9791" spans="1:2">
      <c r="A9791" s="1" t="s">
        <v>9903</v>
      </c>
      <c r="B9791" t="s">
        <v>774</v>
      </c>
    </row>
    <row r="9792" spans="1:2">
      <c r="A9792" s="1" t="s">
        <v>9904</v>
      </c>
      <c r="B9792" t="s">
        <v>774</v>
      </c>
    </row>
    <row r="9793" spans="1:2">
      <c r="A9793" s="1" t="s">
        <v>9905</v>
      </c>
      <c r="B9793" t="s">
        <v>774</v>
      </c>
    </row>
    <row r="9794" spans="1:2">
      <c r="A9794" s="1" t="s">
        <v>9906</v>
      </c>
      <c r="B9794" t="s">
        <v>774</v>
      </c>
    </row>
    <row r="9795" spans="1:2">
      <c r="A9795" s="1" t="s">
        <v>9907</v>
      </c>
      <c r="B9795" t="s">
        <v>774</v>
      </c>
    </row>
    <row r="9796" spans="1:2">
      <c r="A9796" s="1" t="s">
        <v>9908</v>
      </c>
      <c r="B9796" t="s">
        <v>774</v>
      </c>
    </row>
    <row r="9797" spans="1:2">
      <c r="A9797" s="1" t="s">
        <v>9909</v>
      </c>
      <c r="B9797" t="s">
        <v>774</v>
      </c>
    </row>
    <row r="9798" spans="1:2">
      <c r="A9798" s="1" t="s">
        <v>9910</v>
      </c>
      <c r="B9798" t="s">
        <v>774</v>
      </c>
    </row>
    <row r="9799" spans="1:2">
      <c r="A9799" s="1" t="s">
        <v>9911</v>
      </c>
      <c r="B9799" t="s">
        <v>774</v>
      </c>
    </row>
    <row r="9800" spans="1:2">
      <c r="A9800" s="1" t="s">
        <v>9912</v>
      </c>
      <c r="B9800" t="s">
        <v>774</v>
      </c>
    </row>
    <row r="9801" spans="1:2">
      <c r="A9801" s="1" t="s">
        <v>9913</v>
      </c>
      <c r="B9801" t="s">
        <v>774</v>
      </c>
    </row>
    <row r="9802" spans="1:2">
      <c r="A9802" s="1" t="s">
        <v>9914</v>
      </c>
      <c r="B9802" t="s">
        <v>774</v>
      </c>
    </row>
    <row r="9803" spans="1:2">
      <c r="A9803" s="1" t="s">
        <v>9915</v>
      </c>
      <c r="B9803" t="s">
        <v>774</v>
      </c>
    </row>
    <row r="9804" spans="1:2">
      <c r="A9804" s="1" t="s">
        <v>9916</v>
      </c>
      <c r="B9804" t="s">
        <v>774</v>
      </c>
    </row>
    <row r="9805" spans="1:2">
      <c r="A9805" s="1" t="s">
        <v>9917</v>
      </c>
      <c r="B9805" t="s">
        <v>774</v>
      </c>
    </row>
    <row r="9806" spans="1:2">
      <c r="A9806" s="1" t="s">
        <v>9918</v>
      </c>
      <c r="B9806" t="s">
        <v>774</v>
      </c>
    </row>
    <row r="9807" spans="1:2">
      <c r="A9807" s="1" t="s">
        <v>9919</v>
      </c>
      <c r="B9807" t="s">
        <v>774</v>
      </c>
    </row>
    <row r="9808" spans="1:2">
      <c r="A9808" s="1" t="s">
        <v>9920</v>
      </c>
      <c r="B9808" t="s">
        <v>774</v>
      </c>
    </row>
    <row r="9809" spans="1:2">
      <c r="A9809" s="1" t="s">
        <v>9921</v>
      </c>
      <c r="B9809" t="s">
        <v>774</v>
      </c>
    </row>
    <row r="9810" spans="1:2">
      <c r="A9810" s="1" t="s">
        <v>9922</v>
      </c>
      <c r="B9810" t="s">
        <v>774</v>
      </c>
    </row>
    <row r="9811" spans="1:2">
      <c r="A9811" s="1" t="s">
        <v>9923</v>
      </c>
      <c r="B9811" t="s">
        <v>774</v>
      </c>
    </row>
    <row r="9812" spans="1:2">
      <c r="A9812" s="1" t="s">
        <v>9924</v>
      </c>
      <c r="B9812" t="s">
        <v>774</v>
      </c>
    </row>
    <row r="9813" spans="1:2">
      <c r="A9813" s="1" t="s">
        <v>9925</v>
      </c>
      <c r="B9813" t="s">
        <v>774</v>
      </c>
    </row>
    <row r="9814" spans="1:2">
      <c r="A9814" s="1" t="s">
        <v>9926</v>
      </c>
      <c r="B9814" t="s">
        <v>774</v>
      </c>
    </row>
    <row r="9815" spans="1:2">
      <c r="A9815" s="1" t="s">
        <v>9927</v>
      </c>
      <c r="B9815" t="s">
        <v>774</v>
      </c>
    </row>
    <row r="9816" spans="1:2">
      <c r="A9816" s="1" t="s">
        <v>9928</v>
      </c>
      <c r="B9816" t="s">
        <v>774</v>
      </c>
    </row>
    <row r="9817" spans="1:2">
      <c r="A9817" s="1" t="s">
        <v>9929</v>
      </c>
      <c r="B9817" t="s">
        <v>774</v>
      </c>
    </row>
    <row r="9818" spans="1:2">
      <c r="A9818" s="1" t="s">
        <v>9930</v>
      </c>
      <c r="B9818" t="s">
        <v>774</v>
      </c>
    </row>
    <row r="9819" spans="1:2">
      <c r="A9819" s="1" t="s">
        <v>9931</v>
      </c>
      <c r="B9819" t="s">
        <v>774</v>
      </c>
    </row>
    <row r="9820" spans="1:2">
      <c r="A9820" s="1" t="s">
        <v>9932</v>
      </c>
      <c r="B9820" t="s">
        <v>774</v>
      </c>
    </row>
    <row r="9821" spans="1:2">
      <c r="A9821" s="1" t="s">
        <v>9933</v>
      </c>
      <c r="B9821" t="s">
        <v>774</v>
      </c>
    </row>
    <row r="9822" spans="1:2">
      <c r="A9822" s="1" t="s">
        <v>9934</v>
      </c>
      <c r="B9822" t="s">
        <v>774</v>
      </c>
    </row>
    <row r="9823" spans="1:2">
      <c r="A9823" s="1" t="s">
        <v>9935</v>
      </c>
      <c r="B9823" t="s">
        <v>774</v>
      </c>
    </row>
    <row r="9824" spans="1:2">
      <c r="A9824" s="1" t="s">
        <v>9936</v>
      </c>
      <c r="B9824" t="s">
        <v>774</v>
      </c>
    </row>
    <row r="9825" spans="1:2">
      <c r="A9825" s="1" t="s">
        <v>9937</v>
      </c>
      <c r="B9825" t="s">
        <v>774</v>
      </c>
    </row>
    <row r="9826" spans="1:2">
      <c r="A9826" s="1" t="s">
        <v>9938</v>
      </c>
      <c r="B9826" t="s">
        <v>774</v>
      </c>
    </row>
    <row r="9827" spans="1:2">
      <c r="A9827" s="1" t="s">
        <v>9939</v>
      </c>
      <c r="B9827" t="s">
        <v>774</v>
      </c>
    </row>
    <row r="9828" spans="1:2">
      <c r="A9828" s="1" t="s">
        <v>9940</v>
      </c>
      <c r="B9828" t="s">
        <v>774</v>
      </c>
    </row>
    <row r="9829" spans="1:2">
      <c r="A9829" s="1" t="s">
        <v>9941</v>
      </c>
      <c r="B9829" t="s">
        <v>774</v>
      </c>
    </row>
    <row r="9830" spans="1:2">
      <c r="A9830" s="1" t="s">
        <v>9942</v>
      </c>
      <c r="B9830" t="s">
        <v>774</v>
      </c>
    </row>
    <row r="9831" spans="1:2">
      <c r="A9831" s="1" t="s">
        <v>9943</v>
      </c>
      <c r="B9831" t="s">
        <v>774</v>
      </c>
    </row>
    <row r="9832" spans="1:2">
      <c r="A9832" s="1" t="s">
        <v>9944</v>
      </c>
      <c r="B9832" t="s">
        <v>774</v>
      </c>
    </row>
    <row r="9833" spans="1:2">
      <c r="A9833" s="1" t="s">
        <v>9945</v>
      </c>
      <c r="B9833" t="s">
        <v>774</v>
      </c>
    </row>
    <row r="9834" spans="1:2">
      <c r="A9834" s="1" t="s">
        <v>9946</v>
      </c>
      <c r="B9834" t="s">
        <v>774</v>
      </c>
    </row>
    <row r="9835" spans="1:2">
      <c r="A9835" s="1" t="s">
        <v>9947</v>
      </c>
      <c r="B9835" t="s">
        <v>774</v>
      </c>
    </row>
    <row r="9836" spans="1:2">
      <c r="A9836" s="1" t="s">
        <v>9948</v>
      </c>
      <c r="B9836" t="s">
        <v>774</v>
      </c>
    </row>
    <row r="9837" spans="1:2">
      <c r="A9837" s="1" t="s">
        <v>9949</v>
      </c>
      <c r="B9837" t="s">
        <v>774</v>
      </c>
    </row>
    <row r="9838" spans="1:2">
      <c r="A9838" s="1" t="s">
        <v>9950</v>
      </c>
      <c r="B9838" t="s">
        <v>774</v>
      </c>
    </row>
    <row r="9839" spans="1:2">
      <c r="A9839" s="1" t="s">
        <v>9951</v>
      </c>
      <c r="B9839" t="s">
        <v>774</v>
      </c>
    </row>
    <row r="9840" spans="1:2">
      <c r="A9840" s="1" t="s">
        <v>9952</v>
      </c>
      <c r="B9840" t="s">
        <v>774</v>
      </c>
    </row>
    <row r="9841" spans="1:2">
      <c r="A9841" s="1" t="s">
        <v>9953</v>
      </c>
      <c r="B9841" t="s">
        <v>774</v>
      </c>
    </row>
    <row r="9842" spans="1:2">
      <c r="A9842" s="1" t="s">
        <v>9954</v>
      </c>
      <c r="B9842" t="s">
        <v>774</v>
      </c>
    </row>
    <row r="9843" spans="1:2">
      <c r="A9843" s="1" t="s">
        <v>9955</v>
      </c>
      <c r="B9843" t="s">
        <v>774</v>
      </c>
    </row>
    <row r="9844" spans="1:2">
      <c r="A9844" s="1" t="s">
        <v>9956</v>
      </c>
      <c r="B9844" t="s">
        <v>774</v>
      </c>
    </row>
    <row r="9845" spans="1:2">
      <c r="A9845" s="1" t="s">
        <v>9957</v>
      </c>
      <c r="B9845" t="s">
        <v>774</v>
      </c>
    </row>
    <row r="9846" spans="1:2">
      <c r="A9846" s="1" t="s">
        <v>9958</v>
      </c>
      <c r="B9846" t="s">
        <v>774</v>
      </c>
    </row>
    <row r="9847" spans="1:2">
      <c r="A9847" s="1" t="s">
        <v>9959</v>
      </c>
      <c r="B9847" t="s">
        <v>774</v>
      </c>
    </row>
    <row r="9848" spans="1:2">
      <c r="A9848" s="1" t="s">
        <v>9960</v>
      </c>
      <c r="B9848" t="s">
        <v>774</v>
      </c>
    </row>
    <row r="9849" spans="1:2">
      <c r="A9849" s="1" t="s">
        <v>9961</v>
      </c>
      <c r="B9849" t="s">
        <v>774</v>
      </c>
    </row>
    <row r="9850" spans="1:2">
      <c r="A9850" s="1" t="s">
        <v>9962</v>
      </c>
      <c r="B9850" t="s">
        <v>774</v>
      </c>
    </row>
    <row r="9851" spans="1:2">
      <c r="A9851" s="1" t="s">
        <v>9963</v>
      </c>
      <c r="B9851" t="s">
        <v>774</v>
      </c>
    </row>
    <row r="9852" spans="1:2">
      <c r="A9852" s="1" t="s">
        <v>9964</v>
      </c>
      <c r="B9852" t="s">
        <v>774</v>
      </c>
    </row>
    <row r="9853" spans="1:2">
      <c r="A9853" s="1" t="s">
        <v>9965</v>
      </c>
      <c r="B9853" t="s">
        <v>774</v>
      </c>
    </row>
    <row r="9854" spans="1:2">
      <c r="A9854" s="1" t="s">
        <v>9966</v>
      </c>
      <c r="B9854" t="s">
        <v>774</v>
      </c>
    </row>
    <row r="9855" spans="1:2">
      <c r="A9855" s="1" t="s">
        <v>9967</v>
      </c>
      <c r="B9855" t="s">
        <v>774</v>
      </c>
    </row>
    <row r="9856" spans="1:2">
      <c r="A9856" s="1" t="s">
        <v>9968</v>
      </c>
      <c r="B9856" t="s">
        <v>774</v>
      </c>
    </row>
    <row r="9857" spans="1:2">
      <c r="A9857" s="1" t="s">
        <v>9969</v>
      </c>
      <c r="B9857" t="s">
        <v>774</v>
      </c>
    </row>
    <row r="9858" spans="1:2">
      <c r="A9858" s="1" t="s">
        <v>9970</v>
      </c>
      <c r="B9858" t="s">
        <v>774</v>
      </c>
    </row>
    <row r="9859" spans="1:2">
      <c r="A9859" s="1" t="s">
        <v>9971</v>
      </c>
      <c r="B9859" t="s">
        <v>774</v>
      </c>
    </row>
    <row r="9860" spans="1:2">
      <c r="A9860" s="1" t="s">
        <v>9972</v>
      </c>
      <c r="B9860" t="s">
        <v>774</v>
      </c>
    </row>
    <row r="9861" spans="1:2">
      <c r="A9861" s="1" t="s">
        <v>9973</v>
      </c>
      <c r="B9861" t="s">
        <v>774</v>
      </c>
    </row>
    <row r="9862" spans="1:2">
      <c r="A9862" s="1" t="s">
        <v>9974</v>
      </c>
      <c r="B9862" t="s">
        <v>774</v>
      </c>
    </row>
    <row r="9863" spans="1:2">
      <c r="A9863" s="1" t="s">
        <v>9975</v>
      </c>
      <c r="B9863" t="s">
        <v>774</v>
      </c>
    </row>
    <row r="9864" spans="1:2">
      <c r="A9864" s="1" t="s">
        <v>9976</v>
      </c>
      <c r="B9864" t="s">
        <v>774</v>
      </c>
    </row>
    <row r="9865" spans="1:2">
      <c r="A9865" s="1" t="s">
        <v>9977</v>
      </c>
      <c r="B9865" t="s">
        <v>774</v>
      </c>
    </row>
    <row r="9866" spans="1:2">
      <c r="A9866" s="1" t="s">
        <v>9978</v>
      </c>
      <c r="B9866" t="s">
        <v>774</v>
      </c>
    </row>
    <row r="9867" spans="1:2">
      <c r="A9867" s="1" t="s">
        <v>9979</v>
      </c>
      <c r="B9867" t="s">
        <v>774</v>
      </c>
    </row>
    <row r="9868" spans="1:2">
      <c r="A9868" s="1" t="s">
        <v>9980</v>
      </c>
      <c r="B9868" t="s">
        <v>774</v>
      </c>
    </row>
    <row r="9869" spans="1:2">
      <c r="A9869" s="1" t="s">
        <v>9981</v>
      </c>
      <c r="B9869" t="s">
        <v>774</v>
      </c>
    </row>
    <row r="9870" spans="1:2">
      <c r="A9870" s="1" t="s">
        <v>9982</v>
      </c>
      <c r="B9870" t="s">
        <v>774</v>
      </c>
    </row>
    <row r="9871" spans="1:2">
      <c r="A9871" s="1" t="s">
        <v>9983</v>
      </c>
      <c r="B9871" t="s">
        <v>774</v>
      </c>
    </row>
    <row r="9872" spans="1:2">
      <c r="A9872" s="1" t="s">
        <v>9984</v>
      </c>
      <c r="B9872" t="s">
        <v>774</v>
      </c>
    </row>
    <row r="9873" spans="1:2">
      <c r="A9873" s="1" t="s">
        <v>9985</v>
      </c>
      <c r="B9873" t="s">
        <v>774</v>
      </c>
    </row>
    <row r="9874" spans="1:2">
      <c r="A9874" s="1" t="s">
        <v>9986</v>
      </c>
      <c r="B9874" t="s">
        <v>774</v>
      </c>
    </row>
    <row r="9875" spans="1:2">
      <c r="A9875" s="1" t="s">
        <v>9987</v>
      </c>
      <c r="B9875" t="s">
        <v>774</v>
      </c>
    </row>
    <row r="9876" spans="1:2">
      <c r="A9876" s="1" t="s">
        <v>9988</v>
      </c>
      <c r="B9876" t="s">
        <v>774</v>
      </c>
    </row>
    <row r="9877" spans="1:2">
      <c r="A9877" s="1" t="s">
        <v>9989</v>
      </c>
      <c r="B9877" t="s">
        <v>774</v>
      </c>
    </row>
    <row r="9878" spans="1:2">
      <c r="A9878" s="1" t="s">
        <v>9990</v>
      </c>
      <c r="B9878" t="s">
        <v>774</v>
      </c>
    </row>
    <row r="9879" spans="1:2">
      <c r="A9879" s="1" t="s">
        <v>9991</v>
      </c>
      <c r="B9879" t="s">
        <v>774</v>
      </c>
    </row>
    <row r="9880" spans="1:2">
      <c r="A9880" s="1" t="s">
        <v>9992</v>
      </c>
      <c r="B9880" t="s">
        <v>774</v>
      </c>
    </row>
    <row r="9881" spans="1:2">
      <c r="A9881" s="1" t="s">
        <v>9993</v>
      </c>
      <c r="B9881" t="s">
        <v>774</v>
      </c>
    </row>
    <row r="9882" spans="1:2">
      <c r="A9882" s="1" t="s">
        <v>9994</v>
      </c>
      <c r="B9882" t="s">
        <v>774</v>
      </c>
    </row>
    <row r="9883" spans="1:2">
      <c r="A9883" s="1" t="s">
        <v>9995</v>
      </c>
      <c r="B9883" t="s">
        <v>774</v>
      </c>
    </row>
    <row r="9884" spans="1:2">
      <c r="A9884" s="1" t="s">
        <v>9996</v>
      </c>
      <c r="B9884" t="s">
        <v>774</v>
      </c>
    </row>
    <row r="9885" spans="1:2">
      <c r="A9885" s="1" t="s">
        <v>9997</v>
      </c>
      <c r="B9885" t="s">
        <v>774</v>
      </c>
    </row>
    <row r="9886" spans="1:2">
      <c r="A9886" s="1" t="s">
        <v>9998</v>
      </c>
      <c r="B9886" t="s">
        <v>774</v>
      </c>
    </row>
    <row r="9887" spans="1:2">
      <c r="A9887" s="1" t="s">
        <v>9999</v>
      </c>
      <c r="B9887" t="s">
        <v>774</v>
      </c>
    </row>
    <row r="9888" spans="1:2">
      <c r="A9888" s="1" t="s">
        <v>10000</v>
      </c>
      <c r="B9888" t="s">
        <v>774</v>
      </c>
    </row>
    <row r="9889" spans="1:2">
      <c r="A9889" s="1" t="s">
        <v>10001</v>
      </c>
      <c r="B9889" t="s">
        <v>774</v>
      </c>
    </row>
    <row r="9890" spans="1:2">
      <c r="A9890" s="1" t="s">
        <v>10002</v>
      </c>
      <c r="B9890" t="s">
        <v>774</v>
      </c>
    </row>
    <row r="9891" spans="1:2">
      <c r="A9891" s="1" t="s">
        <v>10003</v>
      </c>
      <c r="B9891" t="s">
        <v>774</v>
      </c>
    </row>
    <row r="9892" spans="1:2">
      <c r="A9892" s="1" t="s">
        <v>10004</v>
      </c>
      <c r="B9892" t="s">
        <v>774</v>
      </c>
    </row>
    <row r="9893" spans="1:2">
      <c r="A9893" s="1" t="s">
        <v>10005</v>
      </c>
      <c r="B9893" t="s">
        <v>774</v>
      </c>
    </row>
    <row r="9894" spans="1:2">
      <c r="A9894" s="1" t="s">
        <v>10006</v>
      </c>
      <c r="B9894" t="s">
        <v>774</v>
      </c>
    </row>
    <row r="9895" spans="1:2">
      <c r="A9895" s="1" t="s">
        <v>10007</v>
      </c>
      <c r="B9895" t="s">
        <v>774</v>
      </c>
    </row>
    <row r="9896" spans="1:2">
      <c r="A9896" s="1" t="s">
        <v>10008</v>
      </c>
      <c r="B9896" t="s">
        <v>774</v>
      </c>
    </row>
    <row r="9897" spans="1:2">
      <c r="A9897" s="1" t="s">
        <v>10009</v>
      </c>
      <c r="B9897" t="s">
        <v>774</v>
      </c>
    </row>
    <row r="9898" spans="1:2">
      <c r="A9898" s="1" t="s">
        <v>10010</v>
      </c>
      <c r="B9898" t="s">
        <v>774</v>
      </c>
    </row>
    <row r="9899" spans="1:2">
      <c r="A9899" s="1" t="s">
        <v>10011</v>
      </c>
      <c r="B9899" t="s">
        <v>774</v>
      </c>
    </row>
    <row r="9900" spans="1:2">
      <c r="A9900" s="1" t="s">
        <v>10012</v>
      </c>
      <c r="B9900" t="s">
        <v>774</v>
      </c>
    </row>
    <row r="9901" spans="1:2">
      <c r="A9901" s="1" t="s">
        <v>10013</v>
      </c>
      <c r="B9901" t="s">
        <v>774</v>
      </c>
    </row>
    <row r="9902" spans="1:2">
      <c r="A9902" s="1" t="s">
        <v>10014</v>
      </c>
      <c r="B9902" t="s">
        <v>774</v>
      </c>
    </row>
    <row r="9903" spans="1:2">
      <c r="A9903" s="1" t="s">
        <v>10015</v>
      </c>
      <c r="B9903" t="s">
        <v>774</v>
      </c>
    </row>
    <row r="9904" spans="1:2">
      <c r="A9904" s="1" t="s">
        <v>10016</v>
      </c>
      <c r="B9904" t="s">
        <v>774</v>
      </c>
    </row>
    <row r="9905" spans="1:2">
      <c r="A9905" s="1" t="s">
        <v>10017</v>
      </c>
      <c r="B9905" t="s">
        <v>774</v>
      </c>
    </row>
    <row r="9906" spans="1:2">
      <c r="A9906" s="1" t="s">
        <v>10018</v>
      </c>
      <c r="B9906" t="s">
        <v>774</v>
      </c>
    </row>
    <row r="9907" spans="1:2">
      <c r="A9907" s="1" t="s">
        <v>10019</v>
      </c>
      <c r="B9907" t="s">
        <v>774</v>
      </c>
    </row>
    <row r="9908" spans="1:2">
      <c r="A9908" s="1" t="s">
        <v>10020</v>
      </c>
      <c r="B9908" t="s">
        <v>774</v>
      </c>
    </row>
    <row r="9909" spans="1:2">
      <c r="A9909" s="1" t="s">
        <v>10021</v>
      </c>
      <c r="B9909" t="s">
        <v>774</v>
      </c>
    </row>
    <row r="9910" spans="1:2">
      <c r="A9910" s="1" t="s">
        <v>10022</v>
      </c>
      <c r="B9910" t="s">
        <v>774</v>
      </c>
    </row>
    <row r="9911" spans="1:2">
      <c r="A9911" s="1" t="s">
        <v>10023</v>
      </c>
      <c r="B9911" t="s">
        <v>774</v>
      </c>
    </row>
    <row r="9912" spans="1:2">
      <c r="A9912" s="1" t="s">
        <v>10024</v>
      </c>
      <c r="B9912" t="s">
        <v>774</v>
      </c>
    </row>
    <row r="9913" spans="1:2">
      <c r="A9913" s="1" t="s">
        <v>10025</v>
      </c>
      <c r="B9913" t="s">
        <v>774</v>
      </c>
    </row>
    <row r="9914" spans="1:2">
      <c r="A9914" s="1" t="s">
        <v>10026</v>
      </c>
      <c r="B9914" t="s">
        <v>774</v>
      </c>
    </row>
    <row r="9915" spans="1:2">
      <c r="A9915" s="1" t="s">
        <v>10027</v>
      </c>
      <c r="B9915" t="s">
        <v>774</v>
      </c>
    </row>
    <row r="9916" spans="1:2">
      <c r="A9916" s="1" t="s">
        <v>10028</v>
      </c>
      <c r="B9916" t="s">
        <v>774</v>
      </c>
    </row>
    <row r="9917" spans="1:2">
      <c r="A9917" s="1" t="s">
        <v>10029</v>
      </c>
      <c r="B9917" t="s">
        <v>774</v>
      </c>
    </row>
    <row r="9918" spans="1:2">
      <c r="A9918" s="1" t="s">
        <v>10030</v>
      </c>
      <c r="B9918" t="s">
        <v>774</v>
      </c>
    </row>
    <row r="9919" spans="1:2">
      <c r="A9919" s="1" t="s">
        <v>10031</v>
      </c>
      <c r="B9919" t="s">
        <v>774</v>
      </c>
    </row>
    <row r="9920" spans="1:2">
      <c r="A9920" s="1" t="s">
        <v>10032</v>
      </c>
      <c r="B9920" t="s">
        <v>774</v>
      </c>
    </row>
    <row r="9921" spans="1:2">
      <c r="A9921" s="1" t="s">
        <v>10033</v>
      </c>
      <c r="B9921" t="s">
        <v>774</v>
      </c>
    </row>
    <row r="9922" spans="1:2">
      <c r="A9922" s="1" t="s">
        <v>10034</v>
      </c>
      <c r="B9922" t="s">
        <v>774</v>
      </c>
    </row>
    <row r="9923" spans="1:2">
      <c r="A9923" s="1" t="s">
        <v>10035</v>
      </c>
      <c r="B9923" t="s">
        <v>774</v>
      </c>
    </row>
    <row r="9924" spans="1:2">
      <c r="A9924" s="1" t="s">
        <v>10036</v>
      </c>
      <c r="B9924" t="s">
        <v>774</v>
      </c>
    </row>
    <row r="9925" spans="1:2">
      <c r="A9925" s="1" t="s">
        <v>10037</v>
      </c>
      <c r="B9925" t="s">
        <v>774</v>
      </c>
    </row>
    <row r="9926" spans="1:2">
      <c r="A9926" s="1" t="s">
        <v>10038</v>
      </c>
      <c r="B9926" t="s">
        <v>774</v>
      </c>
    </row>
    <row r="9927" spans="1:2">
      <c r="A9927" s="1" t="s">
        <v>10039</v>
      </c>
      <c r="B9927" t="s">
        <v>774</v>
      </c>
    </row>
    <row r="9928" spans="1:2">
      <c r="A9928" s="1" t="s">
        <v>10040</v>
      </c>
      <c r="B9928" t="s">
        <v>774</v>
      </c>
    </row>
    <row r="9929" spans="1:2">
      <c r="A9929" s="1" t="s">
        <v>10041</v>
      </c>
      <c r="B9929" t="s">
        <v>774</v>
      </c>
    </row>
    <row r="9930" spans="1:2">
      <c r="A9930" s="1" t="s">
        <v>10042</v>
      </c>
      <c r="B9930" t="s">
        <v>774</v>
      </c>
    </row>
    <row r="9931" spans="1:2">
      <c r="A9931" s="1" t="s">
        <v>10043</v>
      </c>
      <c r="B9931" t="s">
        <v>774</v>
      </c>
    </row>
    <row r="9932" spans="1:2">
      <c r="A9932" s="1" t="s">
        <v>10044</v>
      </c>
      <c r="B9932" t="s">
        <v>774</v>
      </c>
    </row>
    <row r="9933" spans="1:2">
      <c r="A9933" s="1" t="s">
        <v>10045</v>
      </c>
      <c r="B9933" t="s">
        <v>774</v>
      </c>
    </row>
    <row r="9934" spans="1:2">
      <c r="A9934" s="1" t="s">
        <v>10046</v>
      </c>
      <c r="B9934" t="s">
        <v>774</v>
      </c>
    </row>
    <row r="9935" spans="1:2">
      <c r="A9935" s="1" t="s">
        <v>10047</v>
      </c>
      <c r="B9935" t="s">
        <v>774</v>
      </c>
    </row>
    <row r="9936" spans="1:2">
      <c r="A9936" s="1" t="s">
        <v>10048</v>
      </c>
      <c r="B9936" t="s">
        <v>774</v>
      </c>
    </row>
    <row r="9937" spans="1:2">
      <c r="A9937" s="1" t="s">
        <v>10049</v>
      </c>
      <c r="B9937" t="s">
        <v>774</v>
      </c>
    </row>
    <row r="9938" spans="1:2">
      <c r="A9938" s="1" t="s">
        <v>10050</v>
      </c>
      <c r="B9938" t="s">
        <v>774</v>
      </c>
    </row>
    <row r="9939" spans="1:2">
      <c r="A9939" s="1" t="s">
        <v>10051</v>
      </c>
      <c r="B9939" t="s">
        <v>774</v>
      </c>
    </row>
    <row r="9940" spans="1:2">
      <c r="A9940" s="1" t="s">
        <v>10052</v>
      </c>
      <c r="B9940" t="s">
        <v>774</v>
      </c>
    </row>
    <row r="9941" spans="1:2">
      <c r="A9941" s="1" t="s">
        <v>10053</v>
      </c>
      <c r="B9941" t="s">
        <v>774</v>
      </c>
    </row>
    <row r="9942" spans="1:2">
      <c r="A9942" s="1" t="s">
        <v>10054</v>
      </c>
      <c r="B9942" t="s">
        <v>774</v>
      </c>
    </row>
    <row r="9943" spans="1:2">
      <c r="A9943" s="1" t="s">
        <v>10055</v>
      </c>
      <c r="B9943" t="s">
        <v>774</v>
      </c>
    </row>
    <row r="9944" spans="1:2">
      <c r="A9944" s="1" t="s">
        <v>10056</v>
      </c>
      <c r="B9944" t="s">
        <v>774</v>
      </c>
    </row>
    <row r="9945" spans="1:2">
      <c r="A9945" s="1" t="s">
        <v>10057</v>
      </c>
      <c r="B9945" t="s">
        <v>774</v>
      </c>
    </row>
    <row r="9946" spans="1:2">
      <c r="A9946" s="1" t="s">
        <v>10058</v>
      </c>
      <c r="B9946" t="s">
        <v>774</v>
      </c>
    </row>
    <row r="9947" spans="1:2">
      <c r="A9947" s="1" t="s">
        <v>10059</v>
      </c>
      <c r="B9947" t="s">
        <v>774</v>
      </c>
    </row>
    <row r="9948" spans="1:2">
      <c r="A9948" s="1" t="s">
        <v>10060</v>
      </c>
      <c r="B9948" t="s">
        <v>774</v>
      </c>
    </row>
    <row r="9949" spans="1:2">
      <c r="A9949" s="1" t="s">
        <v>10061</v>
      </c>
      <c r="B9949" t="s">
        <v>774</v>
      </c>
    </row>
    <row r="9950" spans="1:2">
      <c r="A9950" s="1" t="s">
        <v>10062</v>
      </c>
      <c r="B9950" t="s">
        <v>774</v>
      </c>
    </row>
    <row r="9951" spans="1:2">
      <c r="A9951" s="1" t="s">
        <v>10063</v>
      </c>
      <c r="B9951" t="s">
        <v>774</v>
      </c>
    </row>
    <row r="9952" spans="1:2">
      <c r="A9952" s="1" t="s">
        <v>10064</v>
      </c>
      <c r="B9952" t="s">
        <v>774</v>
      </c>
    </row>
    <row r="9953" spans="1:2">
      <c r="A9953" s="1" t="s">
        <v>10065</v>
      </c>
      <c r="B9953" t="s">
        <v>774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774</v>
      </c>
    </row>
    <row r="9956" spans="1:2">
      <c r="A9956" s="1" t="s">
        <v>10068</v>
      </c>
      <c r="B9956" t="s">
        <v>774</v>
      </c>
    </row>
    <row r="9957" spans="1:2">
      <c r="A9957" s="1" t="s">
        <v>10069</v>
      </c>
      <c r="B9957" t="s">
        <v>774</v>
      </c>
    </row>
    <row r="9958" spans="1:2">
      <c r="A9958" s="1" t="s">
        <v>10070</v>
      </c>
      <c r="B9958" t="s">
        <v>774</v>
      </c>
    </row>
    <row r="9959" spans="1:2">
      <c r="A9959" s="1" t="s">
        <v>10071</v>
      </c>
      <c r="B9959" t="s">
        <v>774</v>
      </c>
    </row>
    <row r="9960" spans="1:2">
      <c r="A9960" s="1" t="s">
        <v>10072</v>
      </c>
      <c r="B9960" t="s">
        <v>774</v>
      </c>
    </row>
    <row r="9961" spans="1:2">
      <c r="A9961" s="1" t="s">
        <v>10073</v>
      </c>
      <c r="B9961" t="s">
        <v>774</v>
      </c>
    </row>
    <row r="9962" spans="1:2">
      <c r="A9962" s="1" t="s">
        <v>10074</v>
      </c>
      <c r="B9962" t="s">
        <v>774</v>
      </c>
    </row>
    <row r="9963" spans="1:2">
      <c r="A9963" s="1" t="s">
        <v>10075</v>
      </c>
      <c r="B9963" t="s">
        <v>774</v>
      </c>
    </row>
    <row r="9964" spans="1:2">
      <c r="A9964" s="1" t="s">
        <v>10076</v>
      </c>
      <c r="B9964" t="s">
        <v>774</v>
      </c>
    </row>
    <row r="9965" spans="1:2">
      <c r="A9965" s="1" t="s">
        <v>10077</v>
      </c>
      <c r="B9965" t="s">
        <v>774</v>
      </c>
    </row>
    <row r="9966" spans="1:2">
      <c r="A9966" s="1" t="s">
        <v>10078</v>
      </c>
      <c r="B9966" t="s">
        <v>774</v>
      </c>
    </row>
    <row r="9967" spans="1:2">
      <c r="A9967" s="1" t="s">
        <v>10079</v>
      </c>
      <c r="B9967" t="s">
        <v>774</v>
      </c>
    </row>
    <row r="9968" spans="1:2">
      <c r="A9968" s="1" t="s">
        <v>10080</v>
      </c>
      <c r="B9968" t="s">
        <v>774</v>
      </c>
    </row>
    <row r="9969" spans="1:2">
      <c r="A9969" s="1" t="s">
        <v>10081</v>
      </c>
      <c r="B9969" t="s">
        <v>774</v>
      </c>
    </row>
    <row r="9970" spans="1:2">
      <c r="A9970" s="1" t="s">
        <v>10082</v>
      </c>
      <c r="B9970" t="s">
        <v>774</v>
      </c>
    </row>
    <row r="9971" spans="1:2">
      <c r="A9971" s="1" t="s">
        <v>10083</v>
      </c>
      <c r="B9971" t="s">
        <v>774</v>
      </c>
    </row>
    <row r="9972" spans="1:2">
      <c r="A9972" s="1" t="s">
        <v>10084</v>
      </c>
      <c r="B9972" t="s">
        <v>774</v>
      </c>
    </row>
    <row r="9973" spans="1:2">
      <c r="A9973" s="1" t="s">
        <v>10085</v>
      </c>
      <c r="B9973" t="s">
        <v>774</v>
      </c>
    </row>
    <row r="9974" spans="1:2">
      <c r="A9974" s="1" t="s">
        <v>10086</v>
      </c>
      <c r="B9974" t="s">
        <v>774</v>
      </c>
    </row>
    <row r="9975" spans="1:2">
      <c r="A9975" s="1" t="s">
        <v>10087</v>
      </c>
      <c r="B9975" t="s">
        <v>774</v>
      </c>
    </row>
    <row r="9976" spans="1:2">
      <c r="A9976" s="1" t="s">
        <v>10088</v>
      </c>
      <c r="B9976" t="s">
        <v>774</v>
      </c>
    </row>
    <row r="9977" spans="1:2">
      <c r="A9977" s="1" t="s">
        <v>10089</v>
      </c>
      <c r="B9977" t="s">
        <v>774</v>
      </c>
    </row>
    <row r="9978" spans="1:2">
      <c r="A9978" s="1" t="s">
        <v>10090</v>
      </c>
      <c r="B9978" t="s">
        <v>774</v>
      </c>
    </row>
    <row r="9979" spans="1:2">
      <c r="A9979" s="1" t="s">
        <v>10091</v>
      </c>
      <c r="B9979" t="s">
        <v>774</v>
      </c>
    </row>
    <row r="9980" spans="1:2">
      <c r="A9980" s="1" t="s">
        <v>10092</v>
      </c>
      <c r="B9980" t="s">
        <v>774</v>
      </c>
    </row>
    <row r="9981" spans="1:2">
      <c r="A9981" s="1" t="s">
        <v>10093</v>
      </c>
      <c r="B9981" t="s">
        <v>774</v>
      </c>
    </row>
    <row r="9982" spans="1:2">
      <c r="A9982" s="1" t="s">
        <v>10094</v>
      </c>
      <c r="B9982" t="s">
        <v>774</v>
      </c>
    </row>
    <row r="9983" spans="1:2">
      <c r="A9983" s="1" t="s">
        <v>10095</v>
      </c>
      <c r="B9983" t="s">
        <v>774</v>
      </c>
    </row>
    <row r="9984" spans="1:2">
      <c r="A9984" s="1" t="s">
        <v>10096</v>
      </c>
      <c r="B9984" t="s">
        <v>774</v>
      </c>
    </row>
    <row r="9985" spans="1:2">
      <c r="A9985" s="1" t="s">
        <v>10097</v>
      </c>
      <c r="B9985" t="s">
        <v>774</v>
      </c>
    </row>
    <row r="9986" spans="1:2">
      <c r="A9986" s="1" t="s">
        <v>10098</v>
      </c>
      <c r="B9986" t="s">
        <v>774</v>
      </c>
    </row>
    <row r="9987" spans="1:2">
      <c r="A9987" s="1" t="s">
        <v>10099</v>
      </c>
      <c r="B9987" t="s">
        <v>774</v>
      </c>
    </row>
    <row r="9988" spans="1:2">
      <c r="A9988" s="1" t="s">
        <v>10100</v>
      </c>
      <c r="B9988" t="s">
        <v>774</v>
      </c>
    </row>
    <row r="9989" spans="1:2">
      <c r="A9989" s="1" t="s">
        <v>10101</v>
      </c>
      <c r="B9989" t="s">
        <v>774</v>
      </c>
    </row>
    <row r="9990" spans="1:2">
      <c r="A9990" s="1" t="s">
        <v>10102</v>
      </c>
      <c r="B9990" t="s">
        <v>774</v>
      </c>
    </row>
    <row r="9991" spans="1:2">
      <c r="A9991" s="1" t="s">
        <v>10103</v>
      </c>
      <c r="B9991" t="s">
        <v>774</v>
      </c>
    </row>
    <row r="9992" spans="1:2">
      <c r="A9992" s="1" t="s">
        <v>10104</v>
      </c>
      <c r="B9992" t="s">
        <v>774</v>
      </c>
    </row>
    <row r="9993" spans="1:2">
      <c r="A9993" s="1" t="s">
        <v>10105</v>
      </c>
      <c r="B9993" t="s">
        <v>774</v>
      </c>
    </row>
    <row r="9994" spans="1:2">
      <c r="A9994" s="1" t="s">
        <v>10106</v>
      </c>
      <c r="B9994" t="s">
        <v>774</v>
      </c>
    </row>
    <row r="9995" spans="1:2">
      <c r="A9995" s="1" t="s">
        <v>10107</v>
      </c>
      <c r="B9995" t="s">
        <v>774</v>
      </c>
    </row>
    <row r="9996" spans="1:2">
      <c r="A9996" s="1" t="s">
        <v>10108</v>
      </c>
      <c r="B9996" t="s">
        <v>774</v>
      </c>
    </row>
    <row r="9997" spans="1:2">
      <c r="A9997" s="1" t="s">
        <v>10109</v>
      </c>
      <c r="B9997" t="s">
        <v>774</v>
      </c>
    </row>
    <row r="9998" spans="1:2">
      <c r="A9998" s="1" t="s">
        <v>10110</v>
      </c>
      <c r="B9998" t="s">
        <v>774</v>
      </c>
    </row>
    <row r="9999" spans="1:2">
      <c r="A9999" s="1" t="s">
        <v>10111</v>
      </c>
      <c r="B9999" t="s">
        <v>774</v>
      </c>
    </row>
    <row r="10000" spans="1:2">
      <c r="A10000" s="1" t="s">
        <v>10112</v>
      </c>
      <c r="B10000" t="s">
        <v>774</v>
      </c>
    </row>
    <row r="10001" spans="1:2">
      <c r="A10001" s="1" t="s">
        <v>10113</v>
      </c>
      <c r="B10001" t="s">
        <v>774</v>
      </c>
    </row>
    <row r="10002" spans="1:2">
      <c r="A10002" s="1" t="s">
        <v>10114</v>
      </c>
      <c r="B10002" t="s">
        <v>774</v>
      </c>
    </row>
    <row r="10003" spans="1:2">
      <c r="A10003" s="1" t="s">
        <v>10115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2021-10-11T07:12:14Z</dcterms:created>
  <dcterms:modified xsi:type="dcterms:W3CDTF">2021-10-11T07:12:14Z</dcterms:modified>
</cp:coreProperties>
</file>